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https://derby4-my.sharepoint.com/personal/elizabeth_booth_derby_gov_uk/Documents/Documents/"/>
    </mc:Choice>
  </mc:AlternateContent>
  <xr:revisionPtr revIDLastSave="1" documentId="13_ncr:1_{A8B6DD64-BB95-4438-ADE5-47D8978B3027}" xr6:coauthVersionLast="47" xr6:coauthVersionMax="47" xr10:uidLastSave="{545A95C7-8AA2-4EC1-B47E-0127AAA318FA}"/>
  <workbookProtection workbookAlgorithmName="SHA-512" workbookHashValue="8IPvhxfV612+FY+wbzPK8cmy5zEoLl6bGCs6PfoG8CY/AQtpatmmQRhk8PQOQmt6xoazMbygq08TtqYqPe8FsA==" workbookSaltValue="wNpy0cMPHiFbIhAZLQ3DDQ==" workbookSpinCount="100000" lockStructure="1"/>
  <bookViews>
    <workbookView xWindow="-108" yWindow="-108" windowWidth="23256" windowHeight="12576" tabRatio="850" firstSheet="1" activeTab="1" xr2:uid="{00000000-000D-0000-FFFF-FFFF00000000}"/>
  </bookViews>
  <sheets>
    <sheet name="APT Adjusted Factors" sheetId="105" state="veryHidden" r:id="rId1"/>
    <sheet name="Schools Summary" sheetId="114" r:id="rId2"/>
    <sheet name="PVI Early Years" sheetId="119" r:id="rId3"/>
    <sheet name="Schools Block" sheetId="84" r:id="rId4"/>
    <sheet name="ERS" sheetId="110" r:id="rId5"/>
    <sheet name="Early Years" sheetId="109" r:id="rId6"/>
    <sheet name="Special Schools &amp; PRU" sheetId="34" r:id="rId7"/>
    <sheet name="Combined Lookup" sheetId="115" state="veryHidden" r:id="rId8"/>
    <sheet name="Special Schools 2024-25" sheetId="120" state="veryHidden" r:id="rId9"/>
    <sheet name="PRU and AP 2024-25" sheetId="121" state="veryHidden" r:id="rId10"/>
    <sheet name="Summary for Prints" sheetId="100" state="hidden" r:id="rId11"/>
    <sheet name="ERS 2024-25" sheetId="107" state="veryHidden" r:id="rId12"/>
    <sheet name="De-del" sheetId="103" state="veryHidden" r:id="rId13"/>
    <sheet name="3&amp;4 yo" sheetId="98" state="veryHidden" r:id="rId14"/>
    <sheet name="2 yo disadvantaged" sheetId="116" state="veryHidden" r:id="rId15"/>
    <sheet name="2 yo working parent" sheetId="117" state="veryHidden" r:id="rId16"/>
    <sheet name="Under 2 yo" sheetId="118" state="veryHidden" r:id="rId17"/>
    <sheet name="Schools Lookup" sheetId="112" state="veryHidden" r:id="rId18"/>
    <sheet name="PVI Provider Lookup" sheetId="35" state="veryHidden" r:id="rId19"/>
    <sheet name="Special Schools List" sheetId="38" state="veryHidden" r:id="rId20"/>
    <sheet name="Lookup list backup" sheetId="113" state="hidden" r:id="rId21"/>
  </sheets>
  <definedNames>
    <definedName name="___cmn14" localSheetId="13">#REF!</definedName>
    <definedName name="___cmn14" localSheetId="10">#REF!</definedName>
    <definedName name="___cmn14">#REF!</definedName>
    <definedName name="__cmn14" localSheetId="13">#REF!</definedName>
    <definedName name="__cmn14" localSheetId="18">#REF!</definedName>
    <definedName name="__cmn14" localSheetId="6">#REF!</definedName>
    <definedName name="__cmn14" localSheetId="19">#REF!</definedName>
    <definedName name="__cmn14" localSheetId="10">#REF!</definedName>
    <definedName name="__cmn14">#REF!</definedName>
    <definedName name="_cmn14" localSheetId="13">#REF!</definedName>
    <definedName name="_cmn14" localSheetId="18">#REF!</definedName>
    <definedName name="_cmn14" localSheetId="6">#REF!</definedName>
    <definedName name="_cmn14" localSheetId="19">#REF!</definedName>
    <definedName name="_cmn14" localSheetId="10">#REF!</definedName>
    <definedName name="_cmn14">#REF!</definedName>
    <definedName name="_xlnm._FilterDatabase" localSheetId="14" hidden="1">'2 yo disadvantaged'!$C$5:$AX$265</definedName>
    <definedName name="_xlnm._FilterDatabase" localSheetId="15" hidden="1">'2 yo working parent'!$C$5:$AX$222</definedName>
    <definedName name="_xlnm._FilterDatabase" localSheetId="13" hidden="1">'3&amp;4 yo'!$A$10:$AP$242</definedName>
    <definedName name="_xlnm._FilterDatabase" localSheetId="7" hidden="1">'Combined Lookup'!$A$6:$D$265</definedName>
    <definedName name="_xlnm._FilterDatabase" localSheetId="18" hidden="1">'PVI Provider Lookup'!$A$6:$E$162</definedName>
    <definedName name="_xlnm._FilterDatabase" localSheetId="17" hidden="1">'Schools Lookup'!$A$6:$E$110</definedName>
    <definedName name="_xlnm._FilterDatabase" localSheetId="6" hidden="1">'Special Schools &amp; PRU'!#REF!</definedName>
    <definedName name="_xlnm._FilterDatabase" localSheetId="10" hidden="1">'Summary for Prints'!$A$8:$DN$265</definedName>
    <definedName name="Adjustments_To_1314_SBS" localSheetId="13">#REF!</definedName>
    <definedName name="Adjustments_To_1314_SBS" localSheetId="10">#REF!</definedName>
    <definedName name="Adjustments_To_1314_SBS">#REF!</definedName>
    <definedName name="Adjustments_To_PY_SBS">#REF!</definedName>
    <definedName name="All_dist_taper">#REF!</definedName>
    <definedName name="All_distance_threshold">#REF!</definedName>
    <definedName name="All_PupilNo_threshold" localSheetId="10">#REF!</definedName>
    <definedName name="All_PupilNo_threshold">#REF!</definedName>
    <definedName name="Alt_Gains_Cap">#REF!</definedName>
    <definedName name="anteprevious_year">#REF!</definedName>
    <definedName name="AWPU_KS3_Rate" localSheetId="13">#REF!</definedName>
    <definedName name="AWPU_KS3_Rate" localSheetId="10">#REF!</definedName>
    <definedName name="AWPU_KS3_Rate">#REF!</definedName>
    <definedName name="AWPU_KS4_Rate" localSheetId="13">#REF!</definedName>
    <definedName name="AWPU_KS4_Rate" localSheetId="10">#REF!</definedName>
    <definedName name="AWPU_KS4_Rate">#REF!</definedName>
    <definedName name="AWPU_Pri_Rate" localSheetId="13">#REF!</definedName>
    <definedName name="AWPU_Pri_Rate" localSheetId="10">#REF!</definedName>
    <definedName name="AWPU_Pri_Rate">#REF!</definedName>
    <definedName name="AWPU_Primary_DD_rate" localSheetId="13">#REF!</definedName>
    <definedName name="AWPU_Primary_DD_rate" localSheetId="10">#REF!</definedName>
    <definedName name="AWPU_Primary_DD_rate">#REF!</definedName>
    <definedName name="AWPU_Sec_DD_rate" localSheetId="13">#REF!</definedName>
    <definedName name="AWPU_Sec_DD_rate" localSheetId="10">#REF!</definedName>
    <definedName name="AWPU_Sec_DD_rate">#REF!</definedName>
    <definedName name="BlockTransfersDSGSchoolsBlock">#REF!</definedName>
    <definedName name="BUDSHEET" localSheetId="13">#REF!</definedName>
    <definedName name="BUDSHEET" localSheetId="18">#REF!</definedName>
    <definedName name="BUDSHEET" localSheetId="6">#REF!</definedName>
    <definedName name="BUDSHEET" localSheetId="19">#REF!</definedName>
    <definedName name="BUDSHEET" localSheetId="10">#REF!</definedName>
    <definedName name="BUDSHEET">#REF!</definedName>
    <definedName name="Capping_Scaling_YesNo" localSheetId="13">#REF!</definedName>
    <definedName name="Capping_Scaling_YesNo" localSheetId="10">#REF!</definedName>
    <definedName name="Capping_Scaling_YesNo">#REF!</definedName>
    <definedName name="Ceiling" localSheetId="13">#REF!</definedName>
    <definedName name="Ceiling" localSheetId="10">#REF!</definedName>
    <definedName name="Ceiling">#REF!</definedName>
    <definedName name="CommentaryAdditionalFundingFromHN">#REF!</definedName>
    <definedName name="CommentaryFallingRollsFund">#REF!</definedName>
    <definedName name="CommentaryGrowth">#REF!</definedName>
    <definedName name="CommentaryPFI">#REF!</definedName>
    <definedName name="CommentarySplitSites">#REF!</definedName>
    <definedName name="current_year">#REF!</definedName>
    <definedName name="current_year_full">#REF!</definedName>
    <definedName name="CY_MFG_Exclusion_Totals">#REF!</definedName>
    <definedName name="datarows" localSheetId="13">#REF!</definedName>
    <definedName name="datarows" localSheetId="18">#REF!</definedName>
    <definedName name="datarows" localSheetId="6">#REF!</definedName>
    <definedName name="datarows" localSheetId="19">#REF!</definedName>
    <definedName name="datarows" localSheetId="10">#REF!</definedName>
    <definedName name="datarows">#REF!</definedName>
    <definedName name="EAL_Pri" localSheetId="13">#REF!</definedName>
    <definedName name="EAL_Pri" localSheetId="10">#REF!</definedName>
    <definedName name="EAL_Pri">#REF!</definedName>
    <definedName name="EAL_Pri_DD_rate" localSheetId="13">#REF!</definedName>
    <definedName name="EAL_Pri_DD_rate" localSheetId="10">#REF!</definedName>
    <definedName name="EAL_Pri_DD_rate">#REF!</definedName>
    <definedName name="EAL_Pri_Option" localSheetId="13">#REF!</definedName>
    <definedName name="EAL_Pri_Option" localSheetId="10">#REF!</definedName>
    <definedName name="EAL_Pri_Option">#REF!</definedName>
    <definedName name="EAL_Sec" localSheetId="13">#REF!</definedName>
    <definedName name="EAL_Sec" localSheetId="10">#REF!</definedName>
    <definedName name="EAL_Sec">#REF!</definedName>
    <definedName name="EAL_Sec_DD_rate" localSheetId="13">#REF!</definedName>
    <definedName name="EAL_Sec_DD_rate" localSheetId="10">#REF!</definedName>
    <definedName name="EAL_Sec_DD_rate">#REF!</definedName>
    <definedName name="EAL_Sec_Option" localSheetId="13">#REF!</definedName>
    <definedName name="EAL_Sec_Option" localSheetId="10">#REF!</definedName>
    <definedName name="EAL_Sec_Option">#REF!</definedName>
    <definedName name="Early_Years_Budget_Detail_2024_25" localSheetId="2">'PVI Early Years'!$B$8</definedName>
    <definedName name="Early_Years_Budget_Detail_2024_25">'Early Years'!$B$8</definedName>
    <definedName name="END" localSheetId="13">#REF!</definedName>
    <definedName name="END" localSheetId="18">#REF!</definedName>
    <definedName name="END" localSheetId="6">#REF!</definedName>
    <definedName name="END" localSheetId="19">#REF!</definedName>
    <definedName name="END" localSheetId="10">#REF!</definedName>
    <definedName name="END">#REF!</definedName>
    <definedName name="enddfes" localSheetId="13">#REF!</definedName>
    <definedName name="enddfes" localSheetId="18">#REF!</definedName>
    <definedName name="enddfes" localSheetId="6">#REF!</definedName>
    <definedName name="enddfes" localSheetId="19">#REF!</definedName>
    <definedName name="enddfes" localSheetId="10">#REF!</definedName>
    <definedName name="enddfes">#REF!</definedName>
    <definedName name="Ethnicity___all_pupils" localSheetId="13">#REF!</definedName>
    <definedName name="Ethnicity___all_pupils" localSheetId="10">#REF!</definedName>
    <definedName name="Ethnicity___all_pupils">#REF!</definedName>
    <definedName name="Ever6_Pri_DD_Rate">#REF!</definedName>
    <definedName name="Ever6_pri_rate">#REF!</definedName>
    <definedName name="Ever6_Sec_DD_Rate">#REF!</definedName>
    <definedName name="Ever6_sec_rate">#REF!</definedName>
    <definedName name="Exc_Cir1_Total" localSheetId="13">#REF!</definedName>
    <definedName name="Exc_Cir1_Total" localSheetId="10">#REF!</definedName>
    <definedName name="Exc_Cir1_Total">#REF!</definedName>
    <definedName name="Exc_Cir2_Total" localSheetId="13">#REF!</definedName>
    <definedName name="Exc_Cir2_Total" localSheetId="10">#REF!</definedName>
    <definedName name="Exc_Cir2_Total">#REF!</definedName>
    <definedName name="Exc_Cir3_Total" localSheetId="13">#REF!</definedName>
    <definedName name="Exc_Cir3_Total" localSheetId="10">#REF!</definedName>
    <definedName name="Exc_Cir3_Total">#REF!</definedName>
    <definedName name="Exc_Cir4_Total" localSheetId="13">#REF!</definedName>
    <definedName name="Exc_Cir4_Total" localSheetId="10">#REF!</definedName>
    <definedName name="Exc_Cir4_Total">#REF!</definedName>
    <definedName name="Exc_Cir5_Total" localSheetId="13">#REF!</definedName>
    <definedName name="Exc_Cir5_Total" localSheetId="10">#REF!</definedName>
    <definedName name="Exc_Cir5_Total">#REF!</definedName>
    <definedName name="Exc_Cir6_Total" localSheetId="13">#REF!</definedName>
    <definedName name="Exc_Cir6_Total" localSheetId="10">#REF!</definedName>
    <definedName name="Exc_Cir6_Total">#REF!</definedName>
    <definedName name="Exc_Cir7_Total">#REF!</definedName>
    <definedName name="ExpYr1Chart" localSheetId="13">#REF!</definedName>
    <definedName name="ExpYr1Chart" localSheetId="18">#REF!</definedName>
    <definedName name="ExpYr1Chart" localSheetId="6">#REF!</definedName>
    <definedName name="ExpYr1Chart" localSheetId="19">#REF!</definedName>
    <definedName name="ExpYr1Chart" localSheetId="10">#REF!</definedName>
    <definedName name="ExpYr1Chart">#REF!</definedName>
    <definedName name="ExpYr2Chart" localSheetId="13">#REF!</definedName>
    <definedName name="ExpYr2Chart" localSheetId="18">#REF!</definedName>
    <definedName name="ExpYr2Chart" localSheetId="6">#REF!</definedName>
    <definedName name="ExpYr2Chart" localSheetId="19">#REF!</definedName>
    <definedName name="ExpYr2Chart" localSheetId="10">#REF!</definedName>
    <definedName name="ExpYr2Chart">#REF!</definedName>
    <definedName name="ExpYr3Chart" localSheetId="13">#REF!</definedName>
    <definedName name="ExpYr3Chart" localSheetId="18">#REF!</definedName>
    <definedName name="ExpYr3Chart" localSheetId="6">#REF!</definedName>
    <definedName name="ExpYr3Chart" localSheetId="19">#REF!</definedName>
    <definedName name="ExpYr3Chart" localSheetId="10">#REF!</definedName>
    <definedName name="ExpYr3Chart">#REF!</definedName>
    <definedName name="Fringe_Total" localSheetId="13">#REF!</definedName>
    <definedName name="Fringe_Total" localSheetId="10">#REF!</definedName>
    <definedName name="Fringe_Total">#REF!</definedName>
    <definedName name="FSM_eligibility___all_pupils" localSheetId="13">#REF!</definedName>
    <definedName name="FSM_eligibility___all_pupils" localSheetId="10">#REF!</definedName>
    <definedName name="FSM_eligibility___all_pupils">#REF!</definedName>
    <definedName name="FSM_Pri_DD_rate" localSheetId="13">#REF!</definedName>
    <definedName name="FSM_Pri_DD_rate" localSheetId="10">#REF!</definedName>
    <definedName name="FSM_Pri_DD_rate">#REF!</definedName>
    <definedName name="FSM_Pri_Option" localSheetId="13">#REF!</definedName>
    <definedName name="FSM_Pri_Option" localSheetId="10">#REF!</definedName>
    <definedName name="FSM_Pri_Option">#REF!</definedName>
    <definedName name="FSM_Pri_Rate" localSheetId="13">#REF!</definedName>
    <definedName name="FSM_Pri_Rate" localSheetId="10">#REF!</definedName>
    <definedName name="FSM_Pri_Rate">#REF!</definedName>
    <definedName name="FSM_Sec_DD_rate" localSheetId="13">#REF!</definedName>
    <definedName name="FSM_Sec_DD_rate" localSheetId="10">#REF!</definedName>
    <definedName name="FSM_Sec_DD_rate">#REF!</definedName>
    <definedName name="FSM_Sec_Option" localSheetId="13">#REF!</definedName>
    <definedName name="FSM_Sec_Option" localSheetId="10">#REF!</definedName>
    <definedName name="FSM_Sec_Option">#REF!</definedName>
    <definedName name="FSM_Sec_Rate" localSheetId="13">#REF!</definedName>
    <definedName name="FSM_Sec_Rate" localSheetId="10">#REF!</definedName>
    <definedName name="FSM_Sec_Rate">#REF!</definedName>
    <definedName name="Funding_Floor">#REF!</definedName>
    <definedName name="Funding_Floor_Adjustment">#REF!</definedName>
    <definedName name="High_Needs_Budget_Detail_2024_25">ERS!$B$7</definedName>
    <definedName name="IDACI_B1_Pri" localSheetId="13">#REF!</definedName>
    <definedName name="IDACI_B1_Pri" localSheetId="10">#REF!</definedName>
    <definedName name="IDACI_B1_Pri">#REF!</definedName>
    <definedName name="IDACI_B1_Pri_DD_rate" localSheetId="13">#REF!</definedName>
    <definedName name="IDACI_B1_Pri_DD_rate" localSheetId="10">#REF!</definedName>
    <definedName name="IDACI_B1_Pri_DD_rate">#REF!</definedName>
    <definedName name="IDACI_B1_Sec" localSheetId="13">#REF!</definedName>
    <definedName name="IDACI_B1_Sec" localSheetId="10">#REF!</definedName>
    <definedName name="IDACI_B1_Sec">#REF!</definedName>
    <definedName name="IDACI_B1_Sec_DD_rate" localSheetId="13">#REF!</definedName>
    <definedName name="IDACI_B1_Sec_DD_rate" localSheetId="10">#REF!</definedName>
    <definedName name="IDACI_B1_Sec_DD_rate">#REF!</definedName>
    <definedName name="IDACI_B2_Pri" localSheetId="13">#REF!</definedName>
    <definedName name="IDACI_B2_Pri" localSheetId="10">#REF!</definedName>
    <definedName name="IDACI_B2_Pri">#REF!</definedName>
    <definedName name="IDACI_B2_Pri_DD_rate" localSheetId="13">#REF!</definedName>
    <definedName name="IDACI_B2_Pri_DD_rate" localSheetId="10">#REF!</definedName>
    <definedName name="IDACI_B2_Pri_DD_rate">#REF!</definedName>
    <definedName name="IDACI_B2_Sec" localSheetId="13">#REF!</definedName>
    <definedName name="IDACI_B2_Sec" localSheetId="10">#REF!</definedName>
    <definedName name="IDACI_B2_Sec">#REF!</definedName>
    <definedName name="IDACI_B2_Sec_DD_rate" localSheetId="13">#REF!</definedName>
    <definedName name="IDACI_B2_Sec_DD_rate" localSheetId="10">#REF!</definedName>
    <definedName name="IDACI_B2_Sec_DD_rate">#REF!</definedName>
    <definedName name="IDACI_B3_Pri" localSheetId="13">#REF!</definedName>
    <definedName name="IDACI_B3_Pri" localSheetId="10">#REF!</definedName>
    <definedName name="IDACI_B3_Pri">#REF!</definedName>
    <definedName name="IDACI_B3_Pri_DD_rate" localSheetId="13">#REF!</definedName>
    <definedName name="IDACI_B3_Pri_DD_rate" localSheetId="10">#REF!</definedName>
    <definedName name="IDACI_B3_Pri_DD_rate">#REF!</definedName>
    <definedName name="IDACI_B3_Sec" localSheetId="13">#REF!</definedName>
    <definedName name="IDACI_B3_Sec" localSheetId="10">#REF!</definedName>
    <definedName name="IDACI_B3_Sec">#REF!</definedName>
    <definedName name="IDACI_B3_Sec_DD_rate" localSheetId="13">#REF!</definedName>
    <definedName name="IDACI_B3_Sec_DD_rate" localSheetId="10">#REF!</definedName>
    <definedName name="IDACI_B3_Sec_DD_rate">#REF!</definedName>
    <definedName name="IDACI_B4_Pri" localSheetId="13">#REF!</definedName>
    <definedName name="IDACI_B4_Pri" localSheetId="10">#REF!</definedName>
    <definedName name="IDACI_B4_Pri">#REF!</definedName>
    <definedName name="IDACI_B4_Pri_DD_rate" localSheetId="13">#REF!</definedName>
    <definedName name="IDACI_B4_Pri_DD_rate" localSheetId="10">#REF!</definedName>
    <definedName name="IDACI_B4_Pri_DD_rate">#REF!</definedName>
    <definedName name="IDACI_B4_Sec" localSheetId="13">#REF!</definedName>
    <definedName name="IDACI_B4_Sec" localSheetId="10">#REF!</definedName>
    <definedName name="IDACI_B4_Sec">#REF!</definedName>
    <definedName name="IDACI_B4_Sec_DD_rate" localSheetId="13">#REF!</definedName>
    <definedName name="IDACI_B4_Sec_DD_rate" localSheetId="10">#REF!</definedName>
    <definedName name="IDACI_B4_Sec_DD_rate">#REF!</definedName>
    <definedName name="IDACI_B5_Pri" localSheetId="13">#REF!</definedName>
    <definedName name="IDACI_B5_Pri" localSheetId="10">#REF!</definedName>
    <definedName name="IDACI_B5_Pri">#REF!</definedName>
    <definedName name="IDACI_B5_Pri_DD_rate" localSheetId="13">#REF!</definedName>
    <definedName name="IDACI_B5_Pri_DD_rate" localSheetId="10">#REF!</definedName>
    <definedName name="IDACI_B5_Pri_DD_rate">#REF!</definedName>
    <definedName name="IDACI_B5_Sec" localSheetId="13">#REF!</definedName>
    <definedName name="IDACI_B5_Sec" localSheetId="10">#REF!</definedName>
    <definedName name="IDACI_B5_Sec">#REF!</definedName>
    <definedName name="IDACI_B5_Sec_DD_rate" localSheetId="13">#REF!</definedName>
    <definedName name="IDACI_B5_Sec_DD_rate" localSheetId="10">#REF!</definedName>
    <definedName name="IDACI_B5_Sec_DD_rate">#REF!</definedName>
    <definedName name="IDACI_B6_Pri" localSheetId="13">#REF!</definedName>
    <definedName name="IDACI_B6_Pri" localSheetId="10">#REF!</definedName>
    <definedName name="IDACI_B6_Pri">#REF!</definedName>
    <definedName name="IDACI_B6_Pri_DD_rate" localSheetId="13">#REF!</definedName>
    <definedName name="IDACI_B6_Pri_DD_rate" localSheetId="10">#REF!</definedName>
    <definedName name="IDACI_B6_Pri_DD_rate">#REF!</definedName>
    <definedName name="IDACI_B6_Sec" localSheetId="13">#REF!</definedName>
    <definedName name="IDACI_B6_Sec" localSheetId="10">#REF!</definedName>
    <definedName name="IDACI_B6_Sec">#REF!</definedName>
    <definedName name="IDACI_B6_Sec_DD_rate" localSheetId="13">#REF!</definedName>
    <definedName name="IDACI_B6_Sec_DD_rate" localSheetId="10">#REF!</definedName>
    <definedName name="IDACI_B6_Sec_DD_rate">#REF!</definedName>
    <definedName name="j" localSheetId="13">#REF!,#REF!,#REF!,#REF!,#REF!,#REF!,#REF!,#REF!,#REF!,#REF!,#REF!,#REF!,#REF!,#REF!,#REF!</definedName>
    <definedName name="j" localSheetId="18">#REF!,#REF!,#REF!,#REF!,#REF!,#REF!,#REF!,#REF!,#REF!,#REF!,#REF!,#REF!,#REF!,#REF!,#REF!</definedName>
    <definedName name="j" localSheetId="6">#REF!,#REF!,#REF!,#REF!,#REF!,#REF!,#REF!,#REF!,#REF!,#REF!,#REF!,#REF!,#REF!,#REF!,#REF!</definedName>
    <definedName name="j" localSheetId="19">#REF!,#REF!,#REF!,#REF!,#REF!,#REF!,#REF!,#REF!,#REF!,#REF!,#REF!,#REF!,#REF!,#REF!,#REF!</definedName>
    <definedName name="j" localSheetId="10">#REF!,#REF!,#REF!,#REF!,#REF!,#REF!,#REF!,#REF!,#REF!,#REF!,#REF!,#REF!,#REF!,#REF!,#REF!</definedName>
    <definedName name="j">#REF!,#REF!,#REF!,#REF!,#REF!,#REF!,#REF!,#REF!,#REF!,#REF!,#REF!,#REF!,#REF!,#REF!,#REF!</definedName>
    <definedName name="LA_Code">#REF!</definedName>
    <definedName name="LA_Name">#REF!</definedName>
    <definedName name="LAC_Pri_DD_rate" localSheetId="13">#REF!</definedName>
    <definedName name="LAC_Pri_DD_rate" localSheetId="10">#REF!</definedName>
    <definedName name="LAC_Pri_DD_rate">#REF!</definedName>
    <definedName name="LAC_Rate" localSheetId="13">#REF!</definedName>
    <definedName name="LAC_Rate" localSheetId="10">#REF!</definedName>
    <definedName name="LAC_Rate">#REF!</definedName>
    <definedName name="LAC_Sec_DD_rate" localSheetId="13">#REF!</definedName>
    <definedName name="LAC_Sec_DD_rate" localSheetId="10">#REF!</definedName>
    <definedName name="LAC_Sec_DD_rate">#REF!</definedName>
    <definedName name="Language___all_pupils" localSheetId="13">#REF!</definedName>
    <definedName name="Language___all_pupils" localSheetId="10">#REF!</definedName>
    <definedName name="Language___all_pupils">#REF!</definedName>
    <definedName name="LCHI_Pri" localSheetId="13">#REF!</definedName>
    <definedName name="LCHI_Pri" localSheetId="10">#REF!</definedName>
    <definedName name="LCHI_Pri">#REF!</definedName>
    <definedName name="LCHI_Pri_DD_rate" localSheetId="13">#REF!</definedName>
    <definedName name="LCHI_Pri_DD_rate" localSheetId="10">#REF!</definedName>
    <definedName name="LCHI_Pri_DD_rate">#REF!</definedName>
    <definedName name="LCHI_Pri_Option" localSheetId="13">#REF!</definedName>
    <definedName name="LCHI_Pri_Option" localSheetId="10">#REF!</definedName>
    <definedName name="LCHI_Pri_Option">#REF!</definedName>
    <definedName name="LCHI_Sec" localSheetId="13">#REF!</definedName>
    <definedName name="LCHI_Sec" localSheetId="10">#REF!</definedName>
    <definedName name="LCHI_Sec">#REF!</definedName>
    <definedName name="LCHI_Sec_DD_rate" localSheetId="13">#REF!</definedName>
    <definedName name="LCHI_Sec_DD_rate" localSheetId="10">#REF!</definedName>
    <definedName name="LCHI_Sec_DD_rate">#REF!</definedName>
    <definedName name="Lump_sum_Pri_DD_rate" localSheetId="13">#REF!</definedName>
    <definedName name="Lump_sum_Pri_DD_rate" localSheetId="10">#REF!</definedName>
    <definedName name="Lump_sum_Pri_DD_rate">#REF!</definedName>
    <definedName name="Lump_sum_Sec_DD_rate" localSheetId="13">#REF!</definedName>
    <definedName name="Lump_sum_Sec_DD_rate" localSheetId="10">#REF!</definedName>
    <definedName name="Lump_sum_Sec_DD_rate">#REF!</definedName>
    <definedName name="Lump_Sum_total" localSheetId="13">#REF!</definedName>
    <definedName name="Lump_Sum_total" localSheetId="10">#REF!</definedName>
    <definedName name="Lump_Sum_total">#REF!</definedName>
    <definedName name="Main_Summary">'Schools Summary'!$B$12</definedName>
    <definedName name="MFG_Rate">#REF!</definedName>
    <definedName name="MFG_Total" localSheetId="13">#REF!</definedName>
    <definedName name="MFG_Total" localSheetId="10">#REF!</definedName>
    <definedName name="MFG_Total">#REF!</definedName>
    <definedName name="Mid_dist_taper">#REF!</definedName>
    <definedName name="Mid_distance_threshold">#REF!</definedName>
    <definedName name="Mid_PupilNo_threshold" localSheetId="10">#REF!</definedName>
    <definedName name="Mid_PupilNo_threshold">#REF!</definedName>
    <definedName name="min_pupil_rate_KS3" localSheetId="10">#REF!</definedName>
    <definedName name="min_pupil_rate_KS3">#REF!</definedName>
    <definedName name="min_pupil_rate_KS4" localSheetId="10">#REF!</definedName>
    <definedName name="min_pupil_rate_KS4">#REF!</definedName>
    <definedName name="min_pupil_rate_pri">#REF!</definedName>
    <definedName name="min_pupil_rate_sec">#REF!</definedName>
    <definedName name="Mobility_Pri" localSheetId="13">#REF!</definedName>
    <definedName name="Mobility_Pri" localSheetId="10">#REF!</definedName>
    <definedName name="Mobility_Pri">#REF!</definedName>
    <definedName name="Mobility_Pri_DD_Rate" localSheetId="13">#REF!</definedName>
    <definedName name="Mobility_Pri_DD_Rate" localSheetId="10">#REF!</definedName>
    <definedName name="Mobility_Pri_DD_Rate">#REF!</definedName>
    <definedName name="Mobility_Sec" localSheetId="13">#REF!</definedName>
    <definedName name="Mobility_Sec" localSheetId="10">#REF!</definedName>
    <definedName name="Mobility_Sec">#REF!</definedName>
    <definedName name="Mobility_Sec_DD_Rate" localSheetId="13">#REF!</definedName>
    <definedName name="Mobility_Sec_DD_Rate" localSheetId="10">#REF!</definedName>
    <definedName name="Mobility_Sec_DD_Rate">#REF!</definedName>
    <definedName name="mppf_pri">#REF!</definedName>
    <definedName name="mppf_sec">#REF!</definedName>
    <definedName name="new" localSheetId="13">#REF!</definedName>
    <definedName name="new" localSheetId="10">#REF!</definedName>
    <definedName name="new">#REF!</definedName>
    <definedName name="NFPPRIMGM" localSheetId="13">#REF!</definedName>
    <definedName name="NFPPRIMGM" localSheetId="18">#REF!</definedName>
    <definedName name="NFPPRIMGM" localSheetId="6">#REF!</definedName>
    <definedName name="NFPPRIMGM" localSheetId="19">#REF!</definedName>
    <definedName name="NFPPRIMGM" localSheetId="10">#REF!</definedName>
    <definedName name="NFPPRIMGM">#REF!</definedName>
    <definedName name="NFPPRIMLEA" localSheetId="13">#REF!</definedName>
    <definedName name="NFPPRIMLEA" localSheetId="18">#REF!</definedName>
    <definedName name="NFPPRIMLEA" localSheetId="6">#REF!</definedName>
    <definedName name="NFPPRIMLEA" localSheetId="19">#REF!</definedName>
    <definedName name="NFPPRIMLEA" localSheetId="10">#REF!</definedName>
    <definedName name="NFPPRIMLEA">#REF!</definedName>
    <definedName name="non_prim" localSheetId="13">#REF!,#REF!</definedName>
    <definedName name="non_prim" localSheetId="10">#REF!,#REF!</definedName>
    <definedName name="non_prim">#REF!,#REF!</definedName>
    <definedName name="non_sec" localSheetId="13">#REF!,#REF!</definedName>
    <definedName name="non_sec" localSheetId="10">#REF!,#REF!</definedName>
    <definedName name="non_sec">#REF!,#REF!</definedName>
    <definedName name="non_spe" localSheetId="13">#REF!,#REF!</definedName>
    <definedName name="non_spe" localSheetId="10">#REF!,#REF!</definedName>
    <definedName name="non_spe">#REF!,#REF!</definedName>
    <definedName name="NonTable2_1" localSheetId="13">#REF!</definedName>
    <definedName name="NonTable2_1" localSheetId="18">#REF!</definedName>
    <definedName name="NonTable2_1" localSheetId="6">#REF!</definedName>
    <definedName name="NonTable2_1" localSheetId="19">#REF!</definedName>
    <definedName name="NonTable2_1" localSheetId="10">#REF!</definedName>
    <definedName name="NonTable2_1">#REF!</definedName>
    <definedName name="NonTable2_2" localSheetId="13">#REF!</definedName>
    <definedName name="NonTable2_2" localSheetId="6">#REF!</definedName>
    <definedName name="NonTable2_2" localSheetId="10">#REF!</definedName>
    <definedName name="NonTable2_2">#REF!</definedName>
    <definedName name="NonTable2_4" localSheetId="13">#REF!</definedName>
    <definedName name="NonTable2_4" localSheetId="6">#REF!</definedName>
    <definedName name="NonTable2_4" localSheetId="10">#REF!</definedName>
    <definedName name="NonTable2_4">#REF!</definedName>
    <definedName name="Notional_SEN_AWPU_KS3" localSheetId="13">#REF!</definedName>
    <definedName name="Notional_SEN_AWPU_KS3" localSheetId="10">#REF!</definedName>
    <definedName name="Notional_SEN_AWPU_KS3">#REF!</definedName>
    <definedName name="Notional_SEN_AWPU_KS4" localSheetId="13">#REF!</definedName>
    <definedName name="Notional_SEN_AWPU_KS4" localSheetId="10">#REF!</definedName>
    <definedName name="Notional_SEN_AWPU_KS4">#REF!</definedName>
    <definedName name="Notional_SEN_AWPU_Pri" localSheetId="13">#REF!</definedName>
    <definedName name="Notional_SEN_AWPU_Pri" localSheetId="10">#REF!</definedName>
    <definedName name="Notional_SEN_AWPU_Pri">#REF!</definedName>
    <definedName name="Notional_SEN_EAL_Pri" localSheetId="13">#REF!</definedName>
    <definedName name="Notional_SEN_EAL_Pri" localSheetId="10">#REF!</definedName>
    <definedName name="Notional_SEN_EAL_Pri">#REF!</definedName>
    <definedName name="Notional_SEN_EAL_Sec" localSheetId="13">#REF!</definedName>
    <definedName name="Notional_SEN_EAL_Sec" localSheetId="10">#REF!</definedName>
    <definedName name="Notional_SEN_EAL_Sec">#REF!</definedName>
    <definedName name="Notional_SEN_Ever6_Pri">#REF!</definedName>
    <definedName name="Notional_SEN_Ever6_Sec">#REF!</definedName>
    <definedName name="Notional_SEN_ExCir1" localSheetId="13">#REF!</definedName>
    <definedName name="Notional_SEN_ExCir1" localSheetId="10">#REF!</definedName>
    <definedName name="Notional_SEN_ExCir1">#REF!</definedName>
    <definedName name="Notional_SEN_ExCir1_Pri">#REF!</definedName>
    <definedName name="Notional_SEN_ExCir1_Sec">#REF!</definedName>
    <definedName name="Notional_SEN_ExCir2" localSheetId="13">#REF!</definedName>
    <definedName name="Notional_SEN_ExCir2" localSheetId="10">#REF!</definedName>
    <definedName name="Notional_SEN_ExCir2">#REF!</definedName>
    <definedName name="Notional_SEN_ExCir3" localSheetId="13">#REF!</definedName>
    <definedName name="Notional_SEN_ExCir3" localSheetId="10">#REF!</definedName>
    <definedName name="Notional_SEN_ExCir3">#REF!</definedName>
    <definedName name="Notional_SEN_ExCir4" localSheetId="13">#REF!</definedName>
    <definedName name="Notional_SEN_ExCir4" localSheetId="10">#REF!</definedName>
    <definedName name="Notional_SEN_ExCir4">#REF!</definedName>
    <definedName name="Notional_SEN_ExCir5" localSheetId="13">#REF!</definedName>
    <definedName name="Notional_SEN_ExCir5" localSheetId="10">#REF!</definedName>
    <definedName name="Notional_SEN_ExCir5">#REF!</definedName>
    <definedName name="Notional_SEN_ExCir6" localSheetId="13">#REF!</definedName>
    <definedName name="Notional_SEN_ExCir6" localSheetId="10">#REF!</definedName>
    <definedName name="Notional_SEN_ExCir6">#REF!</definedName>
    <definedName name="Notional_SEN_ExCir7">#REF!</definedName>
    <definedName name="Notional_SEN_FF">#REF!</definedName>
    <definedName name="Notional_SEN_Fringe" localSheetId="13">#REF!</definedName>
    <definedName name="Notional_SEN_Fringe" localSheetId="10">#REF!</definedName>
    <definedName name="Notional_SEN_Fringe">#REF!</definedName>
    <definedName name="Notional_SEN_FSM_Pri" localSheetId="13">#REF!</definedName>
    <definedName name="Notional_SEN_FSM_Pri" localSheetId="10">#REF!</definedName>
    <definedName name="Notional_SEN_FSM_Pri">#REF!</definedName>
    <definedName name="Notional_SEN_FSM_Sec" localSheetId="13">#REF!</definedName>
    <definedName name="Notional_SEN_FSM_Sec" localSheetId="10">#REF!</definedName>
    <definedName name="Notional_SEN_FSM_Sec">#REF!</definedName>
    <definedName name="Notional_SEN_IDACI_B1_Pri" localSheetId="13">#REF!</definedName>
    <definedName name="Notional_SEN_IDACI_B1_Pri" localSheetId="10">#REF!</definedName>
    <definedName name="Notional_SEN_IDACI_B1_Pri">#REF!</definedName>
    <definedName name="Notional_SEN_IDACI_B1_Sec" localSheetId="13">#REF!</definedName>
    <definedName name="Notional_SEN_IDACI_B1_Sec" localSheetId="10">#REF!</definedName>
    <definedName name="Notional_SEN_IDACI_B1_Sec">#REF!</definedName>
    <definedName name="Notional_SEN_IDACI_B2_Pri" localSheetId="13">#REF!</definedName>
    <definedName name="Notional_SEN_IDACI_B2_Pri" localSheetId="10">#REF!</definedName>
    <definedName name="Notional_SEN_IDACI_B2_Pri">#REF!</definedName>
    <definedName name="Notional_SEN_IDACI_B2_Sec" localSheetId="13">#REF!</definedName>
    <definedName name="Notional_SEN_IDACI_B2_Sec" localSheetId="10">#REF!</definedName>
    <definedName name="Notional_SEN_IDACI_B2_Sec">#REF!</definedName>
    <definedName name="Notional_SEN_IDACI_B3_Pri" localSheetId="13">#REF!</definedName>
    <definedName name="Notional_SEN_IDACI_B3_Pri" localSheetId="10">#REF!</definedName>
    <definedName name="Notional_SEN_IDACI_B3_Pri">#REF!</definedName>
    <definedName name="Notional_SEN_IDACI_B3_Sec" localSheetId="13">#REF!</definedName>
    <definedName name="Notional_SEN_IDACI_B3_Sec" localSheetId="10">#REF!</definedName>
    <definedName name="Notional_SEN_IDACI_B3_Sec">#REF!</definedName>
    <definedName name="Notional_SEN_IDACI_B4_Pri" localSheetId="13">#REF!</definedName>
    <definedName name="Notional_SEN_IDACI_B4_Pri" localSheetId="10">#REF!</definedName>
    <definedName name="Notional_SEN_IDACI_B4_Pri">#REF!</definedName>
    <definedName name="Notional_SEN_IDACI_B4_Sec" localSheetId="13">#REF!</definedName>
    <definedName name="Notional_SEN_IDACI_B4_Sec" localSheetId="10">#REF!</definedName>
    <definedName name="Notional_SEN_IDACI_B4_Sec">#REF!</definedName>
    <definedName name="Notional_SEN_IDACI_B5_Pri" localSheetId="13">#REF!</definedName>
    <definedName name="Notional_SEN_IDACI_B5_Pri" localSheetId="10">#REF!</definedName>
    <definedName name="Notional_SEN_IDACI_B5_Pri">#REF!</definedName>
    <definedName name="Notional_SEN_IDACI_B5_Sec" localSheetId="13">#REF!</definedName>
    <definedName name="Notional_SEN_IDACI_B5_Sec" localSheetId="10">#REF!</definedName>
    <definedName name="Notional_SEN_IDACI_B5_Sec">#REF!</definedName>
    <definedName name="Notional_SEN_IDACI_B6_Pri" localSheetId="13">#REF!</definedName>
    <definedName name="Notional_SEN_IDACI_B6_Pri" localSheetId="10">#REF!</definedName>
    <definedName name="Notional_SEN_IDACI_B6_Pri">#REF!</definedName>
    <definedName name="Notional_SEN_IDACI_B6_Sec" localSheetId="13">#REF!</definedName>
    <definedName name="Notional_SEN_IDACI_B6_Sec" localSheetId="10">#REF!</definedName>
    <definedName name="Notional_SEN_IDACI_B6_Sec">#REF!</definedName>
    <definedName name="Notional_SEN_LAC" localSheetId="13">#REF!</definedName>
    <definedName name="Notional_SEN_LAC" localSheetId="10">#REF!</definedName>
    <definedName name="Notional_SEN_LAC">#REF!</definedName>
    <definedName name="Notional_SEN_LCHI_Pri" localSheetId="13">#REF!</definedName>
    <definedName name="Notional_SEN_LCHI_Pri" localSheetId="10">#REF!</definedName>
    <definedName name="Notional_SEN_LCHI_Pri">#REF!</definedName>
    <definedName name="Notional_SEN_LCHI_Sec" localSheetId="13">#REF!</definedName>
    <definedName name="Notional_SEN_LCHI_Sec" localSheetId="10">#REF!</definedName>
    <definedName name="Notional_SEN_LCHI_Sec">#REF!</definedName>
    <definedName name="Notional_SEN_Lump_sum" localSheetId="13">#REF!</definedName>
    <definedName name="Notional_SEN_Lump_sum" localSheetId="10">#REF!</definedName>
    <definedName name="Notional_SEN_Lump_sum">#REF!</definedName>
    <definedName name="Notional_SEN_Lump_sum_Pri" localSheetId="10">#REF!</definedName>
    <definedName name="Notional_SEN_Lump_sum_Pri">#REF!</definedName>
    <definedName name="Notional_SEN_Lump_sum_Sec" localSheetId="10">#REF!</definedName>
    <definedName name="Notional_SEN_Lump_sum_Sec">#REF!</definedName>
    <definedName name="Notional_SEN_MFG">#REF!</definedName>
    <definedName name="Notional_SEN_Mobility_Pri" localSheetId="13">#REF!</definedName>
    <definedName name="Notional_SEN_Mobility_Pri" localSheetId="10">#REF!</definedName>
    <definedName name="Notional_SEN_Mobility_Pri">#REF!</definedName>
    <definedName name="Notional_SEN_Mobility_Sec" localSheetId="13">#REF!</definedName>
    <definedName name="Notional_SEN_Mobility_Sec" localSheetId="10">#REF!</definedName>
    <definedName name="Notional_SEN_Mobility_Sec">#REF!</definedName>
    <definedName name="Notional_SEN_MPPF">#REF!</definedName>
    <definedName name="Notional_SEN_PFI" localSheetId="13">#REF!</definedName>
    <definedName name="Notional_SEN_PFI" localSheetId="10">#REF!</definedName>
    <definedName name="Notional_SEN_PFI">#REF!</definedName>
    <definedName name="Notional_SEN_Rates" localSheetId="13">#REF!</definedName>
    <definedName name="Notional_SEN_Rates" localSheetId="10">#REF!</definedName>
    <definedName name="Notional_SEN_Rates">#REF!</definedName>
    <definedName name="Notional_SEN_SixthForm" localSheetId="13">#REF!</definedName>
    <definedName name="Notional_SEN_SixthForm" localSheetId="10">#REF!</definedName>
    <definedName name="Notional_SEN_SixthForm">#REF!</definedName>
    <definedName name="Notional_SEN_Sparsity" localSheetId="13">#REF!</definedName>
    <definedName name="Notional_SEN_Sparsity" localSheetId="10">#REF!</definedName>
    <definedName name="Notional_SEN_Sparsity">#REF!</definedName>
    <definedName name="Notional_SEN_Sparsity_Pri" localSheetId="10">#REF!</definedName>
    <definedName name="Notional_SEN_Sparsity_Pri">#REF!</definedName>
    <definedName name="Notional_SEN_Sparsity_Sec" localSheetId="10">#REF!</definedName>
    <definedName name="Notional_SEN_Sparsity_Sec">#REF!</definedName>
    <definedName name="Notional_SEN_Split_sites" localSheetId="13">#REF!</definedName>
    <definedName name="Notional_SEN_Split_sites" localSheetId="10">#REF!</definedName>
    <definedName name="Notional_SEN_Split_sites">#REF!</definedName>
    <definedName name="nursery" localSheetId="13">#REF!,#REF!,#REF!,#REF!,#REF!,#REF!,#REF!,#REF!,#REF!,#REF!,#REF!</definedName>
    <definedName name="nursery" localSheetId="10">#REF!,#REF!,#REF!,#REF!,#REF!,#REF!,#REF!,#REF!,#REF!,#REF!,#REF!</definedName>
    <definedName name="nursery">#REF!,#REF!,#REF!,#REF!,#REF!,#REF!,#REF!,#REF!,#REF!,#REF!,#REF!</definedName>
    <definedName name="old" localSheetId="13">#REF!</definedName>
    <definedName name="old" localSheetId="10">#REF!</definedName>
    <definedName name="old">#REF!</definedName>
    <definedName name="PayScales" localSheetId="13">#REF!</definedName>
    <definedName name="PayScales" localSheetId="18">#REF!</definedName>
    <definedName name="PayScales" localSheetId="6">#REF!</definedName>
    <definedName name="PayScales" localSheetId="19">#REF!</definedName>
    <definedName name="PayScales" localSheetId="10">#REF!</definedName>
    <definedName name="PayScales">#REF!</definedName>
    <definedName name="PFI_Total" localSheetId="13">#REF!</definedName>
    <definedName name="PFI_Total" localSheetId="10">#REF!</definedName>
    <definedName name="PFI_Total">#REF!</definedName>
    <definedName name="PhaseTot" localSheetId="13">#REF!,#REF!,#REF!,#REF!</definedName>
    <definedName name="PhaseTot" localSheetId="10">#REF!,#REF!,#REF!,#REF!</definedName>
    <definedName name="PhaseTot">#REF!,#REF!,#REF!,#REF!</definedName>
    <definedName name="PoolPremiumNonTeaching" localSheetId="13">#REF!</definedName>
    <definedName name="PoolPremiumNonTeaching" localSheetId="6">#REF!</definedName>
    <definedName name="PoolPremiumNonTeaching" localSheetId="10">#REF!</definedName>
    <definedName name="PoolPremiumNonTeaching">#REF!</definedName>
    <definedName name="previous_year">#REF!</definedName>
    <definedName name="previous_year_full">#REF!</definedName>
    <definedName name="Pri_dist_taper">#REF!</definedName>
    <definedName name="Pri_distance_threshold" localSheetId="13">#REF!</definedName>
    <definedName name="Pri_distance_threshold" localSheetId="10">#REF!</definedName>
    <definedName name="Pri_distance_threshold">#REF!</definedName>
    <definedName name="Pri_PupilNo_threshold" localSheetId="13">#REF!</definedName>
    <definedName name="Pri_PupilNo_threshold" localSheetId="10">#REF!</definedName>
    <definedName name="Pri_PupilNo_threshold">#REF!</definedName>
    <definedName name="primary" localSheetId="13">#REF!,#REF!,#REF!,#REF!,#REF!</definedName>
    <definedName name="primary" localSheetId="10">#REF!,#REF!,#REF!,#REF!,#REF!</definedName>
    <definedName name="primary">#REF!,#REF!,#REF!,#REF!,#REF!</definedName>
    <definedName name="Primary_Lump_sum" localSheetId="13">#REF!</definedName>
    <definedName name="Primary_Lump_sum" localSheetId="10">#REF!</definedName>
    <definedName name="Primary_Lump_sum">#REF!</definedName>
    <definedName name="_xlnm.Print_Area" localSheetId="13">'3&amp;4 yo'!$A$67:$AB$227</definedName>
    <definedName name="_xlnm.Print_Area" localSheetId="3">'Schools Block'!$B$9:$J$83</definedName>
    <definedName name="_xlnm.Print_Area" localSheetId="6">'Special Schools &amp; PRU'!$B$7:$E$39</definedName>
    <definedName name="_xlnm.Print_Titles" localSheetId="13">'3&amp;4 yo'!$A:$D,'3&amp;4 yo'!$10:$10</definedName>
    <definedName name="ProformaAdditionalFundingFromHN">#REF!</definedName>
    <definedName name="ProformaExceptionalCircumstanceTotals">#REF!</definedName>
    <definedName name="ProformaFallingRollsFund">#REF!</definedName>
    <definedName name="ProformaGrowthFund">#REF!</definedName>
    <definedName name="ProformaHNThreshold">#REF!</definedName>
    <definedName name="PupilNumberChart" localSheetId="13">#REF!</definedName>
    <definedName name="PupilNumberChart" localSheetId="18">#REF!</definedName>
    <definedName name="PupilNumberChart" localSheetId="6">#REF!</definedName>
    <definedName name="PupilNumberChart" localSheetId="19">#REF!</definedName>
    <definedName name="PupilNumberChart" localSheetId="10">#REF!</definedName>
    <definedName name="PupilNumberChart">#REF!</definedName>
    <definedName name="PupilOnRoll" localSheetId="13">#REF!</definedName>
    <definedName name="PupilOnRoll" localSheetId="18">#REF!</definedName>
    <definedName name="PupilOnRoll" localSheetId="6">#REF!</definedName>
    <definedName name="PupilOnRoll" localSheetId="19">#REF!</definedName>
    <definedName name="PupilOnRoll" localSheetId="10">#REF!</definedName>
    <definedName name="PupilOnRoll">#REF!</definedName>
    <definedName name="Pupils_on_Roll__C___M_only__Crosstab" localSheetId="13">#REF!</definedName>
    <definedName name="Pupils_on_Roll__C___M_only__Crosstab" localSheetId="18">#REF!</definedName>
    <definedName name="Pupils_on_Roll__C___M_only__Crosstab" localSheetId="6">#REF!</definedName>
    <definedName name="Pupils_on_Roll__C___M_only__Crosstab" localSheetId="19">#REF!</definedName>
    <definedName name="Pupils_on_Roll__C___M_only__Crosstab" localSheetId="10">#REF!</definedName>
    <definedName name="Pupils_on_Roll__C___M_only__Crosstab">#REF!</definedName>
    <definedName name="PY_MFG_Exclusion_Totals">#REF!</definedName>
    <definedName name="Rates_Total" localSheetId="13">#REF!</definedName>
    <definedName name="Rates_Total" localSheetId="10">#REF!</definedName>
    <definedName name="Rates_Total">#REF!</definedName>
    <definedName name="Reasons_list" localSheetId="13">#REF!</definedName>
    <definedName name="Reasons_list" localSheetId="10">#REF!</definedName>
    <definedName name="Reasons_list">#REF!</definedName>
    <definedName name="Reception_Uplift_YesNo" localSheetId="13">#REF!</definedName>
    <definedName name="Reception_Uplift_YesNo" localSheetId="10">#REF!</definedName>
    <definedName name="Reception_Uplift_YesNo">#REF!</definedName>
    <definedName name="Scaling_Factor" localSheetId="13">#REF!</definedName>
    <definedName name="Scaling_Factor" localSheetId="10">#REF!</definedName>
    <definedName name="Scaling_Factor">#REF!</definedName>
    <definedName name="Sch_type">#REF!</definedName>
    <definedName name="School" localSheetId="13">#REF!</definedName>
    <definedName name="School" localSheetId="18">#REF!</definedName>
    <definedName name="School" localSheetId="6">#REF!</definedName>
    <definedName name="School" localSheetId="19">#REF!</definedName>
    <definedName name="School" localSheetId="10">#REF!</definedName>
    <definedName name="School">#REF!</definedName>
    <definedName name="School_list" localSheetId="13">#REF!</definedName>
    <definedName name="School_list" localSheetId="10">#REF!</definedName>
    <definedName name="School_list">#REF!</definedName>
    <definedName name="Schools_Block_Budget_Detail_2024_25">'Schools Block'!$B$7</definedName>
    <definedName name="Sec_dist_taper">#REF!</definedName>
    <definedName name="Sec_distance_threshold" localSheetId="13">#REF!</definedName>
    <definedName name="Sec_distance_threshold" localSheetId="10">#REF!</definedName>
    <definedName name="Sec_distance_threshold">#REF!</definedName>
    <definedName name="Sec_PupilNo_threshold" localSheetId="13">#REF!</definedName>
    <definedName name="Sec_PupilNo_threshold" localSheetId="10">#REF!</definedName>
    <definedName name="Sec_PupilNo_threshold">#REF!</definedName>
    <definedName name="secondary" localSheetId="13">#REF!,#REF!,#REF!</definedName>
    <definedName name="secondary" localSheetId="10">#REF!,#REF!,#REF!</definedName>
    <definedName name="secondary">#REF!,#REF!,#REF!</definedName>
    <definedName name="Secondary_Lump_Sum" localSheetId="13">#REF!</definedName>
    <definedName name="Secondary_Lump_Sum" localSheetId="10">#REF!</definedName>
    <definedName name="Secondary_Lump_Sum">#REF!</definedName>
    <definedName name="Sixth_Form_Total" localSheetId="13">#REF!</definedName>
    <definedName name="Sixth_Form_Total" localSheetId="10">#REF!</definedName>
    <definedName name="Sixth_Form_Total">#REF!</definedName>
    <definedName name="smrow" localSheetId="13">#REF!</definedName>
    <definedName name="smrow" localSheetId="18">#REF!</definedName>
    <definedName name="smrow" localSheetId="6">#REF!</definedName>
    <definedName name="smrow" localSheetId="19">#REF!</definedName>
    <definedName name="smrow" localSheetId="10">#REF!</definedName>
    <definedName name="smrow">#REF!</definedName>
    <definedName name="Sparsity_All_lump_sum" localSheetId="10">#REF!</definedName>
    <definedName name="Sparsity_All_lump_sum">#REF!</definedName>
    <definedName name="Sparsity_Mid_lump_sum" localSheetId="10">#REF!</definedName>
    <definedName name="Sparsity_Mid_lump_sum">#REF!</definedName>
    <definedName name="Sparsity_Pri_DD_percentage" localSheetId="13">#REF!</definedName>
    <definedName name="Sparsity_Pri_DD_percentage" localSheetId="10">#REF!</definedName>
    <definedName name="Sparsity_Pri_DD_percentage">#REF!</definedName>
    <definedName name="Sparsity_Pri_lump_sum" localSheetId="13">#REF!</definedName>
    <definedName name="Sparsity_Pri_lump_sum" localSheetId="10">#REF!</definedName>
    <definedName name="Sparsity_Pri_lump_sum">#REF!</definedName>
    <definedName name="Sparsity_Sec_DD_percentage" localSheetId="13">#REF!</definedName>
    <definedName name="Sparsity_Sec_DD_percentage" localSheetId="10">#REF!</definedName>
    <definedName name="Sparsity_Sec_DD_percentage">#REF!</definedName>
    <definedName name="Sparsity_Sec_lump_sum" localSheetId="13">#REF!</definedName>
    <definedName name="Sparsity_Sec_lump_sum" localSheetId="10">#REF!</definedName>
    <definedName name="Sparsity_Sec_lump_sum">#REF!</definedName>
    <definedName name="Sparsity_Total" localSheetId="13">#REF!</definedName>
    <definedName name="Sparsity_Total" localSheetId="10">#REF!</definedName>
    <definedName name="Sparsity_Total">#REF!</definedName>
    <definedName name="special" localSheetId="13">#REF!,#REF!,#REF!,#REF!,#REF!</definedName>
    <definedName name="special" localSheetId="10">#REF!,#REF!,#REF!,#REF!,#REF!</definedName>
    <definedName name="special">#REF!,#REF!,#REF!,#REF!,#REF!</definedName>
    <definedName name="Special_School_Budgets_2024_25">'Special Schools &amp; PRU'!$B$7</definedName>
    <definedName name="Split_Sites_Total" localSheetId="13">#REF!</definedName>
    <definedName name="Split_Sites_Total" localSheetId="10">#REF!</definedName>
    <definedName name="Split_Sites_Total">#REF!</definedName>
    <definedName name="startdfes" localSheetId="13">#REF!</definedName>
    <definedName name="startdfes" localSheetId="18">#REF!</definedName>
    <definedName name="startdfes" localSheetId="6">#REF!</definedName>
    <definedName name="startdfes" localSheetId="19">#REF!</definedName>
    <definedName name="startdfes" localSheetId="10">#REF!</definedName>
    <definedName name="startdfes">#REF!</definedName>
    <definedName name="T2_Notes_Check" localSheetId="13">#REF!</definedName>
    <definedName name="T2_Notes_Check" localSheetId="18">#REF!</definedName>
    <definedName name="T2_Notes_Check" localSheetId="6">#REF!</definedName>
    <definedName name="T2_Notes_Check" localSheetId="19">#REF!</definedName>
    <definedName name="T2_Notes_Check" localSheetId="10">#REF!</definedName>
    <definedName name="T2_Notes_Check">#REF!</definedName>
    <definedName name="Table_2" localSheetId="13">#REF!,#REF!,#REF!,#REF!,#REF!,#REF!,#REF!,#REF!,#REF!,#REF!,#REF!</definedName>
    <definedName name="Table_2" localSheetId="18">#REF!,#REF!,#REF!,#REF!,#REF!,#REF!,#REF!,#REF!,#REF!,#REF!,#REF!</definedName>
    <definedName name="Table_2" localSheetId="6">#REF!,#REF!,#REF!,#REF!,#REF!,#REF!,#REF!,#REF!,#REF!,#REF!,#REF!</definedName>
    <definedName name="Table_2" localSheetId="19">#REF!,#REF!,#REF!,#REF!,#REF!,#REF!,#REF!,#REF!,#REF!,#REF!,#REF!</definedName>
    <definedName name="Table_2" localSheetId="10">#REF!,#REF!,#REF!,#REF!,#REF!,#REF!,#REF!,#REF!,#REF!,#REF!,#REF!</definedName>
    <definedName name="Table_2">#REF!,#REF!,#REF!,#REF!,#REF!,#REF!,#REF!,#REF!,#REF!,#REF!,#REF!</definedName>
    <definedName name="Table2" localSheetId="13">#REF!,#REF!,#REF!,#REF!,#REF!,#REF!,#REF!</definedName>
    <definedName name="Table2" localSheetId="10">#REF!,#REF!,#REF!,#REF!,#REF!,#REF!,#REF!</definedName>
    <definedName name="Table2">#REF!,#REF!,#REF!,#REF!,#REF!,#REF!,#REF!</definedName>
    <definedName name="Table2_2" localSheetId="13">#REF!,#REF!,#REF!,#REF!,#REF!,#REF!,#REF!</definedName>
    <definedName name="Table2_2" localSheetId="10">#REF!,#REF!,#REF!,#REF!,#REF!,#REF!,#REF!</definedName>
    <definedName name="Table2_2">#REF!,#REF!,#REF!,#REF!,#REF!,#REF!,#REF!</definedName>
    <definedName name="Table2_3" localSheetId="13">#REF!,#REF!,#REF!,#REF!,#REF!,#REF!,#REF!</definedName>
    <definedName name="Table2_3" localSheetId="10">#REF!,#REF!,#REF!,#REF!,#REF!,#REF!,#REF!</definedName>
    <definedName name="Table2_3">#REF!,#REF!,#REF!,#REF!,#REF!,#REF!,#REF!</definedName>
    <definedName name="Table2_5" localSheetId="13">#REF!,#REF!,#REF!,#REF!,#REF!,#REF!</definedName>
    <definedName name="Table2_5" localSheetId="18">#REF!,#REF!,#REF!,#REF!,#REF!,#REF!</definedName>
    <definedName name="Table2_5" localSheetId="6">#REF!,#REF!,#REF!,#REF!,#REF!,#REF!</definedName>
    <definedName name="Table2_5" localSheetId="19">#REF!,#REF!,#REF!,#REF!,#REF!,#REF!</definedName>
    <definedName name="Table2_5" localSheetId="10">#REF!,#REF!,#REF!,#REF!,#REF!,#REF!</definedName>
    <definedName name="Table2_5">#REF!,#REF!,#REF!,#REF!,#REF!,#REF!</definedName>
    <definedName name="TableName">"Dummy"</definedName>
    <definedName name="Tapered_all_lump_sum" localSheetId="10">#REF!</definedName>
    <definedName name="Tapered_all_lump_sum">#REF!</definedName>
    <definedName name="Tapered_lump_sum" localSheetId="13">#REF!</definedName>
    <definedName name="Tapered_lump_sum" localSheetId="10">#REF!</definedName>
    <definedName name="Tapered_lump_sum">#REF!</definedName>
    <definedName name="Tapered_mid_lump_sum" localSheetId="10">#REF!</definedName>
    <definedName name="Tapered_mid_lump_sum">#REF!</definedName>
    <definedName name="Tapered_primary_lump_sum" localSheetId="10">#REF!</definedName>
    <definedName name="Tapered_primary_lump_sum">#REF!</definedName>
    <definedName name="Tapered_secondary_lump_sum" localSheetId="10">#REF!</definedName>
    <definedName name="Tapered_secondary_lump_sum">#REF!</definedName>
    <definedName name="Total_Notional_SEN" localSheetId="13">#REF!</definedName>
    <definedName name="Total_Notional_SEN" localSheetId="10">#REF!</definedName>
    <definedName name="Total_Notional_SEN">#REF!</definedName>
    <definedName name="Total_Primary_funding" localSheetId="13">#REF!</definedName>
    <definedName name="Total_Primary_funding" localSheetId="10">#REF!</definedName>
    <definedName name="Total_Primary_funding">#REF!</definedName>
    <definedName name="Total_Secondary_Funding" localSheetId="13">#REF!</definedName>
    <definedName name="Total_Secondary_Funding" localSheetId="10">#REF!</definedName>
    <definedName name="Total_Secondary_Funding">#REF!</definedName>
    <definedName name="ValidationList1">#REF!</definedName>
    <definedName name="ValidationList2">#REF!</definedName>
    <definedName name="YesNo">#REF!</definedName>
    <definedName name="zdata" localSheetId="13">#REF!</definedName>
    <definedName name="zdata" localSheetId="18">#REF!</definedName>
    <definedName name="zdata" localSheetId="6">#REF!</definedName>
    <definedName name="zdata" localSheetId="19">#REF!</definedName>
    <definedName name="zdata" localSheetId="10">#REF!</definedName>
    <definedName name="zdat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3" i="119" l="1"/>
  <c r="F12" i="114"/>
  <c r="AD16" i="121"/>
  <c r="AA16" i="121"/>
  <c r="H24" i="119" l="1"/>
  <c r="H23" i="119"/>
  <c r="H22" i="119"/>
  <c r="H17" i="119"/>
  <c r="G17" i="119"/>
  <c r="F17" i="119"/>
  <c r="E17" i="119"/>
  <c r="Q12" i="121"/>
  <c r="AB8" i="121"/>
  <c r="Z12" i="121"/>
  <c r="Y12" i="121"/>
  <c r="W12" i="121"/>
  <c r="V12" i="121"/>
  <c r="S12" i="121"/>
  <c r="M12" i="121"/>
  <c r="L12" i="121"/>
  <c r="K12" i="121"/>
  <c r="J12" i="121"/>
  <c r="I12" i="121"/>
  <c r="G12" i="121"/>
  <c r="F12" i="121"/>
  <c r="E12" i="121"/>
  <c r="AE15" i="120" l="1"/>
  <c r="AE16" i="120" s="1"/>
  <c r="AE9" i="120"/>
  <c r="AE10" i="120"/>
  <c r="AE11" i="120"/>
  <c r="AE12" i="120"/>
  <c r="AE13" i="120"/>
  <c r="AE8" i="120"/>
  <c r="N20" i="119" l="1"/>
  <c r="N24" i="119" l="1"/>
  <c r="N23" i="119"/>
  <c r="N18" i="119"/>
  <c r="N22" i="119"/>
  <c r="N17" i="119"/>
  <c r="N19" i="119"/>
  <c r="K8" i="103"/>
  <c r="L9" i="103"/>
  <c r="N25" i="119" l="1"/>
  <c r="U20" i="120" l="1"/>
  <c r="W19" i="120"/>
  <c r="W15" i="120"/>
  <c r="W20" i="120" s="1"/>
  <c r="W13" i="120"/>
  <c r="W12" i="120"/>
  <c r="W11" i="120"/>
  <c r="W10" i="120"/>
  <c r="W9" i="120"/>
  <c r="W8" i="120"/>
  <c r="W18" i="120" s="1"/>
  <c r="V15" i="120"/>
  <c r="AD15" i="120" s="1"/>
  <c r="V13" i="120"/>
  <c r="AD13" i="120" s="1"/>
  <c r="V12" i="120"/>
  <c r="V11" i="120"/>
  <c r="AD11" i="120" s="1"/>
  <c r="V10" i="120"/>
  <c r="V9" i="120"/>
  <c r="AD9" i="120" s="1"/>
  <c r="V8" i="120"/>
  <c r="AD8" i="120" s="1"/>
  <c r="AD12" i="120" l="1"/>
  <c r="T19" i="120"/>
  <c r="S15" i="120"/>
  <c r="S20" i="120" s="1"/>
  <c r="R15" i="120"/>
  <c r="R20" i="120" s="1"/>
  <c r="S14" i="120"/>
  <c r="R14" i="120"/>
  <c r="S13" i="120"/>
  <c r="R13" i="120"/>
  <c r="S12" i="120"/>
  <c r="R12" i="120"/>
  <c r="S11" i="120"/>
  <c r="R11" i="120"/>
  <c r="S10" i="120"/>
  <c r="R10" i="120"/>
  <c r="S9" i="120"/>
  <c r="R9" i="120"/>
  <c r="S8" i="120"/>
  <c r="R8" i="120"/>
  <c r="S8" i="121"/>
  <c r="R8" i="121"/>
  <c r="Z9" i="121"/>
  <c r="Y9" i="121"/>
  <c r="X9" i="121"/>
  <c r="X12" i="121" s="1"/>
  <c r="W9" i="121"/>
  <c r="T9" i="121"/>
  <c r="Q9" i="121"/>
  <c r="M9" i="121"/>
  <c r="L9" i="121"/>
  <c r="K9" i="121"/>
  <c r="J9" i="121"/>
  <c r="I9" i="121"/>
  <c r="H9" i="121"/>
  <c r="H12" i="121" s="1"/>
  <c r="G9" i="121"/>
  <c r="F9" i="121"/>
  <c r="S9" i="121" s="1"/>
  <c r="E9" i="121"/>
  <c r="T12" i="121" l="1"/>
  <c r="R19" i="120"/>
  <c r="S18" i="120"/>
  <c r="R9" i="121"/>
  <c r="R12" i="121" s="1"/>
  <c r="R18" i="120"/>
  <c r="S19" i="120"/>
  <c r="N20" i="121"/>
  <c r="P20" i="121" s="1"/>
  <c r="N19" i="121"/>
  <c r="N27" i="121"/>
  <c r="I27" i="121"/>
  <c r="H27" i="121"/>
  <c r="U27" i="121"/>
  <c r="AB20" i="120"/>
  <c r="AA20" i="120"/>
  <c r="Q20" i="120"/>
  <c r="M20" i="120"/>
  <c r="L20" i="120"/>
  <c r="I20" i="120"/>
  <c r="H20" i="120"/>
  <c r="G20" i="120"/>
  <c r="F20" i="120"/>
  <c r="E20" i="120"/>
  <c r="AB19" i="120"/>
  <c r="AA19" i="120"/>
  <c r="Q19" i="120"/>
  <c r="M19" i="120"/>
  <c r="L19" i="120"/>
  <c r="I19" i="120"/>
  <c r="H19" i="120"/>
  <c r="G19" i="120"/>
  <c r="F19" i="120"/>
  <c r="E19" i="120"/>
  <c r="AB18" i="120"/>
  <c r="AA18" i="120"/>
  <c r="M18" i="120"/>
  <c r="L18" i="120"/>
  <c r="I18" i="120"/>
  <c r="H18" i="120"/>
  <c r="G18" i="120"/>
  <c r="F18" i="120"/>
  <c r="E18" i="120"/>
  <c r="Z20" i="120"/>
  <c r="Y20" i="120"/>
  <c r="T20" i="120"/>
  <c r="K20" i="120"/>
  <c r="J20" i="120"/>
  <c r="N14" i="120"/>
  <c r="N13" i="120"/>
  <c r="P13" i="120" s="1"/>
  <c r="N12" i="120"/>
  <c r="N11" i="120"/>
  <c r="P11" i="120" s="1"/>
  <c r="N10" i="120"/>
  <c r="P10" i="120" s="1"/>
  <c r="N9" i="120"/>
  <c r="P9" i="120" s="1"/>
  <c r="Z18" i="120"/>
  <c r="Y18" i="120"/>
  <c r="K18" i="120"/>
  <c r="N8" i="120"/>
  <c r="R27" i="121" l="1"/>
  <c r="S27" i="121"/>
  <c r="U9" i="121"/>
  <c r="P9" i="121"/>
  <c r="N9" i="121"/>
  <c r="AA20" i="121"/>
  <c r="O27" i="121"/>
  <c r="V27" i="121" s="1"/>
  <c r="P27" i="121"/>
  <c r="N8" i="121"/>
  <c r="N12" i="121" s="1"/>
  <c r="P12" i="120"/>
  <c r="O12" i="120"/>
  <c r="X12" i="120" s="1"/>
  <c r="N19" i="120"/>
  <c r="P8" i="120"/>
  <c r="O8" i="120"/>
  <c r="V20" i="120"/>
  <c r="J19" i="120"/>
  <c r="J18" i="120"/>
  <c r="O9" i="120"/>
  <c r="X9" i="120" s="1"/>
  <c r="AC9" i="120" s="1"/>
  <c r="O11" i="120"/>
  <c r="X11" i="120" s="1"/>
  <c r="AC11" i="120" s="1"/>
  <c r="O13" i="120"/>
  <c r="X13" i="120" s="1"/>
  <c r="AC13" i="120" s="1"/>
  <c r="T18" i="120"/>
  <c r="K19" i="120"/>
  <c r="Y19" i="120"/>
  <c r="N15" i="120"/>
  <c r="Z19" i="120"/>
  <c r="O10" i="120"/>
  <c r="U12" i="121" l="1"/>
  <c r="AB9" i="121"/>
  <c r="AB12" i="121" s="1"/>
  <c r="U10" i="120"/>
  <c r="AC12" i="120"/>
  <c r="O9" i="121"/>
  <c r="AA27" i="121"/>
  <c r="P8" i="121"/>
  <c r="P12" i="121" s="1"/>
  <c r="O8" i="121"/>
  <c r="P19" i="120"/>
  <c r="P15" i="120"/>
  <c r="P20" i="120" s="1"/>
  <c r="O15" i="120"/>
  <c r="O18" i="120" s="1"/>
  <c r="O22" i="121" s="1"/>
  <c r="N20" i="120"/>
  <c r="V18" i="120"/>
  <c r="V19" i="120"/>
  <c r="N18" i="120"/>
  <c r="O19" i="120"/>
  <c r="X8" i="120"/>
  <c r="O12" i="121" l="1"/>
  <c r="AD10" i="120"/>
  <c r="U19" i="120"/>
  <c r="U18" i="120"/>
  <c r="AC10" i="120"/>
  <c r="AA19" i="121"/>
  <c r="AA9" i="121" s="1"/>
  <c r="V9" i="121"/>
  <c r="P18" i="120"/>
  <c r="X19" i="120"/>
  <c r="AC8" i="120"/>
  <c r="O20" i="120"/>
  <c r="X15" i="120"/>
  <c r="X18" i="120" s="1"/>
  <c r="X22" i="120" l="1"/>
  <c r="X24" i="120" s="1"/>
  <c r="V22" i="121"/>
  <c r="AA8" i="121"/>
  <c r="AA12" i="121" s="1"/>
  <c r="X20" i="120"/>
  <c r="AC15" i="120"/>
  <c r="AC20" i="120" s="1"/>
  <c r="AC19" i="120"/>
  <c r="AC18" i="120" l="1"/>
  <c r="AD18" i="120" l="1"/>
  <c r="AE18" i="120" s="1"/>
  <c r="AK248" i="116" l="1"/>
  <c r="I248" i="116"/>
  <c r="H248" i="116"/>
  <c r="G248" i="116"/>
  <c r="J248" i="116" s="1"/>
  <c r="AX133" i="116"/>
  <c r="AX242" i="116"/>
  <c r="AX241" i="116"/>
  <c r="AX240" i="116"/>
  <c r="AX238" i="116"/>
  <c r="AX237" i="116"/>
  <c r="AX236" i="116"/>
  <c r="AX235" i="116"/>
  <c r="AX234" i="116"/>
  <c r="AX233" i="116"/>
  <c r="AX232" i="116"/>
  <c r="AX231" i="116"/>
  <c r="AX230" i="116"/>
  <c r="AX229" i="116"/>
  <c r="AX228" i="116"/>
  <c r="AX227" i="116"/>
  <c r="AX226" i="116"/>
  <c r="AX225" i="116"/>
  <c r="AX224" i="116"/>
  <c r="AX223" i="116"/>
  <c r="AX222" i="116"/>
  <c r="AX221" i="116"/>
  <c r="AX220" i="116"/>
  <c r="AX219" i="116"/>
  <c r="AX218" i="116"/>
  <c r="AX217" i="116"/>
  <c r="AX216" i="116"/>
  <c r="AX215" i="116"/>
  <c r="AX214" i="116"/>
  <c r="AX213" i="116"/>
  <c r="AX212" i="116"/>
  <c r="AX211" i="116"/>
  <c r="AX210" i="116"/>
  <c r="AX209" i="116"/>
  <c r="AX208" i="116"/>
  <c r="AX207" i="116"/>
  <c r="AX206" i="116"/>
  <c r="AX205" i="116"/>
  <c r="AX204" i="116"/>
  <c r="AX203" i="116"/>
  <c r="AX202" i="116"/>
  <c r="AX201" i="116"/>
  <c r="AX200" i="116"/>
  <c r="AX199" i="116"/>
  <c r="AX198" i="116"/>
  <c r="AX197" i="116"/>
  <c r="AX196" i="116"/>
  <c r="AX195" i="116"/>
  <c r="AX194" i="116"/>
  <c r="AX193" i="116"/>
  <c r="AX192" i="116"/>
  <c r="AX191" i="116"/>
  <c r="AX190" i="116"/>
  <c r="AX189" i="116"/>
  <c r="AX188" i="116"/>
  <c r="AX187" i="116"/>
  <c r="AX186" i="116"/>
  <c r="AX185" i="116"/>
  <c r="AX184" i="116"/>
  <c r="AX183" i="116"/>
  <c r="AX182" i="116"/>
  <c r="AX181" i="116"/>
  <c r="AX180" i="116"/>
  <c r="AX179" i="116"/>
  <c r="AX178" i="116"/>
  <c r="AX177" i="116"/>
  <c r="AX176" i="116"/>
  <c r="AX175" i="116"/>
  <c r="AX174" i="116"/>
  <c r="AX173" i="116"/>
  <c r="AX172" i="116"/>
  <c r="AX171" i="116"/>
  <c r="AX170" i="116"/>
  <c r="AX169" i="116"/>
  <c r="AX168" i="116"/>
  <c r="AX167" i="116"/>
  <c r="AX166" i="116"/>
  <c r="AX165" i="116"/>
  <c r="AX164" i="116"/>
  <c r="AX163" i="116"/>
  <c r="AX162" i="116"/>
  <c r="AX161" i="116"/>
  <c r="AX160" i="116"/>
  <c r="AX159" i="116"/>
  <c r="AX158" i="116"/>
  <c r="AX157" i="116"/>
  <c r="AX156" i="116"/>
  <c r="AX155" i="116"/>
  <c r="AX154" i="116"/>
  <c r="AX153" i="116"/>
  <c r="AX152" i="116"/>
  <c r="AX151" i="116"/>
  <c r="AX150" i="116"/>
  <c r="AX149" i="116"/>
  <c r="AX148" i="116"/>
  <c r="AX147" i="116"/>
  <c r="AX146" i="116"/>
  <c r="AX145" i="116"/>
  <c r="AX144" i="116"/>
  <c r="AX143" i="116"/>
  <c r="AX142" i="116"/>
  <c r="AX141" i="116"/>
  <c r="AX140" i="116"/>
  <c r="AX139" i="116"/>
  <c r="AX138" i="116"/>
  <c r="AX137" i="116"/>
  <c r="AX136" i="116"/>
  <c r="AX135" i="116"/>
  <c r="AX134" i="116"/>
  <c r="AX132" i="116"/>
  <c r="AX131" i="116"/>
  <c r="AX130" i="116"/>
  <c r="AX129" i="116"/>
  <c r="AX128" i="116"/>
  <c r="AX127" i="116"/>
  <c r="AX126" i="116"/>
  <c r="AX125" i="116"/>
  <c r="AX124" i="116"/>
  <c r="AX123" i="116"/>
  <c r="AX122" i="116"/>
  <c r="AX121" i="116"/>
  <c r="AX120" i="116"/>
  <c r="AX119" i="116"/>
  <c r="AX118" i="116"/>
  <c r="AX117" i="116"/>
  <c r="AX116" i="116"/>
  <c r="AX115" i="116"/>
  <c r="AX114" i="116"/>
  <c r="AX113" i="116"/>
  <c r="AX112" i="116"/>
  <c r="AX111" i="116"/>
  <c r="AX110" i="116"/>
  <c r="AX109" i="116"/>
  <c r="AX108" i="116"/>
  <c r="AX107" i="116"/>
  <c r="AX106" i="116"/>
  <c r="AX105" i="116"/>
  <c r="AX104" i="116"/>
  <c r="AX103" i="116"/>
  <c r="AX102" i="116"/>
  <c r="AX101" i="116"/>
  <c r="AX100" i="116"/>
  <c r="AX99" i="116"/>
  <c r="AX98" i="116"/>
  <c r="AX97" i="116"/>
  <c r="AX96" i="116"/>
  <c r="AX95" i="116"/>
  <c r="AX94" i="116"/>
  <c r="AX93" i="116"/>
  <c r="AX92" i="116"/>
  <c r="AX91" i="116"/>
  <c r="AX90" i="116"/>
  <c r="AX89" i="116"/>
  <c r="AX88" i="116"/>
  <c r="AX87" i="116"/>
  <c r="AX86" i="116"/>
  <c r="AX85" i="116"/>
  <c r="AX84" i="116"/>
  <c r="AX83" i="116"/>
  <c r="AX82" i="116"/>
  <c r="AX81" i="116"/>
  <c r="AX80" i="116"/>
  <c r="AX79" i="116"/>
  <c r="AX78" i="116"/>
  <c r="AX77" i="116"/>
  <c r="AX76" i="116"/>
  <c r="AX75" i="116"/>
  <c r="AX74" i="116"/>
  <c r="AX73" i="116"/>
  <c r="AX72" i="116"/>
  <c r="AX71" i="116"/>
  <c r="AX70" i="116"/>
  <c r="AX69" i="116"/>
  <c r="AX68" i="116"/>
  <c r="AX67" i="116"/>
  <c r="AX66" i="116"/>
  <c r="AX65" i="116"/>
  <c r="AX64" i="116"/>
  <c r="AX59" i="116"/>
  <c r="AX58" i="116"/>
  <c r="AX57" i="116"/>
  <c r="AX56" i="116"/>
  <c r="AX55" i="116"/>
  <c r="AX54" i="116"/>
  <c r="AX53" i="116"/>
  <c r="AX52" i="116"/>
  <c r="AX51" i="116"/>
  <c r="AX50" i="116"/>
  <c r="AX49" i="116"/>
  <c r="AX48" i="116"/>
  <c r="AX47" i="116"/>
  <c r="AX46" i="116"/>
  <c r="AX45" i="116"/>
  <c r="AX44" i="116"/>
  <c r="AX43" i="116"/>
  <c r="AX42" i="116"/>
  <c r="AX41" i="116"/>
  <c r="AX40" i="116"/>
  <c r="AX39" i="116"/>
  <c r="AX38" i="116"/>
  <c r="AX37" i="116"/>
  <c r="AX36" i="116"/>
  <c r="AX35" i="116"/>
  <c r="AX34" i="116"/>
  <c r="AX33" i="116"/>
  <c r="AX32" i="116"/>
  <c r="AX31" i="116"/>
  <c r="AX30" i="116"/>
  <c r="AX29" i="116"/>
  <c r="AX28" i="116"/>
  <c r="AX7" i="116"/>
  <c r="AX8" i="116"/>
  <c r="AX9" i="116"/>
  <c r="AX10" i="116"/>
  <c r="AX11" i="116"/>
  <c r="AX12" i="116"/>
  <c r="AX13" i="116"/>
  <c r="AX14" i="116"/>
  <c r="AX15" i="116"/>
  <c r="AX16" i="116"/>
  <c r="AX17" i="116"/>
  <c r="AX18" i="116"/>
  <c r="AX19" i="116"/>
  <c r="AX20" i="116"/>
  <c r="AX21" i="116"/>
  <c r="AX22" i="116"/>
  <c r="AX23" i="116"/>
  <c r="AX24" i="116"/>
  <c r="AX25" i="116"/>
  <c r="AX6" i="116"/>
  <c r="CN9" i="100"/>
  <c r="CM9" i="100"/>
  <c r="CO9" i="100"/>
  <c r="AK226" i="117" l="1"/>
  <c r="I226" i="117"/>
  <c r="H226" i="117"/>
  <c r="G226" i="117"/>
  <c r="J226" i="117" s="1"/>
  <c r="AX220" i="117"/>
  <c r="AX219" i="117"/>
  <c r="AX218" i="117"/>
  <c r="AX217" i="117"/>
  <c r="AX216" i="117"/>
  <c r="AX215" i="117"/>
  <c r="AX214" i="117"/>
  <c r="AX213" i="117"/>
  <c r="AX212" i="117"/>
  <c r="AX211" i="117"/>
  <c r="AX210" i="117"/>
  <c r="AX209" i="117"/>
  <c r="AX208" i="117"/>
  <c r="AX207" i="117"/>
  <c r="AX206" i="117"/>
  <c r="AX205" i="117"/>
  <c r="AX204" i="117"/>
  <c r="AX203" i="117"/>
  <c r="AX202" i="117"/>
  <c r="AX201" i="117"/>
  <c r="AX200" i="117"/>
  <c r="AX199" i="117"/>
  <c r="AX198" i="117"/>
  <c r="AX197" i="117"/>
  <c r="AX196" i="117"/>
  <c r="AX195" i="117"/>
  <c r="AX194" i="117"/>
  <c r="AX193" i="117"/>
  <c r="AX192" i="117"/>
  <c r="AX191" i="117"/>
  <c r="AX190" i="117"/>
  <c r="AX189" i="117"/>
  <c r="AX188" i="117"/>
  <c r="AX187" i="117"/>
  <c r="AX186" i="117"/>
  <c r="AX185" i="117"/>
  <c r="AX184" i="117"/>
  <c r="AX183" i="117"/>
  <c r="AX182" i="117"/>
  <c r="AX181" i="117"/>
  <c r="AX180" i="117"/>
  <c r="AX179" i="117"/>
  <c r="AX178" i="117"/>
  <c r="AX177" i="117"/>
  <c r="AX176" i="117"/>
  <c r="AX175" i="117"/>
  <c r="AX174" i="117"/>
  <c r="AX173" i="117"/>
  <c r="AX172" i="117"/>
  <c r="AX171" i="117"/>
  <c r="AX170" i="117"/>
  <c r="AX169" i="117"/>
  <c r="AX168" i="117"/>
  <c r="AX167" i="117"/>
  <c r="AX166" i="117"/>
  <c r="AX165" i="117"/>
  <c r="AX164" i="117"/>
  <c r="AX163" i="117"/>
  <c r="AX162" i="117"/>
  <c r="AX161" i="117"/>
  <c r="AX160" i="117"/>
  <c r="AX159" i="117"/>
  <c r="AX158" i="117"/>
  <c r="AX157" i="117"/>
  <c r="AX156" i="117"/>
  <c r="AX155" i="117"/>
  <c r="AX154" i="117"/>
  <c r="AX153" i="117"/>
  <c r="AX152" i="117"/>
  <c r="AX151" i="117"/>
  <c r="AX150" i="117"/>
  <c r="AX149" i="117"/>
  <c r="AX148" i="117"/>
  <c r="AX147" i="117"/>
  <c r="AX146" i="117"/>
  <c r="AX145" i="117"/>
  <c r="AX144" i="117"/>
  <c r="AX143" i="117"/>
  <c r="AX142" i="117"/>
  <c r="AX141" i="117"/>
  <c r="AX140" i="117"/>
  <c r="AX139" i="117"/>
  <c r="AX138" i="117"/>
  <c r="AX137" i="117"/>
  <c r="AX136" i="117"/>
  <c r="AX135" i="117"/>
  <c r="AX134" i="117"/>
  <c r="AX133" i="117"/>
  <c r="AX132" i="117"/>
  <c r="AX131" i="117"/>
  <c r="AX130" i="117"/>
  <c r="AX129" i="117"/>
  <c r="AX128" i="117"/>
  <c r="AX127" i="117"/>
  <c r="AX126" i="117"/>
  <c r="AX125" i="117"/>
  <c r="AX124" i="117"/>
  <c r="AX123" i="117"/>
  <c r="AX122" i="117"/>
  <c r="AX121" i="117"/>
  <c r="AX120" i="117"/>
  <c r="AX119" i="117"/>
  <c r="AX118" i="117"/>
  <c r="AX117" i="117"/>
  <c r="AX116" i="117"/>
  <c r="AX115" i="117"/>
  <c r="AX114" i="117"/>
  <c r="AX113" i="117"/>
  <c r="AX112" i="117"/>
  <c r="AX111" i="117"/>
  <c r="AX110" i="117"/>
  <c r="AX109" i="117"/>
  <c r="AX108" i="117"/>
  <c r="AX107" i="117"/>
  <c r="AX106" i="117"/>
  <c r="AX105" i="117"/>
  <c r="AX104" i="117"/>
  <c r="AX103" i="117"/>
  <c r="AX102" i="117"/>
  <c r="AX101" i="117"/>
  <c r="AX100" i="117"/>
  <c r="AX99" i="117"/>
  <c r="AX98" i="117"/>
  <c r="AX97" i="117"/>
  <c r="AX96" i="117"/>
  <c r="AX95" i="117"/>
  <c r="AX94" i="117"/>
  <c r="AX93" i="117"/>
  <c r="AX92" i="117"/>
  <c r="AX91" i="117"/>
  <c r="AX90" i="117"/>
  <c r="AX89" i="117"/>
  <c r="AX88" i="117"/>
  <c r="AX87" i="117"/>
  <c r="AX86" i="117"/>
  <c r="AX85" i="117"/>
  <c r="AX84" i="117"/>
  <c r="AX83" i="117"/>
  <c r="AX82" i="117"/>
  <c r="AX81" i="117"/>
  <c r="AX80" i="117"/>
  <c r="AX79" i="117"/>
  <c r="AX78" i="117"/>
  <c r="AX77" i="117"/>
  <c r="AX76" i="117"/>
  <c r="AX75" i="117"/>
  <c r="AX74" i="117"/>
  <c r="AX73" i="117"/>
  <c r="AX72" i="117"/>
  <c r="AX71" i="117"/>
  <c r="AX70" i="117"/>
  <c r="AX69" i="117"/>
  <c r="AX68" i="117"/>
  <c r="AX67" i="117"/>
  <c r="AX66" i="117"/>
  <c r="AX65" i="117"/>
  <c r="AX64" i="117"/>
  <c r="AX59" i="117"/>
  <c r="AX58" i="117"/>
  <c r="AX57" i="117"/>
  <c r="AX56" i="117"/>
  <c r="AX55" i="117"/>
  <c r="AX54" i="117"/>
  <c r="AX53" i="117"/>
  <c r="AX52" i="117"/>
  <c r="AX51" i="117"/>
  <c r="AX50" i="117"/>
  <c r="AX49" i="117"/>
  <c r="AX48" i="117"/>
  <c r="AX47" i="117"/>
  <c r="AX46" i="117"/>
  <c r="AX45" i="117"/>
  <c r="AX44" i="117"/>
  <c r="AX43" i="117"/>
  <c r="AX42" i="117"/>
  <c r="AX41" i="117"/>
  <c r="AX40" i="117"/>
  <c r="AX39" i="117"/>
  <c r="AX38" i="117"/>
  <c r="AX37" i="117"/>
  <c r="AX36" i="117"/>
  <c r="AX35" i="117"/>
  <c r="AX34" i="117"/>
  <c r="AX33" i="117"/>
  <c r="AX32" i="117"/>
  <c r="AX31" i="117"/>
  <c r="AX30" i="117"/>
  <c r="AX29" i="117"/>
  <c r="AX28" i="117"/>
  <c r="AX25" i="117"/>
  <c r="AX24" i="117"/>
  <c r="AX23" i="117"/>
  <c r="AX22" i="117"/>
  <c r="AX21" i="117"/>
  <c r="AX20" i="117"/>
  <c r="AX19" i="117"/>
  <c r="AX18" i="117"/>
  <c r="AX17" i="117"/>
  <c r="AX16" i="117"/>
  <c r="AX15" i="117"/>
  <c r="AX14" i="117"/>
  <c r="AX13" i="117"/>
  <c r="AX12" i="117"/>
  <c r="AX11" i="117"/>
  <c r="AX10" i="117"/>
  <c r="AX9" i="117"/>
  <c r="AX8" i="117"/>
  <c r="AX7" i="117"/>
  <c r="AX6" i="117"/>
  <c r="J249" i="117"/>
  <c r="DG9" i="100" l="1"/>
  <c r="DF9" i="100"/>
  <c r="DI9" i="100"/>
  <c r="D22" i="118"/>
  <c r="DJ264" i="100" l="1"/>
  <c r="DJ256" i="100"/>
  <c r="DJ248" i="100"/>
  <c r="DJ240" i="100"/>
  <c r="DJ232" i="100"/>
  <c r="DJ224" i="100"/>
  <c r="DJ216" i="100"/>
  <c r="DJ208" i="100"/>
  <c r="DJ200" i="100"/>
  <c r="DJ192" i="100"/>
  <c r="DJ184" i="100"/>
  <c r="DJ176" i="100"/>
  <c r="DJ168" i="100"/>
  <c r="DJ160" i="100"/>
  <c r="DJ152" i="100"/>
  <c r="DJ144" i="100"/>
  <c r="DJ136" i="100"/>
  <c r="DJ128" i="100"/>
  <c r="DJ120" i="100"/>
  <c r="DJ112" i="100"/>
  <c r="G9" i="84" l="1"/>
  <c r="B11" i="84"/>
  <c r="DJ115" i="100"/>
  <c r="DJ123" i="100"/>
  <c r="DJ131" i="100"/>
  <c r="DJ139" i="100"/>
  <c r="DJ147" i="100"/>
  <c r="DJ155" i="100"/>
  <c r="DJ163" i="100"/>
  <c r="DJ171" i="100"/>
  <c r="DJ179" i="100"/>
  <c r="DJ187" i="100"/>
  <c r="DJ195" i="100"/>
  <c r="DJ203" i="100"/>
  <c r="DJ211" i="100"/>
  <c r="DJ219" i="100"/>
  <c r="DJ227" i="100"/>
  <c r="DJ235" i="100"/>
  <c r="DJ243" i="100"/>
  <c r="DJ251" i="100"/>
  <c r="DJ259" i="100"/>
  <c r="DJ124" i="100"/>
  <c r="DJ140" i="100"/>
  <c r="DJ156" i="100"/>
  <c r="DJ180" i="100"/>
  <c r="DJ188" i="100"/>
  <c r="DJ204" i="100"/>
  <c r="DJ116" i="100"/>
  <c r="DJ132" i="100"/>
  <c r="DJ148" i="100"/>
  <c r="DJ164" i="100"/>
  <c r="DJ172" i="100"/>
  <c r="DJ196" i="100"/>
  <c r="DJ212" i="100"/>
  <c r="DJ220" i="100"/>
  <c r="DJ228" i="100"/>
  <c r="DJ236" i="100"/>
  <c r="DJ244" i="100"/>
  <c r="DJ252" i="100"/>
  <c r="DJ260" i="100"/>
  <c r="DJ109" i="100"/>
  <c r="DJ117" i="100"/>
  <c r="DJ125" i="100"/>
  <c r="DJ133" i="100"/>
  <c r="DJ141" i="100"/>
  <c r="DJ149" i="100"/>
  <c r="DJ157" i="100"/>
  <c r="DJ165" i="100"/>
  <c r="DJ173" i="100"/>
  <c r="DJ181" i="100"/>
  <c r="DJ189" i="100"/>
  <c r="DJ197" i="100"/>
  <c r="DJ205" i="100"/>
  <c r="DJ213" i="100"/>
  <c r="DJ221" i="100"/>
  <c r="DJ229" i="100"/>
  <c r="DJ237" i="100"/>
  <c r="DJ245" i="100"/>
  <c r="DJ253" i="100"/>
  <c r="DJ261" i="100"/>
  <c r="DJ110" i="100"/>
  <c r="DJ126" i="100"/>
  <c r="DJ134" i="100"/>
  <c r="DJ142" i="100"/>
  <c r="DJ150" i="100"/>
  <c r="DJ158" i="100"/>
  <c r="DJ166" i="100"/>
  <c r="DJ174" i="100"/>
  <c r="DJ182" i="100"/>
  <c r="DJ190" i="100"/>
  <c r="DJ198" i="100"/>
  <c r="DJ206" i="100"/>
  <c r="DJ214" i="100"/>
  <c r="DJ222" i="100"/>
  <c r="DJ230" i="100"/>
  <c r="DJ238" i="100"/>
  <c r="DJ246" i="100"/>
  <c r="DJ254" i="100"/>
  <c r="DJ262" i="100"/>
  <c r="DJ103" i="100"/>
  <c r="DJ111" i="100"/>
  <c r="DJ119" i="100"/>
  <c r="DJ127" i="100"/>
  <c r="DJ135" i="100"/>
  <c r="DJ143" i="100"/>
  <c r="DJ151" i="100"/>
  <c r="DJ159" i="100"/>
  <c r="DJ167" i="100"/>
  <c r="DJ175" i="100"/>
  <c r="DJ183" i="100"/>
  <c r="DJ191" i="100"/>
  <c r="DJ199" i="100"/>
  <c r="DJ207" i="100"/>
  <c r="DJ215" i="100"/>
  <c r="DJ223" i="100"/>
  <c r="DJ231" i="100"/>
  <c r="DJ239" i="100"/>
  <c r="DJ247" i="100"/>
  <c r="DJ255" i="100"/>
  <c r="DJ263" i="100"/>
  <c r="DJ118" i="100"/>
  <c r="DJ113" i="100"/>
  <c r="DJ121" i="100"/>
  <c r="DJ129" i="100"/>
  <c r="DJ137" i="100"/>
  <c r="DJ145" i="100"/>
  <c r="DJ153" i="100"/>
  <c r="DJ161" i="100"/>
  <c r="DJ169" i="100"/>
  <c r="DJ177" i="100"/>
  <c r="DJ185" i="100"/>
  <c r="DJ193" i="100"/>
  <c r="DJ201" i="100"/>
  <c r="DJ209" i="100"/>
  <c r="DJ217" i="100"/>
  <c r="DJ225" i="100"/>
  <c r="DJ233" i="100"/>
  <c r="DJ241" i="100"/>
  <c r="DJ249" i="100"/>
  <c r="DJ257" i="100"/>
  <c r="DJ265" i="100"/>
  <c r="DJ114" i="100"/>
  <c r="DJ122" i="100"/>
  <c r="DJ130" i="100"/>
  <c r="DJ138" i="100"/>
  <c r="DJ146" i="100"/>
  <c r="DJ154" i="100"/>
  <c r="DJ162" i="100"/>
  <c r="DJ170" i="100"/>
  <c r="DJ178" i="100"/>
  <c r="DJ186" i="100"/>
  <c r="DJ194" i="100"/>
  <c r="DJ202" i="100"/>
  <c r="DJ210" i="100"/>
  <c r="DJ218" i="100"/>
  <c r="DJ226" i="100"/>
  <c r="DJ234" i="100"/>
  <c r="DJ242" i="100"/>
  <c r="DJ250" i="100"/>
  <c r="DJ258" i="100"/>
  <c r="DJ106" i="100"/>
  <c r="DJ107" i="100"/>
  <c r="O20" i="119"/>
  <c r="F13" i="109"/>
  <c r="D13" i="34"/>
  <c r="F11" i="110"/>
  <c r="DE9" i="100"/>
  <c r="DH9" i="100" s="1"/>
  <c r="DD9" i="100"/>
  <c r="O19" i="119" s="1"/>
  <c r="DC9" i="100"/>
  <c r="DB9" i="100"/>
  <c r="DA9" i="100"/>
  <c r="CZ9" i="100"/>
  <c r="CY9" i="100"/>
  <c r="O18" i="119" s="1"/>
  <c r="CX9" i="100"/>
  <c r="CW9" i="100"/>
  <c r="CV9" i="100"/>
  <c r="CU9" i="100"/>
  <c r="CS9" i="100"/>
  <c r="O24" i="119" s="1"/>
  <c r="CR9" i="100"/>
  <c r="O23" i="119" s="1"/>
  <c r="CQ9" i="100"/>
  <c r="O22" i="119" s="1"/>
  <c r="CP9" i="100"/>
  <c r="CL9" i="100"/>
  <c r="CK9" i="100"/>
  <c r="O17" i="119" s="1"/>
  <c r="CF9" i="100"/>
  <c r="CB9" i="100"/>
  <c r="DM103" i="100"/>
  <c r="DJ104" i="100"/>
  <c r="DM104" i="100"/>
  <c r="DJ105" i="100"/>
  <c r="DM105" i="100"/>
  <c r="DM106" i="100"/>
  <c r="DM107" i="100"/>
  <c r="DJ108" i="100"/>
  <c r="DM108" i="100"/>
  <c r="DM109" i="100"/>
  <c r="B13" i="109" l="1"/>
  <c r="G27" i="109"/>
  <c r="F27" i="109"/>
  <c r="H27" i="109"/>
  <c r="H26" i="109"/>
  <c r="G17" i="109"/>
  <c r="E17" i="109"/>
  <c r="H17" i="109"/>
  <c r="H24" i="109"/>
  <c r="F17" i="109"/>
  <c r="H23" i="109"/>
  <c r="H22" i="109"/>
  <c r="E27" i="109"/>
  <c r="D51" i="84"/>
  <c r="D47" i="84"/>
  <c r="G44" i="84"/>
  <c r="G41" i="84"/>
  <c r="I64" i="84"/>
  <c r="G39" i="84"/>
  <c r="D53" i="84"/>
  <c r="G45" i="84"/>
  <c r="G38" i="84"/>
  <c r="G20" i="84"/>
  <c r="G42" i="84"/>
  <c r="G19" i="84"/>
  <c r="G73" i="84"/>
  <c r="G18" i="84"/>
  <c r="G35" i="84"/>
  <c r="F34" i="84"/>
  <c r="F33" i="84"/>
  <c r="F73" i="84"/>
  <c r="F35" i="84"/>
  <c r="G34" i="84"/>
  <c r="G33" i="84"/>
  <c r="F32" i="84"/>
  <c r="G32" i="84"/>
  <c r="F31" i="84"/>
  <c r="F30" i="84"/>
  <c r="F28" i="84"/>
  <c r="G31" i="84"/>
  <c r="G30" i="84"/>
  <c r="F29" i="84"/>
  <c r="G28" i="84"/>
  <c r="G29" i="84"/>
  <c r="B11" i="34"/>
  <c r="J35" i="34"/>
  <c r="J19" i="34"/>
  <c r="G15" i="110"/>
  <c r="B11" i="110"/>
  <c r="M27" i="109"/>
  <c r="M26" i="109"/>
  <c r="J37" i="34"/>
  <c r="M24" i="109"/>
  <c r="M23" i="109"/>
  <c r="M22" i="109"/>
  <c r="M20" i="109"/>
  <c r="M19" i="109"/>
  <c r="M18" i="109"/>
  <c r="M17" i="109"/>
  <c r="J21" i="34"/>
  <c r="J23" i="34"/>
  <c r="E29" i="34"/>
  <c r="E27" i="34"/>
  <c r="C19" i="34"/>
  <c r="C17" i="34"/>
  <c r="H25" i="119"/>
  <c r="O25" i="119" s="1"/>
  <c r="L15" i="110"/>
  <c r="CI9" i="100"/>
  <c r="CH9" i="100"/>
  <c r="CG9" i="100"/>
  <c r="DJ11" i="100"/>
  <c r="DJ12" i="100"/>
  <c r="DJ13" i="100"/>
  <c r="DJ14" i="100"/>
  <c r="DJ15" i="100"/>
  <c r="DJ16" i="100"/>
  <c r="DJ17" i="100"/>
  <c r="DJ18" i="100"/>
  <c r="DJ19" i="100"/>
  <c r="DJ20" i="100"/>
  <c r="DJ21" i="100"/>
  <c r="DJ22" i="100"/>
  <c r="DJ23" i="100"/>
  <c r="DJ24" i="100"/>
  <c r="DJ25" i="100"/>
  <c r="DJ26" i="100"/>
  <c r="DJ27" i="100"/>
  <c r="DJ28" i="100"/>
  <c r="DJ29" i="100"/>
  <c r="DJ30" i="100"/>
  <c r="DJ31" i="100"/>
  <c r="DJ32" i="100"/>
  <c r="DJ33" i="100"/>
  <c r="DJ34" i="100"/>
  <c r="DJ35" i="100"/>
  <c r="DJ36" i="100"/>
  <c r="DJ37" i="100"/>
  <c r="DJ38" i="100"/>
  <c r="DJ39" i="100"/>
  <c r="DJ40" i="100"/>
  <c r="DJ41" i="100"/>
  <c r="DJ42" i="100"/>
  <c r="DJ43" i="100"/>
  <c r="DJ44" i="100"/>
  <c r="DJ45" i="100"/>
  <c r="DJ46" i="100"/>
  <c r="DJ47" i="100"/>
  <c r="DJ48" i="100"/>
  <c r="DJ49" i="100"/>
  <c r="DJ50" i="100"/>
  <c r="DJ51" i="100"/>
  <c r="DJ52" i="100"/>
  <c r="DJ53" i="100"/>
  <c r="DJ54" i="100"/>
  <c r="DJ55" i="100"/>
  <c r="DJ56" i="100"/>
  <c r="DJ57" i="100"/>
  <c r="DJ58" i="100"/>
  <c r="DJ59" i="100"/>
  <c r="DJ60" i="100"/>
  <c r="DJ61" i="100"/>
  <c r="DJ62" i="100"/>
  <c r="DJ63" i="100"/>
  <c r="DJ64" i="100"/>
  <c r="DJ65" i="100"/>
  <c r="DJ66" i="100"/>
  <c r="DJ67" i="100"/>
  <c r="DJ68" i="100"/>
  <c r="DJ69" i="100"/>
  <c r="DJ70" i="100"/>
  <c r="DJ71" i="100"/>
  <c r="DJ72" i="100"/>
  <c r="DJ73" i="100"/>
  <c r="DJ74" i="100"/>
  <c r="DJ75" i="100"/>
  <c r="DJ76" i="100"/>
  <c r="DJ77" i="100"/>
  <c r="DJ78" i="100"/>
  <c r="DJ79" i="100"/>
  <c r="DJ80" i="100"/>
  <c r="DJ81" i="100"/>
  <c r="DJ82" i="100"/>
  <c r="DJ83" i="100"/>
  <c r="DJ84" i="100"/>
  <c r="DJ85" i="100"/>
  <c r="DJ86" i="100"/>
  <c r="DJ87" i="100"/>
  <c r="DJ88" i="100"/>
  <c r="DJ89" i="100"/>
  <c r="DJ90" i="100"/>
  <c r="DJ91" i="100"/>
  <c r="DJ92" i="100"/>
  <c r="DJ93" i="100"/>
  <c r="DJ94" i="100"/>
  <c r="DJ95" i="100"/>
  <c r="DJ96" i="100"/>
  <c r="DJ97" i="100"/>
  <c r="DJ98" i="100"/>
  <c r="DJ99" i="100"/>
  <c r="M28" i="109" l="1"/>
  <c r="N18" i="109"/>
  <c r="N19" i="109"/>
  <c r="N20" i="109"/>
  <c r="CJ9" i="100"/>
  <c r="DJ10" i="100"/>
  <c r="DJ9" i="100" s="1"/>
  <c r="CT9" i="100"/>
  <c r="DK101" i="100"/>
  <c r="DM101" i="100" s="1"/>
  <c r="H17" i="110" l="1"/>
  <c r="N27" i="109" l="1"/>
  <c r="N26" i="109"/>
  <c r="N24" i="109"/>
  <c r="N23" i="109"/>
  <c r="N22" i="109"/>
  <c r="N17" i="109"/>
  <c r="E21" i="110"/>
  <c r="H21" i="110" s="1"/>
  <c r="E19" i="110"/>
  <c r="H19" i="110" s="1"/>
  <c r="H26" i="110"/>
  <c r="H15" i="110"/>
  <c r="H23" i="110" l="1"/>
  <c r="C17" i="114" s="1"/>
  <c r="H28" i="109" l="1"/>
  <c r="C18" i="114" l="1"/>
  <c r="N28" i="109"/>
  <c r="CC9" i="100"/>
  <c r="L17" i="110" s="1"/>
  <c r="CD9" i="100"/>
  <c r="L19" i="110" s="1"/>
  <c r="CE9" i="100"/>
  <c r="L21" i="110" s="1"/>
  <c r="M21" i="110" s="1"/>
  <c r="R9" i="103"/>
  <c r="Q8" i="103"/>
  <c r="O8" i="103"/>
  <c r="L23" i="110" l="1"/>
  <c r="M19" i="110"/>
  <c r="M15" i="110" l="1"/>
  <c r="M23" i="110"/>
  <c r="E24" i="84" l="1"/>
  <c r="D23" i="84"/>
  <c r="E81" i="84" l="1"/>
  <c r="D81" i="84"/>
  <c r="E79" i="84"/>
  <c r="D79" i="84"/>
  <c r="E77" i="84"/>
  <c r="D77" i="84"/>
  <c r="E75" i="84"/>
  <c r="D75" i="84"/>
  <c r="E73" i="84"/>
  <c r="D73" i="84"/>
  <c r="F24" i="84" l="1"/>
  <c r="H49" i="84" l="1"/>
  <c r="E17" i="34" l="1"/>
  <c r="E19" i="34"/>
  <c r="K19" i="34" l="1"/>
  <c r="DL10" i="100" l="1"/>
  <c r="E13" i="103" l="1"/>
  <c r="DL11" i="100"/>
  <c r="F14" i="103" l="1"/>
  <c r="E14" i="103"/>
  <c r="DL12" i="100"/>
  <c r="O13" i="103"/>
  <c r="K13" i="103"/>
  <c r="S13" i="103"/>
  <c r="I13" i="103"/>
  <c r="G13" i="103"/>
  <c r="M13" i="103"/>
  <c r="F13" i="103"/>
  <c r="DL13" i="100"/>
  <c r="G14" i="103" l="1"/>
  <c r="I14" i="103"/>
  <c r="K14" i="103"/>
  <c r="M14" i="103"/>
  <c r="O14" i="103"/>
  <c r="S14" i="103"/>
  <c r="E15" i="103"/>
  <c r="T13" i="103"/>
  <c r="U13" i="103" s="1"/>
  <c r="H13" i="103"/>
  <c r="J13" i="103"/>
  <c r="P13" i="103"/>
  <c r="L13" i="103"/>
  <c r="N13" i="103"/>
  <c r="H14" i="103"/>
  <c r="L14" i="103"/>
  <c r="T14" i="103"/>
  <c r="N14" i="103"/>
  <c r="J14" i="103"/>
  <c r="P14" i="103"/>
  <c r="F16" i="103" l="1"/>
  <c r="F15" i="103"/>
  <c r="G15" i="103"/>
  <c r="O15" i="103"/>
  <c r="M15" i="103"/>
  <c r="K15" i="103"/>
  <c r="S15" i="103"/>
  <c r="I15" i="103"/>
  <c r="U14" i="103"/>
  <c r="E16" i="103"/>
  <c r="H16" i="103" l="1"/>
  <c r="T16" i="103"/>
  <c r="N16" i="103"/>
  <c r="P16" i="103"/>
  <c r="J16" i="103"/>
  <c r="L16" i="103"/>
  <c r="DL15" i="100"/>
  <c r="O16" i="103"/>
  <c r="G16" i="103"/>
  <c r="S16" i="103"/>
  <c r="K16" i="103"/>
  <c r="I16" i="103"/>
  <c r="M16" i="103"/>
  <c r="H15" i="103"/>
  <c r="J15" i="103"/>
  <c r="T15" i="103"/>
  <c r="U15" i="103" s="1"/>
  <c r="N15" i="103"/>
  <c r="P15" i="103"/>
  <c r="L15" i="103"/>
  <c r="U16" i="103" l="1"/>
  <c r="F26" i="103" l="1"/>
  <c r="E25" i="103"/>
  <c r="E18" i="103"/>
  <c r="F35" i="103"/>
  <c r="F38" i="103"/>
  <c r="E19" i="103"/>
  <c r="E22" i="103"/>
  <c r="E31" i="103"/>
  <c r="E33" i="103"/>
  <c r="F25" i="103"/>
  <c r="F29" i="103"/>
  <c r="E20" i="103"/>
  <c r="F33" i="103"/>
  <c r="E38" i="103"/>
  <c r="F36" i="103"/>
  <c r="F24" i="103"/>
  <c r="E34" i="103"/>
  <c r="F34" i="103"/>
  <c r="F22" i="103"/>
  <c r="F19" i="103"/>
  <c r="E30" i="103"/>
  <c r="F30" i="103"/>
  <c r="E27" i="103"/>
  <c r="F37" i="103"/>
  <c r="F20" i="103"/>
  <c r="F31" i="103"/>
  <c r="E37" i="103"/>
  <c r="F18" i="103"/>
  <c r="E29" i="103"/>
  <c r="F23" i="103"/>
  <c r="E23" i="103"/>
  <c r="E28" i="103"/>
  <c r="F21" i="103"/>
  <c r="F27" i="103"/>
  <c r="F28" i="103"/>
  <c r="E36" i="103"/>
  <c r="F32" i="103"/>
  <c r="E21" i="103"/>
  <c r="E35" i="103"/>
  <c r="E32" i="103"/>
  <c r="E26" i="103"/>
  <c r="E24" i="103"/>
  <c r="DL54" i="100"/>
  <c r="DL97" i="100"/>
  <c r="DL28" i="100"/>
  <c r="DL27" i="100"/>
  <c r="DL35" i="100"/>
  <c r="DL73" i="100"/>
  <c r="DL16" i="100"/>
  <c r="DL62" i="100"/>
  <c r="DL30" i="100"/>
  <c r="DL69" i="100"/>
  <c r="DL82" i="100"/>
  <c r="DL67" i="100"/>
  <c r="DL95" i="100"/>
  <c r="DL56" i="100"/>
  <c r="DL58" i="100"/>
  <c r="DL94" i="100"/>
  <c r="DL29" i="100"/>
  <c r="DL33" i="100"/>
  <c r="DL75" i="100"/>
  <c r="DL88" i="100"/>
  <c r="DL74" i="100"/>
  <c r="DL61" i="100"/>
  <c r="DL22" i="100"/>
  <c r="DL85" i="100"/>
  <c r="DL50" i="100"/>
  <c r="DL45" i="100"/>
  <c r="DL20" i="100"/>
  <c r="DL47" i="100"/>
  <c r="DL21" i="100"/>
  <c r="DL25" i="100"/>
  <c r="DL48" i="100"/>
  <c r="DL39" i="100"/>
  <c r="DL57" i="100"/>
  <c r="DL77" i="100"/>
  <c r="DL37" i="100"/>
  <c r="DL36" i="100"/>
  <c r="DL44" i="100"/>
  <c r="DL18" i="100"/>
  <c r="DL32" i="100"/>
  <c r="DL26" i="100"/>
  <c r="DL24" i="100"/>
  <c r="DL83" i="100"/>
  <c r="DL46" i="100"/>
  <c r="DL59" i="100"/>
  <c r="DL53" i="100"/>
  <c r="DL55" i="100"/>
  <c r="DL49" i="100"/>
  <c r="DL63" i="100"/>
  <c r="DL34" i="100"/>
  <c r="DL84" i="100"/>
  <c r="DL19" i="100"/>
  <c r="DL70" i="100"/>
  <c r="DL80" i="100"/>
  <c r="DL64" i="100"/>
  <c r="DL99" i="100"/>
  <c r="DL31" i="100"/>
  <c r="DL38" i="100"/>
  <c r="DL51" i="100"/>
  <c r="DL81" i="100"/>
  <c r="DL96" i="100"/>
  <c r="DL76" i="100"/>
  <c r="DL87" i="100"/>
  <c r="DL91" i="100"/>
  <c r="DL23" i="100"/>
  <c r="DL41" i="100"/>
  <c r="DL79" i="100"/>
  <c r="DL65" i="100"/>
  <c r="DL90" i="100"/>
  <c r="DL92" i="100"/>
  <c r="DL86" i="100"/>
  <c r="DL78" i="100"/>
  <c r="DL40" i="100"/>
  <c r="DL17" i="100"/>
  <c r="DL52" i="100"/>
  <c r="DL43" i="100"/>
  <c r="DL68" i="100"/>
  <c r="DL72" i="100"/>
  <c r="DL71" i="100"/>
  <c r="DL42" i="100"/>
  <c r="DL66" i="100"/>
  <c r="DL89" i="100"/>
  <c r="DL98" i="100"/>
  <c r="DL60" i="100"/>
  <c r="DL93" i="100"/>
  <c r="AZ9" i="100" l="1"/>
  <c r="AP8" i="105"/>
  <c r="AD8" i="105"/>
  <c r="N22" i="103"/>
  <c r="T22" i="103"/>
  <c r="J22" i="103"/>
  <c r="P22" i="103"/>
  <c r="L22" i="103"/>
  <c r="H22" i="103"/>
  <c r="BY9" i="100"/>
  <c r="AY9" i="100"/>
  <c r="AE9" i="100"/>
  <c r="AV9" i="100"/>
  <c r="Z9" i="100"/>
  <c r="V9" i="100"/>
  <c r="AR9" i="100"/>
  <c r="AK9" i="100"/>
  <c r="M9" i="100"/>
  <c r="AS9" i="100"/>
  <c r="Z8" i="105"/>
  <c r="AN8" i="105"/>
  <c r="BH8" i="105"/>
  <c r="BB8" i="105"/>
  <c r="G27" i="103"/>
  <c r="I27" i="103"/>
  <c r="S27" i="103"/>
  <c r="M27" i="103"/>
  <c r="K27" i="103"/>
  <c r="O27" i="103"/>
  <c r="AM8" i="105"/>
  <c r="L34" i="103"/>
  <c r="N34" i="103"/>
  <c r="J34" i="103"/>
  <c r="H34" i="103"/>
  <c r="T34" i="103"/>
  <c r="P34" i="103"/>
  <c r="AL8" i="105"/>
  <c r="G33" i="103"/>
  <c r="K33" i="103"/>
  <c r="I33" i="103"/>
  <c r="S33" i="103"/>
  <c r="O33" i="103"/>
  <c r="M33" i="103"/>
  <c r="BA8" i="105"/>
  <c r="L35" i="103"/>
  <c r="T35" i="103"/>
  <c r="P35" i="103"/>
  <c r="J35" i="103"/>
  <c r="H35" i="103"/>
  <c r="N35" i="103"/>
  <c r="BF9" i="100"/>
  <c r="L9" i="100"/>
  <c r="AZ8" i="105"/>
  <c r="P19" i="103"/>
  <c r="N19" i="103"/>
  <c r="J19" i="103"/>
  <c r="T19" i="103"/>
  <c r="H19" i="103"/>
  <c r="L19" i="103"/>
  <c r="AW9" i="100"/>
  <c r="AA9" i="100"/>
  <c r="AF9" i="100"/>
  <c r="K26" i="103"/>
  <c r="I26" i="103"/>
  <c r="G26" i="103"/>
  <c r="M26" i="103"/>
  <c r="O26" i="103"/>
  <c r="S26" i="103"/>
  <c r="M32" i="103"/>
  <c r="I32" i="103"/>
  <c r="S32" i="103"/>
  <c r="G32" i="103"/>
  <c r="O32" i="103"/>
  <c r="K32" i="103"/>
  <c r="BE8" i="105"/>
  <c r="AT8" i="105"/>
  <c r="G38" i="103"/>
  <c r="O38" i="103"/>
  <c r="I38" i="103"/>
  <c r="S38" i="103"/>
  <c r="K38" i="103"/>
  <c r="M38" i="103"/>
  <c r="P29" i="103"/>
  <c r="T29" i="103"/>
  <c r="H29" i="103"/>
  <c r="N29" i="103"/>
  <c r="J29" i="103"/>
  <c r="L29" i="103"/>
  <c r="BG8" i="105"/>
  <c r="AN9" i="100"/>
  <c r="AM9" i="100"/>
  <c r="AU9" i="100"/>
  <c r="BH9" i="100"/>
  <c r="BW9" i="100"/>
  <c r="AU8" i="105"/>
  <c r="T32" i="103"/>
  <c r="L32" i="103"/>
  <c r="H32" i="103"/>
  <c r="N32" i="103"/>
  <c r="P32" i="103"/>
  <c r="J32" i="103"/>
  <c r="I28" i="103"/>
  <c r="M28" i="103"/>
  <c r="G28" i="103"/>
  <c r="S28" i="103"/>
  <c r="K28" i="103"/>
  <c r="O28" i="103"/>
  <c r="AY8" i="105"/>
  <c r="H20" i="103"/>
  <c r="T20" i="103"/>
  <c r="P20" i="103"/>
  <c r="N20" i="103"/>
  <c r="J20" i="103"/>
  <c r="L20" i="103"/>
  <c r="AJ8" i="105"/>
  <c r="BD8" i="105"/>
  <c r="H33" i="103"/>
  <c r="J33" i="103"/>
  <c r="L33" i="103"/>
  <c r="T33" i="103"/>
  <c r="P33" i="103"/>
  <c r="N33" i="103"/>
  <c r="S31" i="103"/>
  <c r="O31" i="103"/>
  <c r="G31" i="103"/>
  <c r="K31" i="103"/>
  <c r="M31" i="103"/>
  <c r="I31" i="103"/>
  <c r="S19" i="103"/>
  <c r="K19" i="103"/>
  <c r="I19" i="103"/>
  <c r="M19" i="103"/>
  <c r="O19" i="103"/>
  <c r="G19" i="103"/>
  <c r="BE9" i="100"/>
  <c r="O24" i="103"/>
  <c r="G24" i="103"/>
  <c r="S24" i="103"/>
  <c r="I24" i="103"/>
  <c r="M24" i="103"/>
  <c r="K24" i="103"/>
  <c r="G35" i="103"/>
  <c r="M35" i="103"/>
  <c r="O35" i="103"/>
  <c r="S35" i="103"/>
  <c r="K35" i="103"/>
  <c r="I35" i="103"/>
  <c r="P21" i="103"/>
  <c r="N21" i="103"/>
  <c r="L21" i="103"/>
  <c r="H21" i="103"/>
  <c r="J21" i="103"/>
  <c r="T21" i="103"/>
  <c r="AS8" i="105"/>
  <c r="O37" i="103"/>
  <c r="M37" i="103"/>
  <c r="S37" i="103"/>
  <c r="K37" i="103"/>
  <c r="I37" i="103"/>
  <c r="G37" i="103"/>
  <c r="J31" i="103"/>
  <c r="P31" i="103"/>
  <c r="T31" i="103"/>
  <c r="H31" i="103"/>
  <c r="N31" i="103"/>
  <c r="L31" i="103"/>
  <c r="AQ8" i="105"/>
  <c r="S30" i="103"/>
  <c r="I30" i="103"/>
  <c r="M30" i="103"/>
  <c r="O30" i="103"/>
  <c r="G30" i="103"/>
  <c r="K30" i="103"/>
  <c r="O34" i="103"/>
  <c r="I34" i="103"/>
  <c r="M34" i="103"/>
  <c r="K34" i="103"/>
  <c r="S34" i="103"/>
  <c r="G34" i="103"/>
  <c r="AO8" i="105"/>
  <c r="AV8" i="105"/>
  <c r="H18" i="103"/>
  <c r="N18" i="103"/>
  <c r="T18" i="103"/>
  <c r="L18" i="103"/>
  <c r="J18" i="103"/>
  <c r="P18" i="103"/>
  <c r="U8" i="105"/>
  <c r="G9" i="100"/>
  <c r="V8" i="105"/>
  <c r="R8" i="105"/>
  <c r="AG9" i="100"/>
  <c r="P9" i="100"/>
  <c r="N9" i="100"/>
  <c r="AO9" i="100"/>
  <c r="BJ9" i="100"/>
  <c r="Y9" i="100"/>
  <c r="Y8" i="105"/>
  <c r="G23" i="103"/>
  <c r="K23" i="103"/>
  <c r="S23" i="103"/>
  <c r="O23" i="103"/>
  <c r="I23" i="103"/>
  <c r="M23" i="103"/>
  <c r="I29" i="103"/>
  <c r="G29" i="103"/>
  <c r="K29" i="103"/>
  <c r="O29" i="103"/>
  <c r="S29" i="103"/>
  <c r="M29" i="103"/>
  <c r="N37" i="103"/>
  <c r="L37" i="103"/>
  <c r="P37" i="103"/>
  <c r="T37" i="103"/>
  <c r="H37" i="103"/>
  <c r="J37" i="103"/>
  <c r="BC8" i="105"/>
  <c r="P24" i="103"/>
  <c r="J24" i="103"/>
  <c r="N24" i="103"/>
  <c r="L24" i="103"/>
  <c r="T24" i="103"/>
  <c r="H24" i="103"/>
  <c r="H36" i="103"/>
  <c r="T36" i="103"/>
  <c r="P36" i="103"/>
  <c r="J36" i="103"/>
  <c r="N36" i="103"/>
  <c r="L36" i="103"/>
  <c r="I20" i="103"/>
  <c r="M20" i="103"/>
  <c r="O20" i="103"/>
  <c r="S20" i="103"/>
  <c r="G20" i="103"/>
  <c r="K20" i="103"/>
  <c r="O9" i="100"/>
  <c r="AH9" i="100"/>
  <c r="I9" i="100"/>
  <c r="AT9" i="100"/>
  <c r="S8" i="105"/>
  <c r="R9" i="100"/>
  <c r="J9" i="100"/>
  <c r="AJ9" i="100"/>
  <c r="T9" i="100"/>
  <c r="AQ9" i="100"/>
  <c r="BU9" i="100"/>
  <c r="BD9" i="100"/>
  <c r="T8" i="105"/>
  <c r="AK8" i="105"/>
  <c r="AB8" i="105"/>
  <c r="P27" i="103"/>
  <c r="H27" i="103"/>
  <c r="L27" i="103"/>
  <c r="T27" i="103"/>
  <c r="J27" i="103"/>
  <c r="N27" i="103"/>
  <c r="AH8" i="105"/>
  <c r="AR8" i="105"/>
  <c r="AW8" i="105"/>
  <c r="J38" i="103"/>
  <c r="T38" i="103"/>
  <c r="H38" i="103"/>
  <c r="P38" i="103"/>
  <c r="N38" i="103"/>
  <c r="L38" i="103"/>
  <c r="M25" i="103"/>
  <c r="K25" i="103"/>
  <c r="I25" i="103"/>
  <c r="S25" i="103"/>
  <c r="O25" i="103"/>
  <c r="G25" i="103"/>
  <c r="J25" i="103"/>
  <c r="L25" i="103"/>
  <c r="P25" i="103"/>
  <c r="H25" i="103"/>
  <c r="T25" i="103"/>
  <c r="N25" i="103"/>
  <c r="O22" i="103"/>
  <c r="G22" i="103"/>
  <c r="S22" i="103"/>
  <c r="M22" i="103"/>
  <c r="I22" i="103"/>
  <c r="K22" i="103"/>
  <c r="X8" i="105"/>
  <c r="Q8" i="105"/>
  <c r="D9" i="100"/>
  <c r="H9" i="100"/>
  <c r="W8" i="105"/>
  <c r="DL14" i="100"/>
  <c r="DL9" i="100" s="1"/>
  <c r="AL9" i="100"/>
  <c r="AB9" i="100"/>
  <c r="BG9" i="100"/>
  <c r="BK9" i="100"/>
  <c r="K9" i="100"/>
  <c r="AC8" i="105"/>
  <c r="K21" i="103"/>
  <c r="M21" i="103"/>
  <c r="G21" i="103"/>
  <c r="O21" i="103"/>
  <c r="I21" i="103"/>
  <c r="S21" i="103"/>
  <c r="M36" i="103"/>
  <c r="O36" i="103"/>
  <c r="S36" i="103"/>
  <c r="G36" i="103"/>
  <c r="I36" i="103"/>
  <c r="K36" i="103"/>
  <c r="P28" i="103"/>
  <c r="N28" i="103"/>
  <c r="L28" i="103"/>
  <c r="T28" i="103"/>
  <c r="J28" i="103"/>
  <c r="H28" i="103"/>
  <c r="L23" i="103"/>
  <c r="P23" i="103"/>
  <c r="N23" i="103"/>
  <c r="J23" i="103"/>
  <c r="T23" i="103"/>
  <c r="H23" i="103"/>
  <c r="T30" i="103"/>
  <c r="J30" i="103"/>
  <c r="N30" i="103"/>
  <c r="H30" i="103"/>
  <c r="L30" i="103"/>
  <c r="P30" i="103"/>
  <c r="AA8" i="105"/>
  <c r="AX8" i="105"/>
  <c r="AI8" i="105"/>
  <c r="AF8" i="105"/>
  <c r="M18" i="103"/>
  <c r="S18" i="103"/>
  <c r="K18" i="103"/>
  <c r="O18" i="103"/>
  <c r="G18" i="103"/>
  <c r="I18" i="103"/>
  <c r="L26" i="103"/>
  <c r="J26" i="103"/>
  <c r="P26" i="103"/>
  <c r="T26" i="103"/>
  <c r="H26" i="103"/>
  <c r="N26" i="103"/>
  <c r="BF8" i="105"/>
  <c r="T9" i="103"/>
  <c r="U9" i="103" s="1"/>
  <c r="S8" i="103"/>
  <c r="U8" i="103" s="1"/>
  <c r="U34" i="103" l="1"/>
  <c r="U19" i="103"/>
  <c r="W9" i="100"/>
  <c r="AI9" i="100"/>
  <c r="U25" i="103"/>
  <c r="X9" i="100"/>
  <c r="AG8" i="105"/>
  <c r="S9" i="100"/>
  <c r="Q9" i="100"/>
  <c r="U21" i="103"/>
  <c r="AP9" i="100"/>
  <c r="U9" i="100"/>
  <c r="AD9" i="100"/>
  <c r="BI8" i="105"/>
  <c r="U29" i="103"/>
  <c r="U23" i="103"/>
  <c r="AC9" i="100"/>
  <c r="U35" i="103"/>
  <c r="U22" i="103"/>
  <c r="E9" i="100"/>
  <c r="E17" i="103"/>
  <c r="U18" i="103"/>
  <c r="U30" i="103"/>
  <c r="U33" i="103"/>
  <c r="U28" i="103"/>
  <c r="U26" i="103"/>
  <c r="U37" i="103"/>
  <c r="U20" i="103"/>
  <c r="F17" i="103"/>
  <c r="F9" i="100"/>
  <c r="U36" i="103"/>
  <c r="U24" i="103"/>
  <c r="U31" i="103"/>
  <c r="U38" i="103"/>
  <c r="U32" i="103"/>
  <c r="U27" i="103"/>
  <c r="BC9" i="100"/>
  <c r="G17" i="103" l="1"/>
  <c r="G12" i="103" s="1"/>
  <c r="S17" i="103"/>
  <c r="O17" i="103"/>
  <c r="O12" i="103" s="1"/>
  <c r="M17" i="103"/>
  <c r="M12" i="103" s="1"/>
  <c r="K17" i="103"/>
  <c r="K12" i="103" s="1"/>
  <c r="I17" i="103"/>
  <c r="I12" i="103" s="1"/>
  <c r="E12" i="103"/>
  <c r="H17" i="103"/>
  <c r="H12" i="103" s="1"/>
  <c r="J17" i="103"/>
  <c r="J12" i="103" s="1"/>
  <c r="T17" i="103"/>
  <c r="T12" i="103" s="1"/>
  <c r="L17" i="103"/>
  <c r="L12" i="103" s="1"/>
  <c r="N17" i="103"/>
  <c r="N12" i="103" s="1"/>
  <c r="P17" i="103"/>
  <c r="P12" i="103" s="1"/>
  <c r="F12" i="103"/>
  <c r="U17" i="103" l="1"/>
  <c r="U12" i="103" s="1"/>
  <c r="S12" i="103"/>
  <c r="DK11" i="100" l="1"/>
  <c r="DM11" i="100" s="1"/>
  <c r="DK12" i="100" l="1"/>
  <c r="DM12" i="100" s="1"/>
  <c r="DK14" i="100" l="1"/>
  <c r="DM14" i="100" s="1"/>
  <c r="DK13" i="100" l="1"/>
  <c r="DM13" i="100" s="1"/>
  <c r="DK15" i="100" l="1"/>
  <c r="DM15" i="100" s="1"/>
  <c r="BL9" i="100" l="1"/>
  <c r="BO9" i="100" l="1"/>
  <c r="AX9" i="100" l="1"/>
  <c r="BP9" i="100"/>
  <c r="DK10" i="100" l="1"/>
  <c r="BV9" i="100"/>
  <c r="DM10" i="100" l="1"/>
  <c r="BX9" i="100"/>
  <c r="DK19" i="100"/>
  <c r="DM19" i="100" s="1"/>
  <c r="DK18" i="100"/>
  <c r="DM18" i="100" s="1"/>
  <c r="DK17" i="100"/>
  <c r="DM17" i="100" s="1"/>
  <c r="DK92" i="100"/>
  <c r="DM92" i="100" s="1"/>
  <c r="DK91" i="100"/>
  <c r="DM91" i="100" s="1"/>
  <c r="DK95" i="100"/>
  <c r="DM95" i="100" s="1"/>
  <c r="DK21" i="100"/>
  <c r="DM21" i="100" s="1"/>
  <c r="DK96" i="100"/>
  <c r="DM96" i="100" s="1"/>
  <c r="DK26" i="100"/>
  <c r="DM26" i="100" s="1"/>
  <c r="DK58" i="100"/>
  <c r="DM58" i="100" s="1"/>
  <c r="DK50" i="100"/>
  <c r="DM50" i="100" s="1"/>
  <c r="DK73" i="100"/>
  <c r="DM73" i="100" s="1"/>
  <c r="DK49" i="100"/>
  <c r="DM49" i="100" s="1"/>
  <c r="DK64" i="100"/>
  <c r="DM64" i="100" s="1"/>
  <c r="DK94" i="100"/>
  <c r="DM94" i="100" s="1"/>
  <c r="DK97" i="100"/>
  <c r="DM97" i="100" s="1"/>
  <c r="DK61" i="100"/>
  <c r="DM61" i="100" s="1"/>
  <c r="DK65" i="100"/>
  <c r="DM65" i="100" s="1"/>
  <c r="DK66" i="100"/>
  <c r="DM66" i="100" s="1"/>
  <c r="DK22" i="100"/>
  <c r="DM22" i="100" s="1"/>
  <c r="DK57" i="100"/>
  <c r="DM57" i="100" s="1"/>
  <c r="DK77" i="100"/>
  <c r="DM77" i="100" s="1"/>
  <c r="DK62" i="100"/>
  <c r="DM62" i="100" s="1"/>
  <c r="DK32" i="100"/>
  <c r="DM32" i="100" s="1"/>
  <c r="DK44" i="100"/>
  <c r="DM44" i="100" s="1"/>
  <c r="DK46" i="100"/>
  <c r="DM46" i="100" s="1"/>
  <c r="DK53" i="100"/>
  <c r="DM53" i="100" s="1"/>
  <c r="DK71" i="100"/>
  <c r="DM71" i="100" s="1"/>
  <c r="DK74" i="100"/>
  <c r="DM74" i="100" s="1"/>
  <c r="DK81" i="100"/>
  <c r="DM81" i="100" s="1"/>
  <c r="DK99" i="100"/>
  <c r="DM99" i="100" s="1"/>
  <c r="DK27" i="100"/>
  <c r="DM27" i="100" s="1"/>
  <c r="DK55" i="100"/>
  <c r="DM55" i="100" s="1"/>
  <c r="DK41" i="100"/>
  <c r="DM41" i="100" s="1"/>
  <c r="DK34" i="100"/>
  <c r="DM34" i="100" s="1"/>
  <c r="DK68" i="100"/>
  <c r="DM68" i="100" s="1"/>
  <c r="DK29" i="100"/>
  <c r="DM29" i="100" s="1"/>
  <c r="DK69" i="100"/>
  <c r="DM69" i="100" s="1"/>
  <c r="DK76" i="100"/>
  <c r="DM76" i="100" s="1"/>
  <c r="DK80" i="100"/>
  <c r="DM80" i="100" s="1"/>
  <c r="DK83" i="100"/>
  <c r="DM83" i="100" s="1"/>
  <c r="DK63" i="100"/>
  <c r="DM63" i="100" s="1"/>
  <c r="DK33" i="100"/>
  <c r="DM33" i="100" s="1"/>
  <c r="DK98" i="100"/>
  <c r="DM98" i="100" s="1"/>
  <c r="DK35" i="100"/>
  <c r="DM35" i="100" s="1"/>
  <c r="DK28" i="100"/>
  <c r="DM28" i="100" s="1"/>
  <c r="DK45" i="100"/>
  <c r="DM45" i="100" s="1"/>
  <c r="DK36" i="100"/>
  <c r="DM36" i="100" s="1"/>
  <c r="DK72" i="100"/>
  <c r="DM72" i="100" s="1"/>
  <c r="DK79" i="100"/>
  <c r="DM79" i="100" s="1"/>
  <c r="DK37" i="100"/>
  <c r="DM37" i="100" s="1"/>
  <c r="DK82" i="100"/>
  <c r="DM82" i="100" s="1"/>
  <c r="DK24" i="100"/>
  <c r="DM24" i="100" s="1"/>
  <c r="DK78" i="100"/>
  <c r="DM78" i="100" s="1"/>
  <c r="DK20" i="100"/>
  <c r="DM20" i="100" s="1"/>
  <c r="DK89" i="100"/>
  <c r="DM89" i="100" s="1"/>
  <c r="DK67" i="100"/>
  <c r="DM67" i="100" s="1"/>
  <c r="DK30" i="100"/>
  <c r="DM30" i="100" s="1"/>
  <c r="DK84" i="100"/>
  <c r="DM84" i="100" s="1"/>
  <c r="DK60" i="100"/>
  <c r="DM60" i="100" s="1"/>
  <c r="DK87" i="100"/>
  <c r="DM87" i="100" s="1"/>
  <c r="DK43" i="100"/>
  <c r="DM43" i="100" s="1"/>
  <c r="DK39" i="100"/>
  <c r="DM39" i="100" s="1"/>
  <c r="DK85" i="100"/>
  <c r="DM85" i="100" s="1"/>
  <c r="DK56" i="100"/>
  <c r="DM56" i="100" s="1"/>
  <c r="DK51" i="100"/>
  <c r="DM51" i="100" s="1"/>
  <c r="DK52" i="100"/>
  <c r="DM52" i="100" s="1"/>
  <c r="DK70" i="100"/>
  <c r="DM70" i="100" s="1"/>
  <c r="DK40" i="100"/>
  <c r="DM40" i="100" s="1"/>
  <c r="DK47" i="100"/>
  <c r="DM47" i="100" s="1"/>
  <c r="DK48" i="100"/>
  <c r="DM48" i="100" s="1"/>
  <c r="DK54" i="100"/>
  <c r="DM54" i="100" s="1"/>
  <c r="DK88" i="100"/>
  <c r="DM88" i="100" s="1"/>
  <c r="DK25" i="100"/>
  <c r="DM25" i="100" s="1"/>
  <c r="DK93" i="100"/>
  <c r="DM93" i="100" s="1"/>
  <c r="DK75" i="100"/>
  <c r="DM75" i="100" s="1"/>
  <c r="DK59" i="100"/>
  <c r="DM59" i="100" s="1"/>
  <c r="DK90" i="100"/>
  <c r="DM90" i="100" s="1"/>
  <c r="DK38" i="100"/>
  <c r="DM38" i="100" s="1"/>
  <c r="DK86" i="100"/>
  <c r="DM86" i="100" s="1"/>
  <c r="DK42" i="100"/>
  <c r="DM42" i="100" s="1"/>
  <c r="DK31" i="100"/>
  <c r="DM31" i="100" s="1"/>
  <c r="DK23" i="100"/>
  <c r="DM23" i="100" s="1"/>
  <c r="DK16" i="100" l="1"/>
  <c r="BZ9" i="100"/>
  <c r="DM16" i="100" l="1"/>
  <c r="DM9" i="100" s="1"/>
  <c r="DK9" i="100"/>
  <c r="AA14" i="121"/>
  <c r="V14" i="121"/>
  <c r="O14" i="121"/>
  <c r="P14" i="121"/>
  <c r="T14" i="121"/>
  <c r="N14" i="121"/>
  <c r="I14" i="121"/>
  <c r="W14" i="121"/>
  <c r="X14" i="121"/>
  <c r="H14" i="121"/>
  <c r="F14" i="121"/>
  <c r="E14" i="121"/>
  <c r="J14" i="121"/>
  <c r="M14" i="121"/>
  <c r="Z14" i="121"/>
  <c r="L14" i="121"/>
  <c r="U14" i="121"/>
  <c r="K14" i="121"/>
  <c r="Y14" i="121"/>
  <c r="Q14" i="121"/>
  <c r="G14" i="121"/>
  <c r="E37" i="34"/>
  <c r="K37" i="34" s="1"/>
  <c r="E31" i="34"/>
  <c r="E33" i="34"/>
  <c r="C37" i="34"/>
  <c r="E25" i="34"/>
  <c r="C21" i="34"/>
  <c r="E21" i="34" s="1"/>
  <c r="K21" i="34" l="1"/>
  <c r="C23" i="34"/>
  <c r="E23" i="34" s="1"/>
  <c r="K23" i="34" s="1"/>
  <c r="E35" i="34" l="1"/>
  <c r="K35" i="34" s="1"/>
  <c r="O24" i="121"/>
  <c r="V24" i="121"/>
  <c r="R14" i="121"/>
  <c r="AC12" i="121"/>
  <c r="AB16" i="121"/>
  <c r="S14" i="121"/>
  <c r="C19" i="114" l="1"/>
  <c r="P55" i="84" l="1"/>
  <c r="P59" i="84" l="1"/>
  <c r="P44" i="84"/>
  <c r="C23" i="114"/>
  <c r="P28" i="84"/>
  <c r="H53" i="84"/>
  <c r="P21" i="84"/>
  <c r="P29" i="84"/>
  <c r="P31" i="84"/>
  <c r="P30" i="84"/>
  <c r="P25" i="84"/>
  <c r="H42" i="84"/>
  <c r="J42" i="84" s="1"/>
  <c r="H39" i="84"/>
  <c r="J39" i="84" s="1"/>
  <c r="P42" i="84"/>
  <c r="P51" i="84"/>
  <c r="H41" i="84"/>
  <c r="J41" i="84" s="1"/>
  <c r="H51" i="84"/>
  <c r="P41" i="84"/>
  <c r="P32" i="84"/>
  <c r="P45" i="84"/>
  <c r="P64" i="84"/>
  <c r="Q64" i="84" s="1"/>
  <c r="P53" i="84"/>
  <c r="H38" i="84"/>
  <c r="J38" i="84" s="1"/>
  <c r="P38" i="84"/>
  <c r="P33" i="84"/>
  <c r="P49" i="84"/>
  <c r="Q49" i="84" s="1"/>
  <c r="P39" i="84"/>
  <c r="P35" i="84"/>
  <c r="P47" i="84"/>
  <c r="P34" i="84"/>
  <c r="H47" i="84"/>
  <c r="Q39" i="84" l="1"/>
  <c r="H30" i="84"/>
  <c r="J30" i="84" s="1"/>
  <c r="Q53" i="84"/>
  <c r="H29" i="84"/>
  <c r="J29" i="84" s="1"/>
  <c r="H31" i="84"/>
  <c r="J31" i="84" s="1"/>
  <c r="Q38" i="84"/>
  <c r="Q42" i="84"/>
  <c r="H34" i="84"/>
  <c r="J34" i="84" s="1"/>
  <c r="G36" i="84"/>
  <c r="P36" i="84"/>
  <c r="F77" i="84"/>
  <c r="F79" i="84"/>
  <c r="F81" i="84"/>
  <c r="H81" i="84" s="1"/>
  <c r="F75" i="84"/>
  <c r="H73" i="84"/>
  <c r="G23" i="84"/>
  <c r="Q47" i="84"/>
  <c r="Q51" i="84"/>
  <c r="G21" i="84"/>
  <c r="H18" i="84"/>
  <c r="J18" i="84"/>
  <c r="H45" i="84"/>
  <c r="J45" i="84" s="1"/>
  <c r="D45" i="84"/>
  <c r="H33" i="84"/>
  <c r="J33" i="84" s="1"/>
  <c r="H44" i="84"/>
  <c r="J44" i="84" s="1"/>
  <c r="D44" i="84"/>
  <c r="Q41" i="84"/>
  <c r="H28" i="84"/>
  <c r="Q28" i="84" s="1"/>
  <c r="F36" i="84"/>
  <c r="J20" i="84"/>
  <c r="H20" i="84"/>
  <c r="J19" i="84"/>
  <c r="H19" i="84"/>
  <c r="H32" i="84"/>
  <c r="J32" i="84" s="1"/>
  <c r="H35" i="84"/>
  <c r="J35" i="84" s="1"/>
  <c r="G77" i="84"/>
  <c r="G75" i="84"/>
  <c r="G24" i="84"/>
  <c r="H24" i="84" s="1"/>
  <c r="G79" i="84"/>
  <c r="Q29" i="84" l="1"/>
  <c r="Q31" i="84"/>
  <c r="Q30" i="84"/>
  <c r="J21" i="84"/>
  <c r="Q34" i="84"/>
  <c r="H21" i="84"/>
  <c r="Q21" i="84" s="1"/>
  <c r="H79" i="84"/>
  <c r="Q45" i="84"/>
  <c r="Q44" i="84"/>
  <c r="H75" i="84"/>
  <c r="Q35" i="84"/>
  <c r="Q33" i="84"/>
  <c r="H77" i="84"/>
  <c r="J28" i="84"/>
  <c r="J36" i="84" s="1"/>
  <c r="H36" i="84"/>
  <c r="Q32" i="84"/>
  <c r="H23" i="84"/>
  <c r="H25" i="84" s="1"/>
  <c r="Q25" i="84" s="1"/>
  <c r="G25" i="84"/>
  <c r="J55" i="84" l="1"/>
  <c r="H83" i="84"/>
  <c r="F90" i="84" s="1"/>
  <c r="Q36" i="84"/>
  <c r="H55" i="84"/>
  <c r="I59" i="84" s="1"/>
  <c r="G94" i="84" l="1"/>
  <c r="F94" i="84"/>
  <c r="G90" i="84"/>
  <c r="H90" i="84" s="1"/>
  <c r="G92" i="84"/>
  <c r="F92" i="84"/>
  <c r="Q55" i="84"/>
  <c r="C16" i="114"/>
  <c r="C20" i="114" s="1"/>
  <c r="Q59" i="84"/>
  <c r="H94" i="84" l="1"/>
  <c r="H92" i="84"/>
  <c r="H96" i="8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tc={ED2A409A-9444-4A2B-B2C9-9583A0C6E653}</author>
    <author>tc={527B442C-63FC-4B4A-A01D-9B3CC61DE3A1}</author>
  </authors>
  <commentList>
    <comment ref="U8" authorId="0" shapeId="0" xr:uid="{ED2A409A-9444-4A2B-B2C9-9583A0C6E653}">
      <text>
        <t>[Threaded comment]
Your version of Excel allows you to read this threaded comment; however, any edits to it will get removed if the file is opened in a newer version of Excel. Learn more: https://go.microsoft.com/fwlink/?linkid=870924
Comment:
    Removed from budget uploaded</t>
      </text>
    </comment>
    <comment ref="V8" authorId="1" shapeId="0" xr:uid="{527B442C-63FC-4B4A-A01D-9B3CC61DE3A1}">
      <text>
        <t>[Threaded comment]
Your version of Excel allows you to read this threaded comment; however, any edits to it will get removed if the file is opened in a newer version of Excel. Learn more: https://go.microsoft.com/fwlink/?linkid=870924
Comment:
    Removed from budget uploaded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 Holmes</author>
  </authors>
  <commentList>
    <comment ref="C180" authorId="0" shapeId="0" xr:uid="{4D87A99C-44E8-49F2-A88F-51DC973F3670}">
      <text>
        <r>
          <rPr>
            <b/>
            <sz val="9"/>
            <color indexed="81"/>
            <rFont val="Tahoma"/>
            <family val="2"/>
          </rPr>
          <t>Chris Holmes:</t>
        </r>
        <r>
          <rPr>
            <sz val="9"/>
            <color indexed="81"/>
            <rFont val="Tahoma"/>
            <family val="2"/>
          </rPr>
          <t xml:space="preserve">
Previous ref was 258405</t>
        </r>
      </text>
    </comment>
    <comment ref="D180" authorId="0" shapeId="0" xr:uid="{D96FD61D-CB05-4FB0-908A-AD3A73A6A263}">
      <text>
        <r>
          <rPr>
            <b/>
            <sz val="9"/>
            <color indexed="81"/>
            <rFont val="Tahoma"/>
            <family val="2"/>
          </rPr>
          <t>Chris Holmes:</t>
        </r>
        <r>
          <rPr>
            <sz val="9"/>
            <color indexed="81"/>
            <rFont val="Tahoma"/>
            <family val="2"/>
          </rPr>
          <t xml:space="preserve">
Previous ref was 258405</t>
        </r>
      </text>
    </comment>
  </commentList>
</comments>
</file>

<file path=xl/sharedStrings.xml><?xml version="1.0" encoding="utf-8"?>
<sst xmlns="http://schemas.openxmlformats.org/spreadsheetml/2006/main" count="29095" uniqueCount="1342">
  <si>
    <t>Schools Block Data match #</t>
  </si>
  <si>
    <t>I &amp; A match #</t>
  </si>
  <si>
    <t>Pri_FSM6_updated</t>
  </si>
  <si>
    <t>Sec_FSM6_updated</t>
  </si>
  <si>
    <t>LA Short</t>
  </si>
  <si>
    <t>LAESTAB</t>
  </si>
  <si>
    <t>School Name</t>
  </si>
  <si>
    <t>Phase</t>
  </si>
  <si>
    <t>Academy Type</t>
  </si>
  <si>
    <t>London Fringe</t>
  </si>
  <si>
    <t>Number of Primary year groups for middle schools</t>
  </si>
  <si>
    <t>Number of Secondary year groups for middle schools</t>
  </si>
  <si>
    <t>Number of Primary year groups for all schools</t>
  </si>
  <si>
    <t>Number of Secondary year groups for all schools</t>
  </si>
  <si>
    <t>Number of KS3 year groups for all schools</t>
  </si>
  <si>
    <t>Number of KS4 year groups for all schools</t>
  </si>
  <si>
    <t>NOR</t>
  </si>
  <si>
    <t>NOR Primary</t>
  </si>
  <si>
    <t>NOR Reception</t>
  </si>
  <si>
    <t>NOR Y1-6 for calculation of the eligible pupils for the primary prior attainment factor ONLY</t>
  </si>
  <si>
    <t>NOR Secondary</t>
  </si>
  <si>
    <t>NOR KS3</t>
  </si>
  <si>
    <t>NOR KS4</t>
  </si>
  <si>
    <t>NOR Y7 for calculation of the eligible pupils for the secondary prior attainment factor ONLY</t>
  </si>
  <si>
    <t>NOR Y8 for calculation of the eligible pupils for the secondary prior attainment factor ONLY</t>
  </si>
  <si>
    <t>NOR Y9 for calculation of the eligible pupils for the secondary prior attainment factor ONLY</t>
  </si>
  <si>
    <t>NOR Y10 for calculation of the eligible pupils for the secondary prior attainment factor ONLY</t>
  </si>
  <si>
    <t>NOR Y11 for calculation of the eligible pupils for the secondary prior attainment factor ONLY</t>
  </si>
  <si>
    <t>Reception Difference</t>
  </si>
  <si>
    <t>24-25 Base NOR</t>
  </si>
  <si>
    <t>Average Year Group Size</t>
  </si>
  <si>
    <t>Primary FSM Units</t>
  </si>
  <si>
    <t>Primary FSM6 Units</t>
  </si>
  <si>
    <t>Secondary FSM Units</t>
  </si>
  <si>
    <t>Secondary FSM6 Units</t>
  </si>
  <si>
    <t>IDACI Primary Units Band G</t>
  </si>
  <si>
    <t>IDACI Primary Units Band F</t>
  </si>
  <si>
    <t>IDACI Primary Units Band E</t>
  </si>
  <si>
    <t>IDACI Primary Units Band D</t>
  </si>
  <si>
    <t>IDACI Primary Units Band C</t>
  </si>
  <si>
    <t>IDACI Primary Units Band B</t>
  </si>
  <si>
    <t>IDACI Primary Units Band A</t>
  </si>
  <si>
    <t>IDACI Secondary Units Band G</t>
  </si>
  <si>
    <t>IDACI Secondary Units Band F</t>
  </si>
  <si>
    <t>IDACI Secondary Units Band E</t>
  </si>
  <si>
    <t>IDACI Secondary Units Band D</t>
  </si>
  <si>
    <t>IDACI Secondary Units Band C</t>
  </si>
  <si>
    <t>IDACI Secondary Units Band B</t>
  </si>
  <si>
    <t>IDACI Secondary Units Band A</t>
  </si>
  <si>
    <t>EAL 3 Primary Units</t>
  </si>
  <si>
    <t>EAL 3 Secondary Units</t>
  </si>
  <si>
    <t>Low prior attainment total Primary Units</t>
  </si>
  <si>
    <t>Low Prior Attainment Secondary Units - Y7</t>
  </si>
  <si>
    <t>Low Prior Attainment Secondary Units - Y8</t>
  </si>
  <si>
    <t>Low Prior Attainment Secondary Units - Y9</t>
  </si>
  <si>
    <t>Low Prior Attainment Secondary Units - Y10</t>
  </si>
  <si>
    <t>Low Prior Attainment Secondary Units - Y11</t>
  </si>
  <si>
    <t>Low prior attainment total Secondary Units</t>
  </si>
  <si>
    <t>Mobility Primary Units</t>
  </si>
  <si>
    <t>Mobility Secondary Units</t>
  </si>
  <si>
    <t>Primary sparsity av. Distance to 2nd school (miles)</t>
  </si>
  <si>
    <t>Secondary sparsity av. Distance to 2nd school (miles)</t>
  </si>
  <si>
    <t>Sparsity NOR taper</t>
  </si>
  <si>
    <t>Sparsity distance taper</t>
  </si>
  <si>
    <t>Sparsity flag</t>
  </si>
  <si>
    <t>Proportion of total NOR in Primary phase</t>
  </si>
  <si>
    <t>Proportion of total NOR in Secondary phase</t>
  </si>
  <si>
    <t>All</t>
  </si>
  <si>
    <t>Roe Farm Primary School</t>
  </si>
  <si>
    <t>Parkview Primary School</t>
  </si>
  <si>
    <t>Ashgate Primary School</t>
  </si>
  <si>
    <t>Becket Primary School</t>
  </si>
  <si>
    <t>Dale Community Primary School</t>
  </si>
  <si>
    <t>Pear Tree Infant School</t>
  </si>
  <si>
    <t>Rosehill Infant and Nursery School</t>
  </si>
  <si>
    <t>Markeaton Primary School</t>
  </si>
  <si>
    <t>Portway Infant School</t>
  </si>
  <si>
    <t>Alvaston Infant and Nursery School</t>
  </si>
  <si>
    <t>Shelton Infant School</t>
  </si>
  <si>
    <t>Cavendish Close Infant School</t>
  </si>
  <si>
    <t>Meadow Farm Community Primary School</t>
  </si>
  <si>
    <t>Gayton Junior School</t>
  </si>
  <si>
    <t>Ridgeway Infant School</t>
  </si>
  <si>
    <t>Wren Park Primary School</t>
  </si>
  <si>
    <t>Ravensdale Infant and Nursery School</t>
  </si>
  <si>
    <t>Silverhill Primary School</t>
  </si>
  <si>
    <t>Oakwood Infant and Nursery School</t>
  </si>
  <si>
    <t>Redwood Primary School</t>
  </si>
  <si>
    <t>Mickleover Primary School</t>
  </si>
  <si>
    <t>St James' Church of England Aided Infant School</t>
  </si>
  <si>
    <t>Shelton Junior School</t>
  </si>
  <si>
    <t>Littleover Community School</t>
  </si>
  <si>
    <t>Murray Park Community School</t>
  </si>
  <si>
    <t>The Bemrose School</t>
  </si>
  <si>
    <t>Griffe Field Primary School</t>
  </si>
  <si>
    <t>Beaufort Community Primary School</t>
  </si>
  <si>
    <t>Homefields Primary School</t>
  </si>
  <si>
    <t>Wyndham Spencer Academy</t>
  </si>
  <si>
    <t>St John Fisher Catholic Voluntary Academy</t>
  </si>
  <si>
    <t>Landau Forte Academy Moorhead</t>
  </si>
  <si>
    <t>Grampian Primary Academy</t>
  </si>
  <si>
    <t>Bishop Lonsdale Church of England Primary School and Nursery</t>
  </si>
  <si>
    <t>Allenton Primary School</t>
  </si>
  <si>
    <t>Firs Primary School</t>
  </si>
  <si>
    <t>Akaal Primary School</t>
  </si>
  <si>
    <t>Derwent Primary School</t>
  </si>
  <si>
    <t>Pear Tree Community Junior School</t>
  </si>
  <si>
    <t>Breadsall Hill Top Primary School</t>
  </si>
  <si>
    <t>Cavendish Close Junior Academy</t>
  </si>
  <si>
    <t>Reigate Park Primary Academy</t>
  </si>
  <si>
    <t>Ashwood Spencer Academy</t>
  </si>
  <si>
    <t>Lakeside Primary Academy</t>
  </si>
  <si>
    <t>Cottons Farm Primary Academy</t>
  </si>
  <si>
    <t>Hackwood Primary Academy</t>
  </si>
  <si>
    <t>St Peter's Church of England Aided Junior School</t>
  </si>
  <si>
    <t>Brackensdale Spencer Academy</t>
  </si>
  <si>
    <t>Castleward Spencer Academy</t>
  </si>
  <si>
    <t>Portway Junior School</t>
  </si>
  <si>
    <t>Alvaston Junior Academy</t>
  </si>
  <si>
    <t>Cherry Tree Hill Primary School</t>
  </si>
  <si>
    <t>Chellaston Infant School</t>
  </si>
  <si>
    <t>Carlyle Infant and Nursery Academy</t>
  </si>
  <si>
    <t>Ravensdale Junior School</t>
  </si>
  <si>
    <t>Asterdale Primary School</t>
  </si>
  <si>
    <t>Springfield Primary School</t>
  </si>
  <si>
    <t>Chaddesden Park Primary School</t>
  </si>
  <si>
    <t>Oakwood Junior School</t>
  </si>
  <si>
    <t>Ash Croft Primary Academy</t>
  </si>
  <si>
    <t>Brookfield Primary School</t>
  </si>
  <si>
    <t>Lawn Primary School</t>
  </si>
  <si>
    <t>Arboretum Primary School</t>
  </si>
  <si>
    <t>Derby St Chad's CofE Nursery and Infant School</t>
  </si>
  <si>
    <t>St Mary's Catholic Voluntary Academy</t>
  </si>
  <si>
    <t>Walter Evans Church of England Aided Primary School</t>
  </si>
  <si>
    <t>St George's Catholic Voluntary Academy</t>
  </si>
  <si>
    <t>St Werburgh's CofE Primary School</t>
  </si>
  <si>
    <t>St James' Church of England Aided Junior School</t>
  </si>
  <si>
    <t>St Joseph's Catholic Voluntary Academy</t>
  </si>
  <si>
    <t>St Alban's Catholic Voluntary Academy</t>
  </si>
  <si>
    <t>Hardwick Primary School</t>
  </si>
  <si>
    <t>Village Primary Academy</t>
  </si>
  <si>
    <t>Zaytouna Primary School</t>
  </si>
  <si>
    <t>Borrow Wood Primary School</t>
  </si>
  <si>
    <t>Chellaston Junior School</t>
  </si>
  <si>
    <t>Derby Cathedral School</t>
  </si>
  <si>
    <t>Noel-Baker Academy</t>
  </si>
  <si>
    <t>Lees Brook Academy</t>
  </si>
  <si>
    <t>Da Vinci Academy</t>
  </si>
  <si>
    <t>City of Derby Academy</t>
  </si>
  <si>
    <t>UTC Derby Pride Park</t>
  </si>
  <si>
    <t>Alvaston Moor Academy</t>
  </si>
  <si>
    <t>Chellaston Academy</t>
  </si>
  <si>
    <t>Derby Moor Spencer Academy</t>
  </si>
  <si>
    <t>Saint Benedict, A Catholic Voluntary Academy</t>
  </si>
  <si>
    <t>West Park School</t>
  </si>
  <si>
    <t>Allestree Woodlands School</t>
  </si>
  <si>
    <t>Landau Forte College</t>
  </si>
  <si>
    <t/>
  </si>
  <si>
    <t>Oak Grange Primary School</t>
  </si>
  <si>
    <t>‘The documents listed below may not be accessible for users using assistive technology. If you need to access any of these documents please contact schoolfinanceteam@derby.gov.uk.’</t>
  </si>
  <si>
    <t>Schools Summary Budgets for 2024/25</t>
  </si>
  <si>
    <t>To view a specific school click on the cell below and then click on the arrow, to the right of the cell, to scroll and select the required school.  This spreadsheet will then be populated with financial information relating to this school.</t>
  </si>
  <si>
    <t>Reference No.</t>
  </si>
  <si>
    <t>Bridge Street School</t>
  </si>
  <si>
    <t>Click a box below to see a breakdown for each category</t>
  </si>
  <si>
    <t>Budget Category</t>
  </si>
  <si>
    <t>Schools Block</t>
  </si>
  <si>
    <t>ERS</t>
  </si>
  <si>
    <t>Early Years *</t>
  </si>
  <si>
    <t>Special Schools &amp; PRU</t>
  </si>
  <si>
    <t>Total Budget</t>
  </si>
  <si>
    <t>MEMO ONLY</t>
  </si>
  <si>
    <t>RATES 2024-25 (NFF NNDR indicative allocation)</t>
  </si>
  <si>
    <t>* These are indicative budget allocations only as Early Years budgets are adjusted for actual hour take up in year.</t>
  </si>
  <si>
    <t>PVI Early Years Budget 2024/25</t>
  </si>
  <si>
    <t>To view a specific provider click on the cell below and then click the down arrow to the right of the cell, to view a list of providers, so you can scroll down to one you require.  This spreadsheet will then be populated with financial information relating to this provider.</t>
  </si>
  <si>
    <t>Best Start Sinfin called The Learning Tree</t>
  </si>
  <si>
    <t>1. Base Rate(s) per hour, Early Years entitlement type.</t>
  </si>
  <si>
    <t>Rate per hour (£)</t>
  </si>
  <si>
    <t>May 2024 Term Hours</t>
  </si>
  <si>
    <t>Oct 2024 Term Hours</t>
  </si>
  <si>
    <t>Jan 2025 Term Hours</t>
  </si>
  <si>
    <t>Anticipated Total Budget (£)</t>
  </si>
  <si>
    <t>3 and 4 Year old Universal and Extended</t>
  </si>
  <si>
    <t>2 Year old disadvantaged</t>
  </si>
  <si>
    <t>2 Year old working parent</t>
  </si>
  <si>
    <t>9 months - 23 months working parent (from 1st September 2024)</t>
  </si>
  <si>
    <t>Deprivation Supplement (3 and 4 year old only)</t>
  </si>
  <si>
    <t>IMD - top 20% most deprived</t>
  </si>
  <si>
    <t>IMD - 20% to 40% most deprived</t>
  </si>
  <si>
    <t>EAL</t>
  </si>
  <si>
    <r>
      <t>TOTAL FUNDING FOR EARLY YEARS SINGLE FUNDING FORMULA</t>
    </r>
    <r>
      <rPr>
        <sz val="12"/>
        <rFont val="Arial"/>
        <family val="2"/>
      </rPr>
      <t xml:space="preserve">* </t>
    </r>
  </si>
  <si>
    <t>Special School Budgets 2024/25</t>
  </si>
  <si>
    <t>Click on the 'Back to Schools Summary' button to select another School or different breakdown</t>
  </si>
  <si>
    <t>High Needs Formula Indicative 2024/25</t>
  </si>
  <si>
    <t>Places</t>
  </si>
  <si>
    <t>Rate</t>
  </si>
  <si>
    <t>Total (£)</t>
  </si>
  <si>
    <t xml:space="preserve">Element 1 &amp; 2 (Place led funding) - Special Schools Pre 16 </t>
  </si>
  <si>
    <t>Element 1 &amp; 2 (Place led funding) - Special Schools Post 16</t>
  </si>
  <si>
    <t>Element 1 &amp; 2 (Place led funding) - Alternative Provision</t>
  </si>
  <si>
    <t>Teacher Pay and Pension Grant</t>
  </si>
  <si>
    <t>Element 3 - Derby City Pupils (banding) funding Pre 16*</t>
  </si>
  <si>
    <t>Element 3 - Derby City Pupils (banding) funding Post 16*</t>
  </si>
  <si>
    <t>Residential Places</t>
  </si>
  <si>
    <t>Other - Exceptional Payments</t>
  </si>
  <si>
    <t>PFI</t>
  </si>
  <si>
    <t>High Needs Funding from Derby City LA / EFA*</t>
  </si>
  <si>
    <t>No.of Pupils</t>
  </si>
  <si>
    <r>
      <t>Element 3 - Other LA (banding) funding</t>
    </r>
    <r>
      <rPr>
        <sz val="12"/>
        <rFont val="Arial"/>
        <family val="2"/>
      </rPr>
      <t xml:space="preserve"> (Academies to reclaim Element 3 from other LA's directly)</t>
    </r>
    <r>
      <rPr>
        <b/>
        <sz val="12"/>
        <rFont val="Arial"/>
        <family val="2"/>
      </rPr>
      <t>*</t>
    </r>
  </si>
  <si>
    <t>See separate breakdown sheet</t>
  </si>
  <si>
    <t>*Please note that High Needs top up funding follows the pupil, therefore funding will be adjusted in year where there are pupil movements</t>
  </si>
  <si>
    <t>Schools Block Budget Detail 2024/25</t>
  </si>
  <si>
    <t>Factor</t>
  </si>
  <si>
    <t>Description</t>
  </si>
  <si>
    <t>Primary amount per pupil</t>
  </si>
  <si>
    <t>Secondary KS3 amount per pupil</t>
  </si>
  <si>
    <t>Secondary KS4 amount per pupil</t>
  </si>
  <si>
    <t>Number of Pupils (Including High Needs Places)</t>
  </si>
  <si>
    <t>Sub total (£)</t>
  </si>
  <si>
    <t>Notional SEN %</t>
  </si>
  <si>
    <t>Notional SEN within School Budget £</t>
  </si>
  <si>
    <t xml:space="preserve">1) Basic Entitlement - Age Weighted Pupil Funding (AWPU) </t>
  </si>
  <si>
    <t>Primary (including reception)</t>
  </si>
  <si>
    <t>Key Stage 3</t>
  </si>
  <si>
    <t>Checks with 'Summary for Prints' tab</t>
  </si>
  <si>
    <t>Key Stage 4</t>
  </si>
  <si>
    <t>Summary for Prints</t>
  </si>
  <si>
    <t>Variance</t>
  </si>
  <si>
    <t>Total</t>
  </si>
  <si>
    <t>De-delegation - see separate breakdown</t>
  </si>
  <si>
    <t>Secondary</t>
  </si>
  <si>
    <t>Secondary amount per pupil</t>
  </si>
  <si>
    <t>Number of eligible primary pupils</t>
  </si>
  <si>
    <t>Number of eligible secondary pupils</t>
  </si>
  <si>
    <t>2) Deprivation</t>
  </si>
  <si>
    <t>FSM Current</t>
  </si>
  <si>
    <t>FSM Ever 6</t>
  </si>
  <si>
    <t>IDACI Band F</t>
  </si>
  <si>
    <t>IDACI Band E</t>
  </si>
  <si>
    <t>IDACI Band D</t>
  </si>
  <si>
    <t>IDACI Band C</t>
  </si>
  <si>
    <t>IDACI Band B</t>
  </si>
  <si>
    <t>IDACI Band A</t>
  </si>
  <si>
    <t>Amount per pupil</t>
  </si>
  <si>
    <t>Number of Pupils</t>
  </si>
  <si>
    <t>3) Prior Attainment</t>
  </si>
  <si>
    <t>Primary Low prior attainment</t>
  </si>
  <si>
    <t>Secondary pupils not achieving KS2 in Reading or Writing or Maths</t>
  </si>
  <si>
    <t>4) English as an Additional Language</t>
  </si>
  <si>
    <t>Primary pupils EAL funded for first 3 years in Statutory Education</t>
  </si>
  <si>
    <t>Secondary pupils EAL funded for first 3 years in Statutory Education</t>
  </si>
  <si>
    <t>% of NOR</t>
  </si>
  <si>
    <t>5) Mobility</t>
  </si>
  <si>
    <t>Primary pupils included in the October School Census who did not start in September (Last 3 academic years)</t>
  </si>
  <si>
    <t>Mobility is calculated after deducting 6% threshold level</t>
  </si>
  <si>
    <t>Secondary pupils included in the October School Census who did not start in September (Last 3 academic years)</t>
  </si>
  <si>
    <t>Amount of lump sum</t>
  </si>
  <si>
    <t>Number</t>
  </si>
  <si>
    <t>6) Lump Sum</t>
  </si>
  <si>
    <t>Amount of split site funding</t>
  </si>
  <si>
    <t>7) Split Site</t>
  </si>
  <si>
    <t>Amount of PFI funding</t>
  </si>
  <si>
    <t>PFI to be paid back to the LA</t>
  </si>
  <si>
    <t>MFG / Capping &amp; Scaling Adjustments</t>
  </si>
  <si>
    <t>Minimum Funding level per pupil / MFG (0.50%) / Capping (1.413%) &amp; Scaling (50%)</t>
  </si>
  <si>
    <t>Total Notional SEN within the School Budget</t>
  </si>
  <si>
    <t>Schools Block Total</t>
  </si>
  <si>
    <t>Total Schools Block Budget</t>
  </si>
  <si>
    <t>NNDR RATES (to be paid by ESFA)</t>
  </si>
  <si>
    <t>De-delegation from Maintained Schools 2024-25</t>
  </si>
  <si>
    <t>Primary Rate</t>
  </si>
  <si>
    <t>Secondary Rate</t>
  </si>
  <si>
    <t>Primary net NOR</t>
  </si>
  <si>
    <t>Secondary Net NOR</t>
  </si>
  <si>
    <t>CFR code E23</t>
  </si>
  <si>
    <t>Contingencies (SIFD &amp; Contingencies)</t>
  </si>
  <si>
    <t>Prim Net NOR</t>
  </si>
  <si>
    <t>Sec Net NOR</t>
  </si>
  <si>
    <t>Insurance</t>
  </si>
  <si>
    <t>CFR code E19</t>
  </si>
  <si>
    <t>Staff Costs Supply</t>
  </si>
  <si>
    <t>CFR code E27</t>
  </si>
  <si>
    <t>Support UAG and Bilingual</t>
  </si>
  <si>
    <t>Behaviour Support</t>
  </si>
  <si>
    <t>CFR Code I01</t>
  </si>
  <si>
    <t>LA Services De-delegated from maintained schools</t>
  </si>
  <si>
    <t>Academies &amp; other non maintained Schools - to be confirmed</t>
  </si>
  <si>
    <t>Behaviour Support - Secondary Hard to Place &amp; Support to Inclusion</t>
  </si>
  <si>
    <t>LA Services to be Invoiced to non maintained schools</t>
  </si>
  <si>
    <t>High Needs Budget Detail 2024/25</t>
  </si>
  <si>
    <t>Check with Summary for Prints</t>
  </si>
  <si>
    <t>Element 1 &amp; 2 Place Rate</t>
  </si>
  <si>
    <t xml:space="preserve">Element 2 (Place led funding)  - ERS Pre 16 </t>
  </si>
  <si>
    <t xml:space="preserve">Element 2 (Place led funding)  - ERS Post 16 </t>
  </si>
  <si>
    <t>Indicative Element 3 Pupils (banding) funding</t>
  </si>
  <si>
    <t>Element 3 - Derby City Pupils (banding) funding Pre &amp; Post 16*</t>
  </si>
  <si>
    <t>Other Funding</t>
  </si>
  <si>
    <t>ERS - Other</t>
  </si>
  <si>
    <t>High Needs Funding from Derby City / ESFA*</t>
  </si>
  <si>
    <t>Including both Pre 16 &amp; Post 16 Funding</t>
  </si>
  <si>
    <t>ERS Pupil Top up funding</t>
  </si>
  <si>
    <r>
      <t>Other LA Top up funding</t>
    </r>
    <r>
      <rPr>
        <sz val="12"/>
        <rFont val="Arial"/>
        <family val="2"/>
      </rPr>
      <t xml:space="preserve"> (Income not Budget.  Academies to reclaim Element 3 from other LA's directly)</t>
    </r>
    <r>
      <rPr>
        <b/>
        <sz val="12"/>
        <rFont val="Arial"/>
        <family val="2"/>
      </rPr>
      <t>*</t>
    </r>
  </si>
  <si>
    <t>Early Years Budget Detail 2024/25</t>
  </si>
  <si>
    <t>2. Other formula
factors and lump sums (if applicable)</t>
  </si>
  <si>
    <t>Amount (£)</t>
  </si>
  <si>
    <t>Unit</t>
  </si>
  <si>
    <t>Base for Stand Alone Maintained Nurseries</t>
  </si>
  <si>
    <t>lump sum</t>
  </si>
  <si>
    <t>Stand Alone Maintained Nursery Supplement Funding (3&amp;4 year old Universal Hours only)</t>
  </si>
  <si>
    <t>per hour</t>
  </si>
  <si>
    <t>Special School Budget 2024-25</t>
  </si>
  <si>
    <t>Based on information run from Controcc - 20/12/23 - banding increase from 23-24 of 3%</t>
  </si>
  <si>
    <t>Academies</t>
  </si>
  <si>
    <t>Maintained Schools</t>
  </si>
  <si>
    <t>Breakdown of Element 3 funding</t>
  </si>
  <si>
    <t>Places 23/24 AY</t>
  </si>
  <si>
    <t>Places 24/25 AY</t>
  </si>
  <si>
    <t>Derby Placements</t>
  </si>
  <si>
    <t>Other LA</t>
  </si>
  <si>
    <t>2024 / 25 FY calcs</t>
  </si>
  <si>
    <t>Ref</t>
  </si>
  <si>
    <t>School</t>
  </si>
  <si>
    <t>Banding 2024/25</t>
  </si>
  <si>
    <t>Pre 16</t>
  </si>
  <si>
    <t>Post 16</t>
  </si>
  <si>
    <t>Local Agreement</t>
  </si>
  <si>
    <t>Total Element 3 placements</t>
  </si>
  <si>
    <t>Vacant Element 3 placements</t>
  </si>
  <si>
    <t>Over Commissioned Element 3 placements</t>
  </si>
  <si>
    <t>Element 1&amp; 2 placements cost (£)</t>
  </si>
  <si>
    <t>Residential</t>
  </si>
  <si>
    <t>Element 3 Derby Placements only (£) - PRE-16</t>
  </si>
  <si>
    <t>Element 3 Derby Placements only (£) - POST-16</t>
  </si>
  <si>
    <t xml:space="preserve">Vacant place Element 3 funding (£) </t>
  </si>
  <si>
    <t>Exceptional needs funding currently on Controcc (£)</t>
  </si>
  <si>
    <t>Teachers pay and pension (£)</t>
  </si>
  <si>
    <t>PFI (£)</t>
  </si>
  <si>
    <t>MFG (£)</t>
  </si>
  <si>
    <t>Total DCC payment from high needs Block (£)</t>
  </si>
  <si>
    <t>Ivy House School</t>
  </si>
  <si>
    <t>St Andrews School - Day</t>
  </si>
  <si>
    <t>St Andrews Resi</t>
  </si>
  <si>
    <t>St Clare's School</t>
  </si>
  <si>
    <t>St Giles School</t>
  </si>
  <si>
    <t>Primary</t>
  </si>
  <si>
    <t>St Martins School &amp; Horizons</t>
  </si>
  <si>
    <t>The Kingsmead School</t>
  </si>
  <si>
    <t xml:space="preserve">Additional exceptional needs not yet assigned to a pupil </t>
  </si>
  <si>
    <t>Total for all schools</t>
  </si>
  <si>
    <t>Total for academies</t>
  </si>
  <si>
    <t>Total for maintained schools</t>
  </si>
  <si>
    <t>Total E3 including vacant places</t>
  </si>
  <si>
    <t>Total E3 @ 3% banding increase</t>
  </si>
  <si>
    <t>Difference in cost</t>
  </si>
  <si>
    <t>PRU and AP Budget 2024-25</t>
  </si>
  <si>
    <t>Element 3 Derby Placements only (£)</t>
  </si>
  <si>
    <t>CS</t>
  </si>
  <si>
    <t>Castle School</t>
  </si>
  <si>
    <t>BS</t>
  </si>
  <si>
    <t>All through</t>
  </si>
  <si>
    <t xml:space="preserve">  </t>
  </si>
  <si>
    <t>KS 1/2 PRU</t>
  </si>
  <si>
    <t>KS 3/4 PRU</t>
  </si>
  <si>
    <t>Special Schools tab</t>
  </si>
  <si>
    <t>Derby Pride</t>
  </si>
  <si>
    <t>Early Years</t>
  </si>
  <si>
    <t>GRAND TOTALS</t>
  </si>
  <si>
    <t>URN</t>
  </si>
  <si>
    <t>NOR
(from Adjusted Factors column O)</t>
  </si>
  <si>
    <t>NOR Primary
(from Adjusted Factors column P)</t>
  </si>
  <si>
    <t>NOR Secondary
(from Adjusted Factors column S)</t>
  </si>
  <si>
    <t>Basic Entitlement (Primary)</t>
  </si>
  <si>
    <t>Basic Entitlement (KS3)</t>
  </si>
  <si>
    <t>Basic Entitlement (KS4)</t>
  </si>
  <si>
    <t>Free School Meals (Primary)</t>
  </si>
  <si>
    <t>Free School Meals (Secondary)</t>
  </si>
  <si>
    <t>Free School Meals Ever 6 (Primary)</t>
  </si>
  <si>
    <t>Free School Meals Ever 6 (Secondary)</t>
  </si>
  <si>
    <t>IDACI (P F)</t>
  </si>
  <si>
    <t>IDACI (P E)</t>
  </si>
  <si>
    <t>IDACI (P D)</t>
  </si>
  <si>
    <t>IDACI (P C)</t>
  </si>
  <si>
    <t>IDACI (P B)</t>
  </si>
  <si>
    <t>IDACI (P A)</t>
  </si>
  <si>
    <t>IDACI (S F)</t>
  </si>
  <si>
    <t>IDACI (S E)</t>
  </si>
  <si>
    <t>IDACI (S D)</t>
  </si>
  <si>
    <t>IDACI (S C)</t>
  </si>
  <si>
    <t>IDACI (S B)</t>
  </si>
  <si>
    <t>IDACI (S A)</t>
  </si>
  <si>
    <t>EAL (P)</t>
  </si>
  <si>
    <t>EAL (S)</t>
  </si>
  <si>
    <t>Low Prior Attainment (P)</t>
  </si>
  <si>
    <t>Low Prior Attainment (S)</t>
  </si>
  <si>
    <t>Mobility (P)</t>
  </si>
  <si>
    <t>Mobility (S)</t>
  </si>
  <si>
    <t>Lump Sum</t>
  </si>
  <si>
    <t>Sparsity Funding</t>
  </si>
  <si>
    <t>Split Sites</t>
  </si>
  <si>
    <t>24-25 NFF NNDR allocation</t>
  </si>
  <si>
    <t>24-25 Approved Exceptional Circumstance 1: Reserved for Additional lump sum for schools amalgamated during FY23-24</t>
  </si>
  <si>
    <t>24-25 Approved Exceptional Circumstance 2: Reserved for additional sparsity lump sum</t>
  </si>
  <si>
    <t>24-25 Approved Exceptional Circumstance 3</t>
  </si>
  <si>
    <t>24-25 Approved Exceptional Circumstance 4</t>
  </si>
  <si>
    <t>24-25 Approved Exceptional Circumstance 5</t>
  </si>
  <si>
    <t>24-25 Approved Exceptional Circumstance 6</t>
  </si>
  <si>
    <t>24-25 Approved Exceptional Circumstance 7</t>
  </si>
  <si>
    <t>Basic Entitlement Total</t>
  </si>
  <si>
    <t>AEN Total</t>
  </si>
  <si>
    <t>School Factors total</t>
  </si>
  <si>
    <t>Notional SEN Budget</t>
  </si>
  <si>
    <t>Total Allocation</t>
  </si>
  <si>
    <t>Minimum per pupil funding: adjusted total allocation (excluding premises costs)</t>
  </si>
  <si>
    <t>Minimum per pupil funding: minimum per pupil rate</t>
  </si>
  <si>
    <t>Minimum per pupil funding: minimum funding level</t>
  </si>
  <si>
    <t>Minimum per pupil funding: additional funding to meet the primary minimum funding level</t>
  </si>
  <si>
    <t>Minimum per pupil funding: additional funding to meet the secondary minimum funding level</t>
  </si>
  <si>
    <t>Total allocation including minimum funding level adjustment</t>
  </si>
  <si>
    <t>Primary Funding</t>
  </si>
  <si>
    <t>Secondary Funding</t>
  </si>
  <si>
    <t>24-25 MFG budget using minimum funding level</t>
  </si>
  <si>
    <t>Minimum allocation after capping/scaling</t>
  </si>
  <si>
    <t>24-25 MFG Budget</t>
  </si>
  <si>
    <t>24-25 MFG Unit Value</t>
  </si>
  <si>
    <t>23-24 MFG Unit Value</t>
  </si>
  <si>
    <t>MFG % change</t>
  </si>
  <si>
    <t>MFG Value adjustment</t>
  </si>
  <si>
    <t>24-25 MFG Adjustment</t>
  </si>
  <si>
    <t>24-25 Post MFG Budget</t>
  </si>
  <si>
    <t>Minimum per pupil funding: post MFG minimum funding per pupil rate</t>
  </si>
  <si>
    <t>Minimum per pupil funding: per pupil rate is greater than or equal to the minimum entered on the Proforma sheet?</t>
  </si>
  <si>
    <t>24-25 Post MFG per pupil Budget</t>
  </si>
  <si>
    <t>Year on year % Change</t>
  </si>
  <si>
    <t>De-delegation</t>
  </si>
  <si>
    <t>Post De-delegation budget</t>
  </si>
  <si>
    <t>Education functions for maintained schools</t>
  </si>
  <si>
    <t>Post De-delegation and Education functions budget</t>
  </si>
  <si>
    <t>Post De-delegation and Education functions budget after deduction of 24-25 NFF NNDR allocation</t>
  </si>
  <si>
    <t>ERS Element 2 Pre 16</t>
  </si>
  <si>
    <t>ERS Element 2 Post 16</t>
  </si>
  <si>
    <t>ERS Element 3 Pre &amp; Post 16</t>
  </si>
  <si>
    <t>ERS Other</t>
  </si>
  <si>
    <t>ERS Total</t>
  </si>
  <si>
    <t>Total Hours</t>
  </si>
  <si>
    <t>Base budget</t>
  </si>
  <si>
    <t>MNS lump sum</t>
  </si>
  <si>
    <t>May 2024 Term Hours - MNS supplement - Universal Hours</t>
  </si>
  <si>
    <t>Oct 2024 Term Hours - MNS supplement - Universal Hours</t>
  </si>
  <si>
    <t>Jan 2025 Term Hours - MNS supplement - Universal Hours</t>
  </si>
  <si>
    <t>MNS Supplement</t>
  </si>
  <si>
    <t>3 &amp; 4 Year Old Budget</t>
  </si>
  <si>
    <t>2 Year Old Disadvantaged Budget</t>
  </si>
  <si>
    <t>2 Year Old Working Parent Budget</t>
  </si>
  <si>
    <t>Under 2 Year Old Budget</t>
  </si>
  <si>
    <t>Early Years Total</t>
  </si>
  <si>
    <t>Grand Total (excl. Rates)</t>
  </si>
  <si>
    <t>Rates</t>
  </si>
  <si>
    <t>Grand Total (incl. Rates)</t>
  </si>
  <si>
    <t>ERS Contingency</t>
  </si>
  <si>
    <t>Ashgate Nursery</t>
  </si>
  <si>
    <t>Central Nursery</t>
  </si>
  <si>
    <t>Harrington Nursery</t>
  </si>
  <si>
    <t>Lord St Nursery</t>
  </si>
  <si>
    <t>Stonehill Nursery</t>
  </si>
  <si>
    <t>Walbrook Nursery</t>
  </si>
  <si>
    <t>Whitecross Nursery</t>
  </si>
  <si>
    <t>Ace Nursery</t>
  </si>
  <si>
    <t>Alvaston Achievers</t>
  </si>
  <si>
    <t>EY362920</t>
  </si>
  <si>
    <t>An-Noor Nursery</t>
  </si>
  <si>
    <t>EY467568</t>
  </si>
  <si>
    <t>EY450983</t>
  </si>
  <si>
    <t>Bizzy Kidz</t>
  </si>
  <si>
    <t>Boulton Lane Park Pre-School Playgroup</t>
  </si>
  <si>
    <t>EY282068</t>
  </si>
  <si>
    <t>Bramble Brook Pre-School  Playgroup</t>
  </si>
  <si>
    <t>Busy Bees Pre-School</t>
  </si>
  <si>
    <t>Busy Bees-Derby, Heatherton</t>
  </si>
  <si>
    <t>Carlton Private Day Nursery</t>
  </si>
  <si>
    <t>Chuckles Pre-School Playgroup</t>
  </si>
  <si>
    <t>Derby City Childminding Network - Amanda Reeves</t>
  </si>
  <si>
    <t>EY451228</t>
  </si>
  <si>
    <t>Derby City Childminding Network - Amber Rose Worsfold</t>
  </si>
  <si>
    <t>EY398922</t>
  </si>
  <si>
    <t>Derby City Childminding Network - Andrea Louise Banyard</t>
  </si>
  <si>
    <t>Derby City Childminding Network - Angela Jane Hatton</t>
  </si>
  <si>
    <t>Derby City Childminding Network - Ann Stanley</t>
  </si>
  <si>
    <t>Derby City Childminding Network - Anna Fatima Rani</t>
  </si>
  <si>
    <t>EY491735</t>
  </si>
  <si>
    <t>Derby City Childminding Network - Anne-Marie Davies</t>
  </si>
  <si>
    <t>EY000013</t>
  </si>
  <si>
    <t xml:space="preserve">Derby City Childminding Network - Arline Mali </t>
  </si>
  <si>
    <t>EY444837</t>
  </si>
  <si>
    <t>Derby City Childminding Network - Ashley Jane Elizabeth Hallas</t>
  </si>
  <si>
    <t>EY440600</t>
  </si>
  <si>
    <t>Derby City Childminding Network - Aina Boladale Ogunwole</t>
  </si>
  <si>
    <t>Derby City Childminding Network - Bonnies Childminding</t>
  </si>
  <si>
    <t>EY542496</t>
  </si>
  <si>
    <t>Derby City Childminding Network - Carrieann Redfern</t>
  </si>
  <si>
    <t>Derby City Childminding Network - Caroline Clifford</t>
  </si>
  <si>
    <t>EY421552</t>
  </si>
  <si>
    <t>Derby City Childminding Network - Celia Murfin</t>
  </si>
  <si>
    <t>EY251518</t>
  </si>
  <si>
    <t>Derby City Childminding Network - Cheryll Lesley Haywood-Phillips</t>
  </si>
  <si>
    <t>Derby City Childminding Network - Christine Ann Brocklehurst</t>
  </si>
  <si>
    <t>Derby City Childminding Network - Christine Avis Gibbons</t>
  </si>
  <si>
    <t>Derby City Childminding Network - Christine Julie Heathcote</t>
  </si>
  <si>
    <t>EY412756</t>
  </si>
  <si>
    <t>Derby City Childminding Network - Claire-Ellen Oakley</t>
  </si>
  <si>
    <t>EY294474</t>
  </si>
  <si>
    <t>Derby City Childminding Network - Deborah Scaife</t>
  </si>
  <si>
    <t>Derby City Childminding Network - Diane Helena Kendrick</t>
  </si>
  <si>
    <t>Derby City Childminding Network - Donna Gladwin</t>
  </si>
  <si>
    <t>EY386644</t>
  </si>
  <si>
    <t>Derby City Childminding Network - Dorothy Faye Thomson</t>
  </si>
  <si>
    <t>EY552102</t>
  </si>
  <si>
    <t>Derby City Childminding Network - Emma Shepherd</t>
  </si>
  <si>
    <t>EY455065</t>
  </si>
  <si>
    <t>Derby City Childminding Network - Emma Louise Strange,</t>
  </si>
  <si>
    <t>Derby City Childminding Network - Enza Dawson</t>
  </si>
  <si>
    <t>EY460509</t>
  </si>
  <si>
    <t>Derby City Childminding Network - Evangelista Muchineripi Kafuru</t>
  </si>
  <si>
    <t>EY401536</t>
  </si>
  <si>
    <t>Derby City Childminding Network - Fiona Meek</t>
  </si>
  <si>
    <t>EY316120</t>
  </si>
  <si>
    <t>Derby City Childminding Network - Heather Brocklehurst</t>
  </si>
  <si>
    <t>EY561853</t>
  </si>
  <si>
    <t>Derby City Childminding Network - Helen Marie Samuels</t>
  </si>
  <si>
    <t>Derby City Childminding Network - Jade ElishaO'Donnell</t>
  </si>
  <si>
    <t>Derby City Childminding Network - Jane Catherine Penny</t>
  </si>
  <si>
    <t>Derby City Childminding Network - Jane Denise Dakin</t>
  </si>
  <si>
    <t>Derby City Childminding Network - Jennifer Hayley Brown</t>
  </si>
  <si>
    <t>EY493729</t>
  </si>
  <si>
    <t>Derby City Childminding Network - Jennifer Sarah Armstrong</t>
  </si>
  <si>
    <t>Derby City Childminding Network - Jennifer Smith</t>
  </si>
  <si>
    <t>EY430291</t>
  </si>
  <si>
    <t>Derby City Childminding Network - Joanne Claire Hurst</t>
  </si>
  <si>
    <t>EY462623</t>
  </si>
  <si>
    <t>Derby City Childminding Network - Joanne Mycroft</t>
  </si>
  <si>
    <t>Derby City Childminding Network - Judith Deakin</t>
  </si>
  <si>
    <t>EY492729</t>
  </si>
  <si>
    <t>Derby City Childminding Network - Julie Croft</t>
  </si>
  <si>
    <t>EY368441</t>
  </si>
  <si>
    <t>Derby City Childminding Network - Julie Elizabeth Sewter,</t>
  </si>
  <si>
    <t>EY316309</t>
  </si>
  <si>
    <t>Derby City Childminding Network - Julie Margaret Warren</t>
  </si>
  <si>
    <t>Derby City Childminding Network - Kathryn Mary Sarsfield</t>
  </si>
  <si>
    <t>EY405755</t>
  </si>
  <si>
    <t>Derby City Childminding Network - Kerry Jehane Derbyshire</t>
  </si>
  <si>
    <t>Derby City Childminding Network - Laura Marshall</t>
  </si>
  <si>
    <t>Derby City Childminding Network - Laura Murphy</t>
  </si>
  <si>
    <t>EY493212</t>
  </si>
  <si>
    <t>Derby City Childminding Network - Laura Neale</t>
  </si>
  <si>
    <t>CA000015</t>
  </si>
  <si>
    <t>Derby City Childminding Network - Laura Shaw</t>
  </si>
  <si>
    <t>EY408462</t>
  </si>
  <si>
    <t>Derby City Childminding Network - Lisa Marie North</t>
  </si>
  <si>
    <t>EY546840</t>
  </si>
  <si>
    <t>Derby City Childminding Network - Leah Sheridan</t>
  </si>
  <si>
    <t>Derby City Childminding Network - Lorraine Duthie</t>
  </si>
  <si>
    <t>EY440552</t>
  </si>
  <si>
    <t>Derby City Childminding Network - Miranda Heather Gunston</t>
  </si>
  <si>
    <t>EY428424</t>
  </si>
  <si>
    <t>Derby City Childminding Network - Nicky Sherratt</t>
  </si>
  <si>
    <t>Derby City Childminding Network - Martine Lamell</t>
  </si>
  <si>
    <t>Derby City Childminding Network - Monika Brown</t>
  </si>
  <si>
    <t>EY236462</t>
  </si>
  <si>
    <t>Derby City Childminding Network - Paula Jane Wathey</t>
  </si>
  <si>
    <t>EY484039</t>
  </si>
  <si>
    <t>Derby City Childminding Network - Rachael Elizabeth Eagles</t>
  </si>
  <si>
    <t>EY487257</t>
  </si>
  <si>
    <t>Derby City Childminding Network - Rachel Gillian Brownsword</t>
  </si>
  <si>
    <t>EY307352</t>
  </si>
  <si>
    <t>Derby City Childminding Network - Rachel Jane Weightman</t>
  </si>
  <si>
    <t>EY447118</t>
  </si>
  <si>
    <t>Derby City Childminding Network - Rachel Wiggins</t>
  </si>
  <si>
    <t>EY393682</t>
  </si>
  <si>
    <t>Derby City Childminding Network - Rebecca Anne Cotton</t>
  </si>
  <si>
    <t>EY396913</t>
  </si>
  <si>
    <t>Derby City Childminding Network - Rebecca Louise Dudley</t>
  </si>
  <si>
    <t>EY278371</t>
  </si>
  <si>
    <t>Derby City Childminding Network - Rebecca Sarah Wall</t>
  </si>
  <si>
    <t>EY541336</t>
  </si>
  <si>
    <t xml:space="preserve">Derby City Childminding Network - Regina Zakrzewska </t>
  </si>
  <si>
    <t>Derby City Childminding Network - Sally -Anne Thompson</t>
  </si>
  <si>
    <t>EY485279</t>
  </si>
  <si>
    <t>Derby City Childminding Network - Sally Louise Bartram</t>
  </si>
  <si>
    <t>EY406938</t>
  </si>
  <si>
    <t>Derby City Childminding Network - Samantha Anne Fisher</t>
  </si>
  <si>
    <t>EY299821</t>
  </si>
  <si>
    <t>Derby City Childminding Network - Sandra Upton</t>
  </si>
  <si>
    <t>Derby City Childminding Network - Sara Helen Cooper</t>
  </si>
  <si>
    <t>Derby City Childminding Network - Sara Mycroft</t>
  </si>
  <si>
    <t>Derby City Childminding Network - Sarah Jane Jackson</t>
  </si>
  <si>
    <t>EY436155</t>
  </si>
  <si>
    <t>Derby City Childminding Network - Sharron Ann Silkstone</t>
  </si>
  <si>
    <t>Derby City Childminding Network - Sharon Taylor</t>
  </si>
  <si>
    <t>EY336425</t>
  </si>
  <si>
    <t>Derby City Childminding Network - Shirley Kerr</t>
  </si>
  <si>
    <t>Derby City Childminding Network - Stella Louise Bayliss</t>
  </si>
  <si>
    <t>EY435150</t>
  </si>
  <si>
    <t>Derby City Childminding Network - Susan Theresa McPhee</t>
  </si>
  <si>
    <t>EY299849</t>
  </si>
  <si>
    <t>Derby City Childminding Network - Tamasine Louise Ashforth</t>
  </si>
  <si>
    <t>EY547709</t>
  </si>
  <si>
    <t xml:space="preserve">Derby City Childminding Network - Valerie Sutton </t>
  </si>
  <si>
    <t>EY496070</t>
  </si>
  <si>
    <t>Derby City Childminding Network - Victoria Collings</t>
  </si>
  <si>
    <t>EY318345</t>
  </si>
  <si>
    <t>Derby City Childminding Network - Wendy Jane Wheawall</t>
  </si>
  <si>
    <t>EY464682</t>
  </si>
  <si>
    <t>Derby City Childminding Network - Wendy Lorraine Anne Wright</t>
  </si>
  <si>
    <t>EY414019</t>
  </si>
  <si>
    <t>Derby City Childminding Network - Yolande Wosik</t>
  </si>
  <si>
    <t>EY350863</t>
  </si>
  <si>
    <t>Derby City Childminding Network - Zena Brotherson</t>
  </si>
  <si>
    <t>EY240925</t>
  </si>
  <si>
    <t>Derby High School</t>
  </si>
  <si>
    <t>EY476012</t>
  </si>
  <si>
    <t>Derby Montessori</t>
  </si>
  <si>
    <t>EY330097</t>
  </si>
  <si>
    <t>Derwent Stepping Stones- St Marks Rd</t>
  </si>
  <si>
    <t>EY396374</t>
  </si>
  <si>
    <t>Childcare @ St James Centre</t>
  </si>
  <si>
    <t>EY421215</t>
  </si>
  <si>
    <t>Diamond Day PDN</t>
  </si>
  <si>
    <t>381/6000</t>
  </si>
  <si>
    <t>Emmanuel School</t>
  </si>
  <si>
    <t>EY307423</t>
  </si>
  <si>
    <t>Field Lane Playgroup Ltd</t>
  </si>
  <si>
    <t>First Friends Private Day Nursery</t>
  </si>
  <si>
    <t>EY539483</t>
  </si>
  <si>
    <t>First Steps Early Years Centre</t>
  </si>
  <si>
    <t>EY478943</t>
  </si>
  <si>
    <t>Fun Time Nursery Limited</t>
  </si>
  <si>
    <t>EY406182</t>
  </si>
  <si>
    <t>Heatherton Pre-School</t>
  </si>
  <si>
    <t>EY477956</t>
  </si>
  <si>
    <t>Incredible Kids</t>
  </si>
  <si>
    <t>King George V Pre-School</t>
  </si>
  <si>
    <t>EY285337</t>
  </si>
  <si>
    <t>Kingfisher Day Nursery - Spondon</t>
  </si>
  <si>
    <t>La Petite Academy</t>
  </si>
  <si>
    <t>Leapfrog Day Nursery(1)</t>
  </si>
  <si>
    <t>EY492973</t>
  </si>
  <si>
    <t>Little Owls Playgroup</t>
  </si>
  <si>
    <t>EY371611</t>
  </si>
  <si>
    <t>Little Poppies Pre-School ( Royal British</t>
  </si>
  <si>
    <t>EY550368</t>
  </si>
  <si>
    <t>Little Scholars Private Day Nursery(1) Sunnyhill</t>
  </si>
  <si>
    <t>Little Scholars Private Day Nursery(2) Littleover</t>
  </si>
  <si>
    <t>EY471706</t>
  </si>
  <si>
    <t xml:space="preserve">Little Angels Playschool CIC </t>
  </si>
  <si>
    <t>EY544417</t>
  </si>
  <si>
    <t>Marble Hall Little Angels Day Nursery</t>
  </si>
  <si>
    <t>Mary Poppins Day Nursery</t>
  </si>
  <si>
    <t>Mickleover Methodist Playgroup</t>
  </si>
  <si>
    <t>EY304261</t>
  </si>
  <si>
    <t>Oak House Nursery</t>
  </si>
  <si>
    <t>EY563570</t>
  </si>
  <si>
    <t>The Orange Tree Day Nursery @ Derby</t>
  </si>
  <si>
    <t>Orchard Private Day Nursery</t>
  </si>
  <si>
    <t>Orchard Nursery School(1)</t>
  </si>
  <si>
    <t>Osmaston Day Nursery Limited</t>
  </si>
  <si>
    <t>EY474393</t>
  </si>
  <si>
    <t>Playcorner Nursery</t>
  </si>
  <si>
    <t>Playdays Opportunity Group</t>
  </si>
  <si>
    <t>EY370198</t>
  </si>
  <si>
    <t>Positive Steps Childcare</t>
  </si>
  <si>
    <t>Rydale Nursery (formerly Childrens Centre)</t>
  </si>
  <si>
    <t>EY481412</t>
  </si>
  <si>
    <t>Scallywags Nursery</t>
  </si>
  <si>
    <t>EY541492</t>
  </si>
  <si>
    <t>Shelton Lock Pre-School</t>
  </si>
  <si>
    <t>EY500690</t>
  </si>
  <si>
    <t>Shining Stars Day Nursery</t>
  </si>
  <si>
    <t>EY282326</t>
  </si>
  <si>
    <t>Silver Trees Private Day Nursery</t>
  </si>
  <si>
    <t>EY279508</t>
  </si>
  <si>
    <t>Sinfin Community Childcare</t>
  </si>
  <si>
    <t>EY456892</t>
  </si>
  <si>
    <t>Sinfin Community Childcare at SCILLS Community Centre</t>
  </si>
  <si>
    <t>EY541153</t>
  </si>
  <si>
    <t>St Andrew's Pre-School Playgroup</t>
  </si>
  <si>
    <t>EY535976</t>
  </si>
  <si>
    <t>St Edmunds Pre-School And Playgroup</t>
  </si>
  <si>
    <t>St Joseph's R. C. Pre-School</t>
  </si>
  <si>
    <t>EY484523</t>
  </si>
  <si>
    <t>Sunny Days Nursery</t>
  </si>
  <si>
    <t>Sunnyhill Day Nursery Limited</t>
  </si>
  <si>
    <t>EY100960</t>
  </si>
  <si>
    <t>The Cottage Private Day Nursery Uttoxeter Road</t>
  </si>
  <si>
    <t>The Cottage Private Day Nursery(3)</t>
  </si>
  <si>
    <t>The Early Years Academy Derby</t>
  </si>
  <si>
    <t>EY495633</t>
  </si>
  <si>
    <t>The Faraway Tree Day Nursery</t>
  </si>
  <si>
    <t>EY103452</t>
  </si>
  <si>
    <t>The Orchard Garden Private Day Nurser</t>
  </si>
  <si>
    <t>Thornhill Day Nursery - Tommies Childcare</t>
  </si>
  <si>
    <t>EY497405</t>
  </si>
  <si>
    <t>Tiny Tots Nursery</t>
  </si>
  <si>
    <t>Treetops Private Day Nursery</t>
  </si>
  <si>
    <t>EY452684</t>
  </si>
  <si>
    <t>White House Day Nursery Alvaston</t>
  </si>
  <si>
    <t>EY544723</t>
  </si>
  <si>
    <t>White House Kids Club</t>
  </si>
  <si>
    <t>EY431769</t>
  </si>
  <si>
    <t>Whitehouse Day Nursery Limited</t>
  </si>
  <si>
    <t>Wonderworks Pre-School</t>
  </si>
  <si>
    <t>Woodlands Private Day Nursery</t>
  </si>
  <si>
    <t>EY493996</t>
  </si>
  <si>
    <t>Schools Out Club (Derby) Ltd - Allestree School's Out Club</t>
  </si>
  <si>
    <t>NewPVI_1</t>
  </si>
  <si>
    <t>Homelands -Childcare Centre</t>
  </si>
  <si>
    <t>NewPVI_2</t>
  </si>
  <si>
    <t>Rosehill Children Centre</t>
  </si>
  <si>
    <t>Dandelion Preschool</t>
  </si>
  <si>
    <t>Unallocated</t>
  </si>
  <si>
    <t>ERS funding 2024/25</t>
  </si>
  <si>
    <t>Breakdown of placements</t>
  </si>
  <si>
    <t>DfE</t>
  </si>
  <si>
    <t>Local agreement</t>
  </si>
  <si>
    <t>Element 1&amp;2 place 24-25 FY</t>
  </si>
  <si>
    <t>DCC Pre 16</t>
  </si>
  <si>
    <t>DCC Post 16</t>
  </si>
  <si>
    <t>Other LA Pre 16</t>
  </si>
  <si>
    <t>Other LA Post 16</t>
  </si>
  <si>
    <t>Element 2 place funding (total)</t>
  </si>
  <si>
    <t>Element 3 Funding DCC only</t>
  </si>
  <si>
    <t>Exceptional funding</t>
  </si>
  <si>
    <t>Teacher</t>
  </si>
  <si>
    <t xml:space="preserve">MFG </t>
  </si>
  <si>
    <t>Total DCC payment</t>
  </si>
  <si>
    <t xml:space="preserve">Vacant places funding </t>
  </si>
  <si>
    <t xml:space="preserve">Brackensdale Spencer Primary School </t>
  </si>
  <si>
    <t>Saint Benedict CVA</t>
  </si>
  <si>
    <t>Checks</t>
  </si>
  <si>
    <t>Lookup table for year group</t>
  </si>
  <si>
    <t>2 yr old</t>
  </si>
  <si>
    <t>Nursery 1</t>
  </si>
  <si>
    <t>Nursery 2</t>
  </si>
  <si>
    <t>Reception</t>
  </si>
  <si>
    <t>NC Year 1</t>
  </si>
  <si>
    <t>NC Year 2</t>
  </si>
  <si>
    <t>NC Year 3</t>
  </si>
  <si>
    <t>NC Year 4</t>
  </si>
  <si>
    <t>NC Year 5</t>
  </si>
  <si>
    <t>NC Year 6</t>
  </si>
  <si>
    <t>NC Year 7</t>
  </si>
  <si>
    <t>NC Year 8</t>
  </si>
  <si>
    <t>NC Year 9</t>
  </si>
  <si>
    <t>NC Year 10</t>
  </si>
  <si>
    <t>NC Year 11</t>
  </si>
  <si>
    <t>NC Year 12</t>
  </si>
  <si>
    <t>NC Year 13</t>
  </si>
  <si>
    <t>NC Year 14</t>
  </si>
  <si>
    <t>NC Year 15</t>
  </si>
  <si>
    <t>Contingencies</t>
  </si>
  <si>
    <t>Staff costs supply cover</t>
  </si>
  <si>
    <t>Support to underperforming ethnic minority groups and bilingual learners</t>
  </si>
  <si>
    <t>Behaviour support services</t>
  </si>
  <si>
    <t>Total unit value</t>
  </si>
  <si>
    <t>Total de delegation</t>
  </si>
  <si>
    <t>Primary AWPU</t>
  </si>
  <si>
    <t>Secondary AWPU</t>
  </si>
  <si>
    <t>P</t>
  </si>
  <si>
    <t>S</t>
  </si>
  <si>
    <t>AT</t>
  </si>
  <si>
    <t>2024-25 Budget Workings</t>
  </si>
  <si>
    <t>2023/24 Rates</t>
  </si>
  <si>
    <t>DEPRIVATION IMD</t>
  </si>
  <si>
    <t>Forecast 2024-25 hours</t>
  </si>
  <si>
    <t>20% most deprived</t>
  </si>
  <si>
    <t>20% to 40% most deprived</t>
  </si>
  <si>
    <t>EYPP</t>
  </si>
  <si>
    <t>Schools with Nursery Classes</t>
  </si>
  <si>
    <t>Cost Centre</t>
  </si>
  <si>
    <t>DFE Ref</t>
  </si>
  <si>
    <t>REFERENCE FOR LOOKUP</t>
  </si>
  <si>
    <t>Summer Term 2024
12 weeks</t>
  </si>
  <si>
    <t>Autumn Term 2024
14 weeks</t>
  </si>
  <si>
    <t>Spring Term 2025
12 weeks</t>
  </si>
  <si>
    <t>Total Base Hours</t>
  </si>
  <si>
    <t>Setting Type</t>
  </si>
  <si>
    <t>Average 20% dep hours based on Actuals from Summer &amp; Autumn Term 2023</t>
  </si>
  <si>
    <t>Total IMD top 20% Hours</t>
  </si>
  <si>
    <t>Average 20% to 40% dep hours based on Actuals from Summer &amp; Autumn Term 2023</t>
  </si>
  <si>
    <t>Total IMD 20% to 40% Hours</t>
  </si>
  <si>
    <t>Grand Total Deprivation (hours)</t>
  </si>
  <si>
    <t>Average EAL hours based on Actuals from Summer &amp; Autumn Term 2023</t>
  </si>
  <si>
    <t>Total EAL (hours)</t>
  </si>
  <si>
    <t>Average EYPP hours based on Actuals from Summer &amp; Autumn Term 2023</t>
  </si>
  <si>
    <t>Total EYPP (hours)</t>
  </si>
  <si>
    <t>Standalone Lump Sum</t>
  </si>
  <si>
    <t>Standalone Supplement</t>
  </si>
  <si>
    <t>Business Rates (NNDR)</t>
  </si>
  <si>
    <t>Base Costs</t>
  </si>
  <si>
    <t>IMD 20% Most Deprived</t>
  </si>
  <si>
    <t>IMD 20% to 40% Deprived</t>
  </si>
  <si>
    <t>Grand Total</t>
  </si>
  <si>
    <t>Original Budget 2023-24</t>
  </si>
  <si>
    <t>x</t>
  </si>
  <si>
    <t>comments</t>
  </si>
  <si>
    <t>2443Alvaston Infant and Nursery School</t>
  </si>
  <si>
    <t>E200201</t>
  </si>
  <si>
    <t>M</t>
  </si>
  <si>
    <t>1014Ashgate Nursery</t>
  </si>
  <si>
    <t>E100101</t>
  </si>
  <si>
    <t>2405Becket Primary School</t>
  </si>
  <si>
    <t>E200901</t>
  </si>
  <si>
    <t>4177Bemrose</t>
  </si>
  <si>
    <t>Bemrose</t>
  </si>
  <si>
    <t>E300101</t>
  </si>
  <si>
    <t>2449Cavendish Close Infant School</t>
  </si>
  <si>
    <t>E202001</t>
  </si>
  <si>
    <t>1006Central Nursery</t>
  </si>
  <si>
    <t>E100301</t>
  </si>
  <si>
    <t>1008Harrington Nursery</t>
  </si>
  <si>
    <t>E100401</t>
  </si>
  <si>
    <t>1005Lord St Nursery</t>
  </si>
  <si>
    <t>E100501</t>
  </si>
  <si>
    <t>2452Meadow Farm Community Primary School</t>
  </si>
  <si>
    <t>E203901</t>
  </si>
  <si>
    <t>2473Oakwood Infant School</t>
  </si>
  <si>
    <t>Oakwood Infant School</t>
  </si>
  <si>
    <t>E204701</t>
  </si>
  <si>
    <t>2003Parkview Primary School</t>
  </si>
  <si>
    <t>E204901</t>
  </si>
  <si>
    <t>2462Ravensdale Infant and Nursery School</t>
  </si>
  <si>
    <t>E205401</t>
  </si>
  <si>
    <t>2505Redwood Primary School</t>
  </si>
  <si>
    <t>E205601</t>
  </si>
  <si>
    <t>2001Roe Farm Primary School</t>
  </si>
  <si>
    <t>E206001</t>
  </si>
  <si>
    <t>2429Rosehill Infant and Nursery School</t>
  </si>
  <si>
    <t>E206101</t>
  </si>
  <si>
    <t>2444Shelton Infant School</t>
  </si>
  <si>
    <t>E206201</t>
  </si>
  <si>
    <t>3526St James' Church of England (Aided) Infant School and Nursery</t>
  </si>
  <si>
    <t>St James' Church of England (Aided) Infant School and Nursery</t>
  </si>
  <si>
    <t>E207001</t>
  </si>
  <si>
    <t>1010Stonehill Nursery</t>
  </si>
  <si>
    <t>E100601</t>
  </si>
  <si>
    <t>1009Walbrook Nursery</t>
  </si>
  <si>
    <t>E100701</t>
  </si>
  <si>
    <t>1015Whitecross Nursery</t>
  </si>
  <si>
    <t>E100801</t>
  </si>
  <si>
    <t>Maintained subtotal</t>
  </si>
  <si>
    <t>2629Arboretum Primary School</t>
  </si>
  <si>
    <t>A</t>
  </si>
  <si>
    <t>2509Ashcroft Primary Academy</t>
  </si>
  <si>
    <t>Ashcroft Primary Academy</t>
  </si>
  <si>
    <t>2021Ashwood Spencer Academy (Osmaston) Primary School</t>
  </si>
  <si>
    <t>Ashwood Spencer Academy (Osmaston) Primary School</t>
  </si>
  <si>
    <t>2464Asterdale Primary School</t>
  </si>
  <si>
    <t>2004Beaufort Community Primary School</t>
  </si>
  <si>
    <t>2432Brackensdale ER (Enhanced Resource) Primary School</t>
  </si>
  <si>
    <t>Brackensdale ER (Enhanced Resource) Primary School</t>
  </si>
  <si>
    <t>E201501</t>
  </si>
  <si>
    <t>2018Breadsall Hill Top Primary School</t>
  </si>
  <si>
    <t>2512Brookfield Primary School</t>
  </si>
  <si>
    <t>2011Bishop Lonsdale Church of England (Aided) Primary School</t>
  </si>
  <si>
    <t>Bishop Lonsdale Church of England (Aided) Primary School</t>
  </si>
  <si>
    <t>5201Borrow Wood Primary School</t>
  </si>
  <si>
    <t>2456Carlyle Infant School</t>
  </si>
  <si>
    <t>Carlyle Infant School</t>
  </si>
  <si>
    <t>654321Castleward Spencer Academy</t>
  </si>
  <si>
    <t>2467Chaddesden Park Primary School</t>
  </si>
  <si>
    <t>2451Cherry Tree Hill Primary School</t>
  </si>
  <si>
    <t>2023Cotton's Farm Primary School</t>
  </si>
  <si>
    <t>Cotton's Farm Primary School</t>
  </si>
  <si>
    <t>2016Derwent Community School</t>
  </si>
  <si>
    <t>Derwent Community School</t>
  </si>
  <si>
    <t>2013Firs Estate Primary School</t>
  </si>
  <si>
    <t>Firs Estate Primary School</t>
  </si>
  <si>
    <t>2010Grampian Primary School /Academy</t>
  </si>
  <si>
    <t>Grampian Primary School /Academy</t>
  </si>
  <si>
    <t>2002Griffe Field Primary School</t>
  </si>
  <si>
    <t>2006Homefields Primary</t>
  </si>
  <si>
    <t>Homefields Primary</t>
  </si>
  <si>
    <t>2024Hackwood Primary Academy</t>
  </si>
  <si>
    <t>3544Hardwick Primary School</t>
  </si>
  <si>
    <t>2022Lakeside Community Primary School</t>
  </si>
  <si>
    <t>Lakeside Community Primary School</t>
  </si>
  <si>
    <t>2020Reigate Primary School</t>
  </si>
  <si>
    <t>Reigate Primary School</t>
  </si>
  <si>
    <t>SnelsmoorOak Grange Primary And Nursery School</t>
  </si>
  <si>
    <t>Snelsmoor Primary School (opening Sept. 2023)</t>
  </si>
  <si>
    <t>Oak Grange Primary And Nursery School</t>
  </si>
  <si>
    <t>Snelsmoor</t>
  </si>
  <si>
    <t>3543St Alban's Catholic Primary School</t>
  </si>
  <si>
    <t>St Alban's Catholic Primary School</t>
  </si>
  <si>
    <t>3158St Chad's Church of England (Controlled) Nursery and Infant School</t>
  </si>
  <si>
    <t>St Chad's Church of England (Controlled) Nursery and Infant School</t>
  </si>
  <si>
    <t>3528St Mary's Catholic Primary School</t>
  </si>
  <si>
    <t>St Mary's Catholic Primary School</t>
  </si>
  <si>
    <t>3546Village Primary School</t>
  </si>
  <si>
    <t>Village Primary School</t>
  </si>
  <si>
    <t>3530Walter Evans Church of England (Aided) Primary School</t>
  </si>
  <si>
    <t>Walter Evans Church of England (Aided) Primary School</t>
  </si>
  <si>
    <t>2007Wyndham Primary Academy</t>
  </si>
  <si>
    <t>Wyndham Primary Academy</t>
  </si>
  <si>
    <t>ZPZaytouna Primary (opened Summer 2023)</t>
  </si>
  <si>
    <t>Zaytouna Primary (opened Summer 2023)</t>
  </si>
  <si>
    <t>ZP</t>
  </si>
  <si>
    <t>Academy subtotal</t>
  </si>
  <si>
    <t>Total Schools</t>
  </si>
  <si>
    <t>PVI Nurseries</t>
  </si>
  <si>
    <t>Post Code</t>
  </si>
  <si>
    <t>OFSTED ID</t>
  </si>
  <si>
    <t>Synergy Ref (Column AD)</t>
  </si>
  <si>
    <t>206189Ace Nursery</t>
  </si>
  <si>
    <t>DE23 8DH</t>
  </si>
  <si>
    <t>D</t>
  </si>
  <si>
    <t>EY545705Alvaston Achievers</t>
  </si>
  <si>
    <t>DE24 0PU</t>
  </si>
  <si>
    <t>EY545705</t>
  </si>
  <si>
    <t>EY362920An-Noor Nursery</t>
  </si>
  <si>
    <t>DE23 8FB</t>
  </si>
  <si>
    <t>EY467568Best Start Sinfin called The Learning Tree</t>
  </si>
  <si>
    <t>DE24 9HW</t>
  </si>
  <si>
    <t>EY450983Bizzy Kidz</t>
  </si>
  <si>
    <t>DE23 6AP</t>
  </si>
  <si>
    <t>206124Boulton Lane Park Pre-School Playgroup</t>
  </si>
  <si>
    <t>DE24 0BD</t>
  </si>
  <si>
    <t>EY282068Bramble Brook Pre-School  Playgroup</t>
  </si>
  <si>
    <t>DE3 9HD</t>
  </si>
  <si>
    <t>206126Busy Bees Pre-School</t>
  </si>
  <si>
    <t>DE22 2HE</t>
  </si>
  <si>
    <t>206111Busy Bees-Derby, Heatherton</t>
  </si>
  <si>
    <t>DE23 3TZ</t>
  </si>
  <si>
    <t>206091Carlton Private Day Nursery</t>
  </si>
  <si>
    <t>DE22 1GQ</t>
  </si>
  <si>
    <t>206128Chuckles Pre-School Playgroup</t>
  </si>
  <si>
    <t>DE24 0RU</t>
  </si>
  <si>
    <t>205999Derby City Childminding Network - Amanda Reeves</t>
  </si>
  <si>
    <t>DE23 3YA</t>
  </si>
  <si>
    <t>EY451228Derby City Childminding Network - Amber Rose Worsfold</t>
  </si>
  <si>
    <t>EY398922Derby City Childminding Network - Andrea Louise Banyard</t>
  </si>
  <si>
    <t>DE21 7HY</t>
  </si>
  <si>
    <t>205921Derby City Childminding Network - Angela Jane Hatton</t>
  </si>
  <si>
    <t>DE21 4JQ</t>
  </si>
  <si>
    <t>206011Derby City Childminding Network - Ann Stanley</t>
  </si>
  <si>
    <t>EY491735Derby City Childminding Network - Anne-Marie Davies</t>
  </si>
  <si>
    <t>DE24 9JR</t>
  </si>
  <si>
    <t xml:space="preserve">EY000013Derby City Childminding Network - Arline Mali </t>
  </si>
  <si>
    <t>DE23 6QT</t>
  </si>
  <si>
    <t>EY444837Derby City Childminding Network - Ashley Jane Elizabeth Hallas</t>
  </si>
  <si>
    <t>EY440600Derby City Childminding Network - Aina Boladale Ogunwole</t>
  </si>
  <si>
    <t>2549324Derby City Childminding Network - Bonnies Childminding</t>
  </si>
  <si>
    <t>EY542496Derby City Childminding Network - Carrieann Redfern</t>
  </si>
  <si>
    <t>DE24 0PD</t>
  </si>
  <si>
    <t>2519477Derby City Childminding Network - Caroline Clifford</t>
  </si>
  <si>
    <t>EY421552Derby City Childminding Network - Celia Murfin</t>
  </si>
  <si>
    <t>EY251518Derby City Childminding Network - Cheryll Lesley Haywood-Phillips</t>
  </si>
  <si>
    <t>DE21 4RQ</t>
  </si>
  <si>
    <t>205852Derby City Childminding Network - Christine Ann Brocklehurst</t>
  </si>
  <si>
    <t>DE3 9AS</t>
  </si>
  <si>
    <t>205902Derby City Childminding Network - Christine Avis Gibbons</t>
  </si>
  <si>
    <t>205922Derby City Childminding Network - Christine Julie Heathcote</t>
  </si>
  <si>
    <t>EY412756Derby City Childminding Network - Claire-Ellen Oakley</t>
  </si>
  <si>
    <t>DE21 2HZ</t>
  </si>
  <si>
    <t>EY294474Derby City Childminding Network - Deborah Scaife</t>
  </si>
  <si>
    <t>DE24 0TZ</t>
  </si>
  <si>
    <t>205947Derby City Childminding Network - Diane Helena Kendrick</t>
  </si>
  <si>
    <t>205919Derby City Childminding Network - Donna Gladwin</t>
  </si>
  <si>
    <t>DE21 7DF</t>
  </si>
  <si>
    <t>EY386644Derby City Childminding Network - Dorothy Faye Thomson</t>
  </si>
  <si>
    <t>EY552102Derby City Childminding Network - Emma Shepherd</t>
  </si>
  <si>
    <t>EY455065Derby City Childminding Network - Emma Louise Strange,</t>
  </si>
  <si>
    <t>DE24 0GA</t>
  </si>
  <si>
    <t>205879Derby City Childminding Network - Enza Dawson</t>
  </si>
  <si>
    <t>EY460509Derby City Childminding Network - Evangelista Muchineripi Kafuru</t>
  </si>
  <si>
    <t>EY401536Derby City Childminding Network - Fiona Meek</t>
  </si>
  <si>
    <t>DE3 0QQ</t>
  </si>
  <si>
    <t>EY316120Derby City Childminding Network - Heather Brocklehurst</t>
  </si>
  <si>
    <t>DE23 4RQ</t>
  </si>
  <si>
    <t>205849Derby City Childminding Network - Helen Marie Samuels</t>
  </si>
  <si>
    <t>DE21 4NE</t>
  </si>
  <si>
    <t>639307Derby City Childminding Network - Jade ElishaO'Donnell</t>
  </si>
  <si>
    <t>2559906Derby City Childminding Network - Jennifer Hayley Brown</t>
  </si>
  <si>
    <t>EY493729Derby City Childminding Network - Jennifer Sarah Armstrong</t>
  </si>
  <si>
    <t>2562992Derby City Childminding Network - Jennifer Smith</t>
  </si>
  <si>
    <t>EY430291Derby City Childminding Network - Joanne Claire Hurst</t>
  </si>
  <si>
    <t>EY462623Derby City Childminding Network - Joanne Mycroft</t>
  </si>
  <si>
    <t>DE21 6RZ</t>
  </si>
  <si>
    <t>205881Derby City Childminding Network - Judith Deakin</t>
  </si>
  <si>
    <t>DE22 2NN</t>
  </si>
  <si>
    <t>EY492729Derby City Childminding Network - Julie Croft</t>
  </si>
  <si>
    <t>EY368441Derby City Childminding Network - Julie Elizabeth Sewter,</t>
  </si>
  <si>
    <t>DE73 6UP</t>
  </si>
  <si>
    <t>EY316309Derby City Childminding Network - Julie Margaret Warren</t>
  </si>
  <si>
    <t>EY405755Derby City Childminding Network - Kerry Jehane Derbyshire</t>
  </si>
  <si>
    <t>DE24 0TE</t>
  </si>
  <si>
    <t>306845Derby City Childminding Network - Laura Marshall</t>
  </si>
  <si>
    <t>DE23 3ZJ</t>
  </si>
  <si>
    <t>2518126Derby City Childminding Network - Laura Murphy</t>
  </si>
  <si>
    <t>EY493212Derby City Childminding Network - Laura Neale</t>
  </si>
  <si>
    <t>EY408462Derby City Childminding Network - Lisa Marie North</t>
  </si>
  <si>
    <t>EY546840Derby City Childminding Network - Leah Sheridan</t>
  </si>
  <si>
    <t>DE22 3TL</t>
  </si>
  <si>
    <t>205878Derby City Childminding Network - Lorraine Duthie</t>
  </si>
  <si>
    <t>DE24 0GR</t>
  </si>
  <si>
    <t>EY440552Derby City Childminding Network - Miranda Heather Gunston</t>
  </si>
  <si>
    <t>EY428424Derby City Childminding Network - Nicky Sherratt</t>
  </si>
  <si>
    <t>DE23 6JR</t>
  </si>
  <si>
    <t>639304Derby City Childminding Network - Monika Brown</t>
  </si>
  <si>
    <t>639304</t>
  </si>
  <si>
    <t>EY236462Derby City Childminding Network - Paula Jane Wathey</t>
  </si>
  <si>
    <t>EY484039Derby City Childminding Network - Rachael Elizabeth Eagles</t>
  </si>
  <si>
    <t>DE21 2JW</t>
  </si>
  <si>
    <t>EY487257Derby City Childminding Network - Rachel Gillian Brownsword</t>
  </si>
  <si>
    <t>639309Derby City Childminding Network - Rachel Jane Weightman</t>
  </si>
  <si>
    <t>639309</t>
  </si>
  <si>
    <t>EY447118Derby City Childminding Network - Rachel Wiggins</t>
  </si>
  <si>
    <t>DE3 0PY</t>
  </si>
  <si>
    <t>EY393682Derby City Childminding Network - Rebecca Anne Cotton</t>
  </si>
  <si>
    <t>DE3 9YF</t>
  </si>
  <si>
    <t>EY396913Derby City Childminding Network - Rebecca Louise Dudley</t>
  </si>
  <si>
    <t>EY278371Derby City Childminding Network - Rebecca Sarah Wall</t>
  </si>
  <si>
    <t>DE73 6UU</t>
  </si>
  <si>
    <t xml:space="preserve">EY541336Derby City Childminding Network - Regina Zakrzewska </t>
  </si>
  <si>
    <t>DE23 8SR</t>
  </si>
  <si>
    <t>206046Derby City Childminding Network - Sally -Anne Thompson</t>
  </si>
  <si>
    <t>EY406938Derby City Childminding Network - Samantha Anne Fisher</t>
  </si>
  <si>
    <t>DE21 7QL</t>
  </si>
  <si>
    <t>EY299821Derby City Childminding Network - Sandra Upton</t>
  </si>
  <si>
    <t>DE21 2BL</t>
  </si>
  <si>
    <t>260848Derby City Childminding Network - Sara Helen Cooper</t>
  </si>
  <si>
    <t>DE22 4BQ</t>
  </si>
  <si>
    <t>205978Derby City Childminding Network - Sara Mycroft</t>
  </si>
  <si>
    <t>DE24 9FN</t>
  </si>
  <si>
    <t>2563900Derby City Childminding Network - Sarah Jane Jackson</t>
  </si>
  <si>
    <t>DE21 7RF</t>
  </si>
  <si>
    <t>EY436155Derby City Childminding Network - Sharron Ann Silkstone</t>
  </si>
  <si>
    <t>206043Derby City Childminding Network - Sharon Taylor</t>
  </si>
  <si>
    <t>DE21 7AJ</t>
  </si>
  <si>
    <t>EY336425Derby City Childminding Network - Shirley Kerr</t>
  </si>
  <si>
    <t>505502Derby City Childminding Network - Stella Louise Bayliss</t>
  </si>
  <si>
    <t>DE21 2QL</t>
  </si>
  <si>
    <t>EY435150Derby City Childminding Network - Susan Theresa McPhee</t>
  </si>
  <si>
    <t>DE24 9AY</t>
  </si>
  <si>
    <t>EY299849Derby City Childminding Network - Tamasine Louise Ashforth</t>
  </si>
  <si>
    <t>DE24 8PF</t>
  </si>
  <si>
    <t xml:space="preserve">EY547709Derby City Childminding Network - Valerie Sutton </t>
  </si>
  <si>
    <t>DE21 7JF</t>
  </si>
  <si>
    <t>EY496070Derby City Childminding Network - Victoria Collings</t>
  </si>
  <si>
    <t>EY318345Derby City Childminding Network - Wendy Jane Wheawall</t>
  </si>
  <si>
    <t>DE22 2FZ</t>
  </si>
  <si>
    <t>EY464682Derby City Childminding Network - Wendy Lorraine Anne Wright</t>
  </si>
  <si>
    <t>DE73 6TB</t>
  </si>
  <si>
    <t>EY414019Derby City Childminding Network - Yolande Wosik</t>
  </si>
  <si>
    <t>DE24 8SE</t>
  </si>
  <si>
    <t>EY350863Derby City Childminding Network - Zena Brotherson</t>
  </si>
  <si>
    <t>DE23 2TD</t>
  </si>
  <si>
    <t>EY240925Derby High School</t>
  </si>
  <si>
    <t>DE23 3DT</t>
  </si>
  <si>
    <t>EY476012Derby Montessori</t>
  </si>
  <si>
    <t>DE22 3NJ</t>
  </si>
  <si>
    <t>EY330097Derwent Stepping Stones- St Marks Rd</t>
  </si>
  <si>
    <t>DE21 6AH</t>
  </si>
  <si>
    <t>EY396374Childcare @ St James Centre</t>
  </si>
  <si>
    <t>DE23 8LU</t>
  </si>
  <si>
    <t>EY421215Diamond Day PDN</t>
  </si>
  <si>
    <t>DE24 0PA</t>
  </si>
  <si>
    <t>381/6000Emmanuel School</t>
  </si>
  <si>
    <t>DE22 1FP</t>
  </si>
  <si>
    <t>EY307423Field Lane Playgroup Ltd</t>
  </si>
  <si>
    <t>DE24 0GW</t>
  </si>
  <si>
    <t>206106First Friends Private Day Nursery</t>
  </si>
  <si>
    <t>DE21 6HP</t>
  </si>
  <si>
    <t>EY539483First Steps Early Years Centre</t>
  </si>
  <si>
    <t>DE24 8XB</t>
  </si>
  <si>
    <t>EY478943Fun Time Nursery Limited</t>
  </si>
  <si>
    <t>DE23 8DD</t>
  </si>
  <si>
    <t>EY406182Heatherton Pre-School</t>
  </si>
  <si>
    <t>EY477956Incredible Kids</t>
  </si>
  <si>
    <t>DE24 8AJ</t>
  </si>
  <si>
    <t>206134King George V Pre-School</t>
  </si>
  <si>
    <t>DE23 6GT</t>
  </si>
  <si>
    <t>EY285337Kingfisher Day Nursery - Spondon</t>
  </si>
  <si>
    <t>DE21 7AB</t>
  </si>
  <si>
    <t>206109La Petite Academy</t>
  </si>
  <si>
    <t>DE23 1DG</t>
  </si>
  <si>
    <t>206110Leapfrog Day Nursery(1)</t>
  </si>
  <si>
    <t>DE21 2SF</t>
  </si>
  <si>
    <t>EY492973Little Owls Playgroup</t>
  </si>
  <si>
    <t>DE22 4FN</t>
  </si>
  <si>
    <t>EY371611Little Poppies Pre-School ( Royal British</t>
  </si>
  <si>
    <t>DE3 9GB</t>
  </si>
  <si>
    <t>EY550368Little Scholars Private Day Nursery(1) Sunnyhill</t>
  </si>
  <si>
    <t>DE23 1GQ</t>
  </si>
  <si>
    <t>509197Little Scholars Private Day Nursery(2) Littleover</t>
  </si>
  <si>
    <t>DE23 3EY</t>
  </si>
  <si>
    <t xml:space="preserve">EY471706Little Angels Playschool CIC </t>
  </si>
  <si>
    <t>DE24 9HY</t>
  </si>
  <si>
    <t>EY544417Marble Hall Little Angels Day Nursery</t>
  </si>
  <si>
    <t>DE1 8BF</t>
  </si>
  <si>
    <t>206117Mary Poppins Day Nursery</t>
  </si>
  <si>
    <t>DE3 9AJ</t>
  </si>
  <si>
    <t>206141Mickleover Methodist Playgroup</t>
  </si>
  <si>
    <t>DE3 9GH</t>
  </si>
  <si>
    <t>EY304261Oak House Nursery</t>
  </si>
  <si>
    <t>DE3 9FN</t>
  </si>
  <si>
    <t>EY563570The Orange Tree Day Nursery @ Derby</t>
  </si>
  <si>
    <t>258408Orchard Private Day Nursery</t>
  </si>
  <si>
    <t>DE73 1RF</t>
  </si>
  <si>
    <t>258406Orchard Nursery School(1)</t>
  </si>
  <si>
    <t>DE73 6RF</t>
  </si>
  <si>
    <t>EY474393Playcorner Nursery</t>
  </si>
  <si>
    <t>DE23 8GD</t>
  </si>
  <si>
    <t>206146Playdays Opportunity Group</t>
  </si>
  <si>
    <t>DE73 1TU</t>
  </si>
  <si>
    <t>EY370198Positive Steps Childcare</t>
  </si>
  <si>
    <t>DE23 6US</t>
  </si>
  <si>
    <t>2534321Rydale Nursery (formerly Childrens Centre)</t>
  </si>
  <si>
    <t>DE22 4EN</t>
  </si>
  <si>
    <t>EY481412Scallywags Nursery</t>
  </si>
  <si>
    <t>DE73 5WX</t>
  </si>
  <si>
    <t>EY541492Shelton Lock Pre-School</t>
  </si>
  <si>
    <t>DE24 9AD</t>
  </si>
  <si>
    <t>EY500690Shining Stars Day Nursery</t>
  </si>
  <si>
    <t>DE23 6WW</t>
  </si>
  <si>
    <t>EY282326Silver Trees Private Day Nursery</t>
  </si>
  <si>
    <t>DE22 3AD</t>
  </si>
  <si>
    <t>EY279508Sinfin Community Childcare</t>
  </si>
  <si>
    <t>DE24 9HG</t>
  </si>
  <si>
    <t>EY456892Sinfin Community Childcare at SCILLS Community Centre</t>
  </si>
  <si>
    <t>DE24 9NT</t>
  </si>
  <si>
    <t>EY541153St Andrew's Pre-School Playgroup</t>
  </si>
  <si>
    <t>DE23 7PX</t>
  </si>
  <si>
    <t>EY535976St Edmunds Pre-School And Playgroup</t>
  </si>
  <si>
    <t>DE22 2FN</t>
  </si>
  <si>
    <t>206154St Joseph's R. C. Pre-School</t>
  </si>
  <si>
    <t>DE23 6SB</t>
  </si>
  <si>
    <t>EY484523Sunny Days Nursery</t>
  </si>
  <si>
    <t>DE21 4AA</t>
  </si>
  <si>
    <t>EY100960The Cottage Private Day Nursery Uttoxeter Road</t>
  </si>
  <si>
    <t>DE3 9AX</t>
  </si>
  <si>
    <t>206103The Cottage Private Day Nursery(3)</t>
  </si>
  <si>
    <t>DE22 3PD</t>
  </si>
  <si>
    <t>2614882The Early Years Academy Derby</t>
  </si>
  <si>
    <t>EY495633The Faraway Tree Day Nursery</t>
  </si>
  <si>
    <t>DE22 3HQ</t>
  </si>
  <si>
    <t>EY103452The Orchard Garden Private Day Nurser</t>
  </si>
  <si>
    <t>DE1 1RX</t>
  </si>
  <si>
    <t>2498864Thornhill Day Nursery - Tommies Childcare</t>
  </si>
  <si>
    <t>EY497405Tiny Tots Nursery</t>
  </si>
  <si>
    <t>DE24 0JP</t>
  </si>
  <si>
    <t>258424Treetops Private Day Nursery</t>
  </si>
  <si>
    <t>DE21 2DF</t>
  </si>
  <si>
    <t>EY452684White House Day Nursery Alvaston</t>
  </si>
  <si>
    <t>DE24 0JR</t>
  </si>
  <si>
    <t>EY544723White House Kids Club</t>
  </si>
  <si>
    <t>DE72 3HB</t>
  </si>
  <si>
    <t>EY431769Whitehouse Day Nursery Limited</t>
  </si>
  <si>
    <t>DE21 7LU</t>
  </si>
  <si>
    <t>2568273Wonderworks Pre-School</t>
  </si>
  <si>
    <t>DE21 6LN</t>
  </si>
  <si>
    <t>509204Woodlands Private Day Nursery</t>
  </si>
  <si>
    <t>DE22 1BJ</t>
  </si>
  <si>
    <t>EY493996Schools Out Club (Derby) Ltd - Allestree School's Out Club</t>
  </si>
  <si>
    <t>DE22 2QL</t>
  </si>
  <si>
    <t>Open Summer 2023</t>
  </si>
  <si>
    <t>Open Jan 2023</t>
  </si>
  <si>
    <t>PVI Subtotal</t>
  </si>
  <si>
    <t>All Providers</t>
  </si>
  <si>
    <t>2022/23 Rates</t>
  </si>
  <si>
    <t>Summer Term 2024 - 12 weeks</t>
  </si>
  <si>
    <t>Autumn Term 2024 - 14 weeks</t>
  </si>
  <si>
    <t>Spring Term 2025 - 12 weeks</t>
  </si>
  <si>
    <t>Average 20%-40% dep hours based on Actuals from Summer &amp; Autumn Term 2023</t>
  </si>
  <si>
    <t>Original Budget 2024-25</t>
  </si>
  <si>
    <t>Check</t>
  </si>
  <si>
    <t>Total hours</t>
  </si>
  <si>
    <t>654321</t>
  </si>
  <si>
    <t>Zaytouna Primary (opening Summer 2023)</t>
  </si>
  <si>
    <t>Best Start Sinfin</t>
  </si>
  <si>
    <t>2723862Derby City Childminding Network - Anna Fatima Rani</t>
  </si>
  <si>
    <t>EY321377Derby City Childminding Network - Eve Lavinia Wakefield</t>
  </si>
  <si>
    <t>Derby City Childminding Network - Eve Lavinia Wakefield</t>
  </si>
  <si>
    <t>EY321377</t>
  </si>
  <si>
    <t>HCEY00158Derby City Childminding Network - Grace Ogabi</t>
  </si>
  <si>
    <t>Derby City Childminding Network - Grace Ogabi</t>
  </si>
  <si>
    <t>HCEY00158</t>
  </si>
  <si>
    <t>639312Derby City Childminding Network - Jaclyn Mary Mustafa</t>
  </si>
  <si>
    <t>Derby City Childminding Network - Jaclyn Mary Mustafa</t>
  </si>
  <si>
    <t>EY501608Derby City Childminding Network - Jayne Gemma Davies</t>
  </si>
  <si>
    <t>Derby City Childminding Network - Jayne Gemma Davies</t>
  </si>
  <si>
    <t>EY501608</t>
  </si>
  <si>
    <t>HCEY00183Derby City Childminding Network - Joanna Abiola</t>
  </si>
  <si>
    <t>Derby City Childminding Network - Joanna Abiola</t>
  </si>
  <si>
    <t>HCEY00183</t>
  </si>
  <si>
    <t>EY264853Derby City Childminding Network - Joyce, Mary Cliff</t>
  </si>
  <si>
    <t>Derby City Childminding Network - Joyce, Mary Cliff</t>
  </si>
  <si>
    <t>DE73 6NB</t>
  </si>
  <si>
    <t>EY264853</t>
  </si>
  <si>
    <t>639311Derby City Childminding Network - Laura Shaw</t>
  </si>
  <si>
    <t>639230Derby City Childminding Network - Mali Arline</t>
  </si>
  <si>
    <t>Derby City Childminding Network - Mali Arline</t>
  </si>
  <si>
    <t>CA000017</t>
  </si>
  <si>
    <t>205980Derby City Childminding Network - Jackie Nettleship</t>
  </si>
  <si>
    <t>Derby City Childminding Network - Jackie Nettleship</t>
  </si>
  <si>
    <t xml:space="preserve">EY396733Derby City Childminding Network - Nicola Johnson </t>
  </si>
  <si>
    <t xml:space="preserve">Derby City Childminding Network - Nicola Johnson </t>
  </si>
  <si>
    <t>DE24 0AE</t>
  </si>
  <si>
    <t>EY396733</t>
  </si>
  <si>
    <t>EY393390Derby City Childminding Network - Nicola Smith</t>
  </si>
  <si>
    <t>Derby City Childminding Network - Nicola Smith</t>
  </si>
  <si>
    <t>EY393390</t>
  </si>
  <si>
    <t>EY485279Derby City Childminding Network - Sally Louise Bartram</t>
  </si>
  <si>
    <t>EY546157Derby City Childminding Network - Samantha McGirr</t>
  </si>
  <si>
    <t>Derby City Childminding Network - Samantha McGirr</t>
  </si>
  <si>
    <t>DE21 7HP</t>
  </si>
  <si>
    <t>EY546157</t>
  </si>
  <si>
    <t>EY488697Derby City Childminding Network - Sarah Houghton-Clarke</t>
  </si>
  <si>
    <t>Derby City Childminding Network - Sarah Houghton-Clarke</t>
  </si>
  <si>
    <t>EY488697</t>
  </si>
  <si>
    <t xml:space="preserve">EY252328Derby City Childminding Network - Susan Jane Bonell </t>
  </si>
  <si>
    <t xml:space="preserve">Derby City Childminding Network - Susan Jane Bonell </t>
  </si>
  <si>
    <t>DE21 2UL</t>
  </si>
  <si>
    <t>EY252328</t>
  </si>
  <si>
    <t>EY00058Derby City Childminding Network - Toni Reed</t>
  </si>
  <si>
    <t>Derby City Childminding Network - Toni Reed</t>
  </si>
  <si>
    <t>EY00058</t>
  </si>
  <si>
    <t>206020Derby City Childminding Network - Vanessa Smith</t>
  </si>
  <si>
    <t>Derby City Childminding Network - Vanessa Smith</t>
  </si>
  <si>
    <t>DE22 2SP</t>
  </si>
  <si>
    <t>EY458078Derby City Childminding Network - Zarida Hussain</t>
  </si>
  <si>
    <t>Derby City Childminding Network - Zarida Hussain</t>
  </si>
  <si>
    <t>DE23 3RL</t>
  </si>
  <si>
    <t>EY458078</t>
  </si>
  <si>
    <t>EY460372Derwent Stepping Stones At Brackensdale</t>
  </si>
  <si>
    <t>Derwent Stepping Stones At Brackensdale</t>
  </si>
  <si>
    <t>DE22 4BS</t>
  </si>
  <si>
    <t>EY460372</t>
  </si>
  <si>
    <t>EY371448Kingfisher Day Nursery (2)</t>
  </si>
  <si>
    <t>Kingfisher Day Nursery (2)</t>
  </si>
  <si>
    <t>DE22 1AF</t>
  </si>
  <si>
    <t>EY371448</t>
  </si>
  <si>
    <t>206135Leapfrogs Pre School</t>
  </si>
  <si>
    <t>Leapfrogs Pre School</t>
  </si>
  <si>
    <t>DE73 6TS</t>
  </si>
  <si>
    <t>EY492973Little Owls Pre-School</t>
  </si>
  <si>
    <t>Little Owls Pre-School</t>
  </si>
  <si>
    <t>2742799Little Owls Nursery</t>
  </si>
  <si>
    <t>Little Owls Nursery</t>
  </si>
  <si>
    <t>258404Oaktree Day Nursery</t>
  </si>
  <si>
    <t>Oaktree Day Nursery</t>
  </si>
  <si>
    <t>DE21 6ND</t>
  </si>
  <si>
    <t>-</t>
  </si>
  <si>
    <t>2751454Osmaston Day Nursery</t>
  </si>
  <si>
    <t>Osmaston Day Nursery</t>
  </si>
  <si>
    <t>Orchard Day Nursery And Nursery Scho</t>
  </si>
  <si>
    <t>EY284120Play &amp; Learn</t>
  </si>
  <si>
    <t>Play &amp; Learn</t>
  </si>
  <si>
    <t>DE23 6HB</t>
  </si>
  <si>
    <t>EY284120</t>
  </si>
  <si>
    <t>EY283239Riverside Day Nursery - Asquith Court</t>
  </si>
  <si>
    <t>Riverside Day Nursery - Asquith Court</t>
  </si>
  <si>
    <t>DE24 8HX</t>
  </si>
  <si>
    <t>EY283239</t>
  </si>
  <si>
    <t>EY539485Rosehill Early Years Centre</t>
  </si>
  <si>
    <t>Rosehill Early Years Centre</t>
  </si>
  <si>
    <t>DE23 6WY</t>
  </si>
  <si>
    <t>EY539485</t>
  </si>
  <si>
    <t>EY395637St Paul's Church Hall Pre-School</t>
  </si>
  <si>
    <t>St Paul's Church Hall Pre-School</t>
  </si>
  <si>
    <t>DE1 3RT</t>
  </si>
  <si>
    <t>EY395637</t>
  </si>
  <si>
    <t>2751455Sunnyhill Days Nursery Limited</t>
  </si>
  <si>
    <t>Sunnyhill Days Nursery Limited</t>
  </si>
  <si>
    <t>2690640Wonderworks Pre-School</t>
  </si>
  <si>
    <t>EY385725Littlesteps Pre- School</t>
  </si>
  <si>
    <t>Littlesteps Pre- School</t>
  </si>
  <si>
    <t>DE23 6EP</t>
  </si>
  <si>
    <t>EY385725</t>
  </si>
  <si>
    <t>NewPVI_1Homelands -Childcare Centre</t>
  </si>
  <si>
    <t>NewPVI_2Rosehill Children Centre</t>
  </si>
  <si>
    <t>2682783Dandelion Preschool</t>
  </si>
  <si>
    <t>Indicative Allocation</t>
  </si>
  <si>
    <t>Unallocated Maintained</t>
  </si>
  <si>
    <t>Unallocated Academies</t>
  </si>
  <si>
    <t>Unallocated PVI</t>
  </si>
  <si>
    <t>Early Years Budget Summary and rates 2024/25</t>
  </si>
  <si>
    <t>DSG Allocation 2024/25 budget</t>
  </si>
  <si>
    <t>Hourly Rate
2024/25</t>
  </si>
  <si>
    <t>Pupils
2024/25 adjusted for week from the allocation</t>
  </si>
  <si>
    <t>Hours
2024/25</t>
  </si>
  <si>
    <t>DSG Allocation 24/25 (£)</t>
  </si>
  <si>
    <t>Hourly Rate
2023/24</t>
  </si>
  <si>
    <t>Pupils
2023/24</t>
  </si>
  <si>
    <t>Hours
2023/24</t>
  </si>
  <si>
    <t>DSG Allocation 23/24 (£)</t>
  </si>
  <si>
    <t>Variance 2023/24 to 2022/23
Pupils</t>
  </si>
  <si>
    <t>Variance 2023/24 to 2022/23
Hours</t>
  </si>
  <si>
    <t>Variance 2022/23 to 2021/22
Allocation</t>
  </si>
  <si>
    <t>working parent  under 2 year olds</t>
  </si>
  <si>
    <t xml:space="preserve">based on 22 weeks as per orignal allocation </t>
  </si>
  <si>
    <t>TOTAL - under 2 Year Old Funding</t>
  </si>
  <si>
    <t>TOTAL - Early Years Budget</t>
  </si>
  <si>
    <t>Adjustment incorrect payment weeks increase to 26 from 22</t>
  </si>
  <si>
    <t>2023/24 rates</t>
  </si>
  <si>
    <t>Enter rates</t>
  </si>
  <si>
    <t>%age growth</t>
  </si>
  <si>
    <t>Total Budget Hours</t>
  </si>
  <si>
    <t>LA Maintained (standalone)</t>
  </si>
  <si>
    <t>LA Maintained</t>
  </si>
  <si>
    <t>Academy Schools</t>
  </si>
  <si>
    <t>Unallocated hours</t>
  </si>
  <si>
    <t>PVI's</t>
  </si>
  <si>
    <t>2023/24 Original Budget</t>
  </si>
  <si>
    <t>Variance to 2023/24 Budget</t>
  </si>
  <si>
    <t>Increase in Pupils at 15 Hours</t>
  </si>
  <si>
    <t>Variance 2023/24 hours to DSG allocation</t>
  </si>
  <si>
    <t>2024/25 Budget</t>
  </si>
  <si>
    <t>Plus Other Costs:</t>
  </si>
  <si>
    <t>Central Services (top slice)</t>
  </si>
  <si>
    <t xml:space="preserve">SEN Inclusion </t>
  </si>
  <si>
    <t xml:space="preserve">Contingency </t>
  </si>
  <si>
    <t>Total Budget Proposed</t>
  </si>
  <si>
    <t>Passthrough Rate (%)</t>
  </si>
  <si>
    <t>Funding Available</t>
  </si>
  <si>
    <t>Surplus / Deficit (-)</t>
  </si>
  <si>
    <t>Outside of The Above</t>
  </si>
  <si>
    <t>Total funding</t>
  </si>
  <si>
    <t>CLICK ON THE ARROW BUTTON TO SELECT YOUR SCHOOL FROM THE LIST</t>
  </si>
  <si>
    <t>Kingsmead School</t>
  </si>
  <si>
    <t>St Andrew's School</t>
  </si>
  <si>
    <t>St Giles' School</t>
  </si>
  <si>
    <t>St Martins School including Horizons</t>
  </si>
  <si>
    <t>CLICK ON THE ARROW BUTTON TO SELECT YOUR PROVIDER FROM THE LIST</t>
  </si>
  <si>
    <t>All Schools</t>
  </si>
  <si>
    <t>0124</t>
  </si>
  <si>
    <t>DE73 5SB</t>
  </si>
  <si>
    <t>All-through</t>
  </si>
  <si>
    <t>Recoupment Academy</t>
  </si>
  <si>
    <t>Y</t>
  </si>
  <si>
    <t>Derby City Childminding Network - Emma Louise Strange</t>
  </si>
  <si>
    <t>Derby City Childminding Network - Julie Elizabeth Sewter</t>
  </si>
  <si>
    <t xml:space="preserve">* These are indicative budget allocations only as Early Years budgets are adjusted for actual hour take up in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</si>
</sst>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
    <numFmt numFmtId="165" formatCode="&quot;£&quot;#,##0.00"/>
    <numFmt numFmtId="166" formatCode="#,##0_ ;[Red]\-#,##0\ "/>
    <numFmt numFmtId="167" formatCode="_(&quot;$&quot;* #,##0.00_);_(&quot;$&quot;* \(#,##0.00\);_(&quot;$&quot;* &quot;-&quot;??_);_(@_)"/>
    <numFmt numFmtId="168" formatCode="_-* #,##0_-;\-* #,##0_-;_-* &quot;-&quot;??_-;_-@_-"/>
    <numFmt numFmtId="169" formatCode="#,##0;\(#,##0\)"/>
    <numFmt numFmtId="170" formatCode="_(&quot;£&quot;* #,##0.00_);_(&quot;£&quot;* \(#,##0.00\);_(&quot;£&quot;* &quot;-&quot;??_);_(@_)"/>
    <numFmt numFmtId="171" formatCode="_(* #,##0.00_);_(* \(#,##0.00\);_(* &quot;-&quot;??_);_(@_)"/>
    <numFmt numFmtId="172" formatCode="#,##0_ ;\-#,##0\ "/>
    <numFmt numFmtId="173" formatCode="#,##0.00_ ;\-#,##0.00\ "/>
    <numFmt numFmtId="174" formatCode="0.000"/>
    <numFmt numFmtId="175" formatCode="&quot;£&quot;#,##0.000;[Red]\-&quot;£&quot;#,##0.000"/>
    <numFmt numFmtId="176" formatCode="#,##0.00;\(#,##0.00\)"/>
    <numFmt numFmtId="177" formatCode="&quot;£&quot;#,##0.0000000"/>
  </numFmts>
  <fonts count="77"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b/>
      <sz val="12"/>
      <name val="Arial"/>
      <family val="2"/>
    </font>
    <font>
      <sz val="10"/>
      <color indexed="8"/>
      <name val="Arial"/>
      <family val="2"/>
    </font>
    <font>
      <b/>
      <sz val="10"/>
      <name val="Arial"/>
      <family val="2"/>
    </font>
    <font>
      <sz val="12"/>
      <name val="Arial"/>
      <family val="2"/>
    </font>
    <font>
      <sz val="10"/>
      <name val="Arial"/>
      <family val="2"/>
    </font>
    <font>
      <b/>
      <sz val="8"/>
      <name val="Arial"/>
      <family val="2"/>
    </font>
    <font>
      <sz val="8"/>
      <name val="Arial"/>
      <family val="2"/>
    </font>
    <font>
      <sz val="9"/>
      <color indexed="81"/>
      <name val="Tahoma"/>
      <family val="2"/>
    </font>
    <font>
      <b/>
      <sz val="9"/>
      <color indexed="81"/>
      <name val="Tahoma"/>
      <family val="2"/>
    </font>
    <font>
      <sz val="11"/>
      <name val="Calibri"/>
      <family val="2"/>
      <scheme val="minor"/>
    </font>
    <font>
      <sz val="10"/>
      <color indexed="21"/>
      <name val="System"/>
      <family val="2"/>
    </font>
    <font>
      <sz val="9"/>
      <color indexed="18"/>
      <name val="Arial"/>
      <family val="2"/>
    </font>
    <font>
      <sz val="10"/>
      <color indexed="18"/>
      <name val="System"/>
      <family val="2"/>
    </font>
    <font>
      <i/>
      <sz val="10"/>
      <color indexed="17"/>
      <name val="System"/>
      <family val="2"/>
    </font>
    <font>
      <sz val="11"/>
      <color indexed="8"/>
      <name val="Calibri"/>
      <family val="2"/>
    </font>
    <font>
      <sz val="11"/>
      <color theme="1"/>
      <name val="Calibri"/>
      <family val="2"/>
      <scheme val="minor"/>
    </font>
    <font>
      <sz val="10"/>
      <color indexed="14"/>
      <name val="System"/>
      <family val="2"/>
    </font>
    <font>
      <sz val="9"/>
      <name val="Arial"/>
      <family val="2"/>
    </font>
    <font>
      <sz val="10"/>
      <color indexed="17"/>
      <name val="System"/>
      <family val="2"/>
    </font>
    <font>
      <b/>
      <sz val="11"/>
      <name val="Calibri"/>
      <family val="2"/>
      <scheme val="minor"/>
    </font>
    <font>
      <sz val="10"/>
      <name val="Arial"/>
      <family val="2"/>
    </font>
    <font>
      <b/>
      <sz val="10"/>
      <color indexed="23"/>
      <name val="Arial"/>
      <family val="2"/>
    </font>
    <font>
      <sz val="10"/>
      <color indexed="23"/>
      <name val="Arial"/>
      <family val="2"/>
    </font>
    <font>
      <b/>
      <sz val="10"/>
      <color indexed="55"/>
      <name val="Arial"/>
      <family val="2"/>
    </font>
    <font>
      <sz val="10"/>
      <color indexed="55"/>
      <name val="Arial"/>
      <family val="2"/>
    </font>
    <font>
      <sz val="10"/>
      <name val="Arial"/>
      <family val="2"/>
    </font>
    <font>
      <sz val="10"/>
      <color indexed="9"/>
      <name val="Arial"/>
      <family val="2"/>
    </font>
    <font>
      <u/>
      <sz val="10"/>
      <color indexed="12"/>
      <name val="Arial"/>
      <family val="2"/>
    </font>
    <font>
      <sz val="10"/>
      <color rgb="FF000000"/>
      <name val="Arial"/>
      <family val="2"/>
    </font>
    <font>
      <sz val="11"/>
      <color rgb="FF000000"/>
      <name val="Calibri"/>
      <family val="2"/>
      <scheme val="minor"/>
    </font>
    <font>
      <sz val="10"/>
      <name val="Arial"/>
      <family val="2"/>
    </font>
    <font>
      <b/>
      <sz val="11"/>
      <color theme="1"/>
      <name val="Calibri"/>
      <family val="2"/>
      <scheme val="minor"/>
    </font>
    <font>
      <sz val="12"/>
      <color theme="1"/>
      <name val="Arial"/>
      <family val="2"/>
    </font>
    <font>
      <sz val="11"/>
      <color theme="1"/>
      <name val="Arial"/>
      <family val="2"/>
    </font>
    <font>
      <sz val="10"/>
      <name val="Arial"/>
      <family val="2"/>
    </font>
    <font>
      <b/>
      <sz val="11"/>
      <name val="Arial"/>
      <family val="2"/>
    </font>
    <font>
      <b/>
      <sz val="11"/>
      <color indexed="48"/>
      <name val="Arial"/>
      <family val="2"/>
    </font>
    <font>
      <sz val="12"/>
      <color indexed="8"/>
      <name val="Arial"/>
      <family val="2"/>
    </font>
    <font>
      <b/>
      <sz val="12"/>
      <color theme="0" tint="-0.14996795556505021"/>
      <name val="Arial"/>
      <family val="2"/>
    </font>
    <font>
      <sz val="10"/>
      <name val="Arial"/>
      <family val="2"/>
    </font>
    <font>
      <sz val="8"/>
      <color rgb="FFFF0000"/>
      <name val="Arial"/>
      <family val="2"/>
    </font>
    <font>
      <sz val="12"/>
      <color theme="0"/>
      <name val="Arial"/>
      <family val="2"/>
    </font>
    <font>
      <u/>
      <sz val="10"/>
      <color theme="10"/>
      <name val="Arial"/>
      <family val="2"/>
    </font>
    <font>
      <b/>
      <sz val="16"/>
      <color theme="1"/>
      <name val="Calibri"/>
      <family val="2"/>
      <scheme val="minor"/>
    </font>
    <font>
      <b/>
      <sz val="10"/>
      <color theme="1"/>
      <name val="Calibri"/>
      <family val="2"/>
      <scheme val="minor"/>
    </font>
    <font>
      <sz val="10"/>
      <color theme="1"/>
      <name val="Calibri"/>
      <family val="2"/>
      <scheme val="minor"/>
    </font>
    <font>
      <u/>
      <sz val="10"/>
      <name val="Arial"/>
      <family val="2"/>
    </font>
    <font>
      <b/>
      <sz val="14"/>
      <name val="Arial"/>
      <family val="2"/>
    </font>
    <font>
      <b/>
      <sz val="16"/>
      <name val="Arial"/>
      <family val="2"/>
    </font>
    <font>
      <sz val="11"/>
      <color rgb="FFFF0000"/>
      <name val="Calibri"/>
      <family val="2"/>
      <scheme val="minor"/>
    </font>
    <font>
      <sz val="14"/>
      <color theme="1"/>
      <name val="Arial"/>
      <family val="2"/>
    </font>
    <font>
      <b/>
      <sz val="11"/>
      <color theme="1"/>
      <name val="Arial"/>
      <family val="2"/>
    </font>
    <font>
      <b/>
      <sz val="18"/>
      <color theme="1"/>
      <name val="Arial"/>
      <family val="2"/>
    </font>
    <font>
      <sz val="16"/>
      <color theme="1"/>
      <name val="Arial"/>
      <family val="2"/>
    </font>
    <font>
      <b/>
      <sz val="16"/>
      <color theme="1"/>
      <name val="Arial"/>
      <family val="2"/>
    </font>
    <font>
      <sz val="10"/>
      <name val="Calibri"/>
      <family val="2"/>
      <scheme val="minor"/>
    </font>
    <font>
      <b/>
      <sz val="12"/>
      <name val="Calibri"/>
      <family val="2"/>
      <scheme val="minor"/>
    </font>
    <font>
      <b/>
      <sz val="10"/>
      <name val="Calibri"/>
      <family val="2"/>
      <scheme val="minor"/>
    </font>
    <font>
      <sz val="10"/>
      <color rgb="FFFF0000"/>
      <name val="Calibri"/>
      <family val="2"/>
      <scheme val="minor"/>
    </font>
    <font>
      <b/>
      <sz val="10"/>
      <color indexed="48"/>
      <name val="Calibri"/>
      <family val="2"/>
      <scheme val="minor"/>
    </font>
    <font>
      <sz val="10"/>
      <color rgb="FF000000"/>
      <name val="Calibri"/>
      <family val="2"/>
      <scheme val="minor"/>
    </font>
    <font>
      <u/>
      <sz val="10"/>
      <color theme="10"/>
      <name val="Calibri"/>
      <family val="2"/>
      <scheme val="minor"/>
    </font>
    <font>
      <b/>
      <sz val="10"/>
      <color rgb="FFFF0000"/>
      <name val="Calibri"/>
      <family val="2"/>
      <scheme val="minor"/>
    </font>
    <font>
      <i/>
      <sz val="10"/>
      <color theme="1"/>
      <name val="Calibri"/>
      <family val="2"/>
      <scheme val="minor"/>
    </font>
    <font>
      <b/>
      <u/>
      <sz val="10"/>
      <color theme="1"/>
      <name val="Calibri"/>
      <family val="2"/>
      <scheme val="minor"/>
    </font>
    <font>
      <b/>
      <sz val="15"/>
      <color theme="3"/>
      <name val="Calibri"/>
      <family val="2"/>
      <scheme val="minor"/>
    </font>
    <font>
      <sz val="10"/>
      <color theme="0"/>
      <name val="Arial"/>
      <family val="2"/>
    </font>
    <font>
      <b/>
      <sz val="10"/>
      <color theme="0"/>
      <name val="Arial"/>
      <family val="2"/>
    </font>
    <font>
      <b/>
      <sz val="12"/>
      <color theme="0"/>
      <name val="Arial"/>
      <family val="2"/>
    </font>
  </fonts>
  <fills count="3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indexed="5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CC"/>
      </patternFill>
    </fill>
    <fill>
      <patternFill patternType="solid">
        <fgColor theme="0" tint="-0.499984740745262"/>
        <bgColor indexed="64"/>
      </patternFill>
    </fill>
    <fill>
      <patternFill patternType="solid">
        <fgColor theme="0" tint="-0.34998626667073579"/>
        <bgColor indexed="64"/>
      </patternFill>
    </fill>
    <fill>
      <patternFill patternType="solid">
        <fgColor theme="1"/>
        <bgColor indexed="64"/>
      </patternFill>
    </fill>
    <fill>
      <patternFill patternType="solid">
        <fgColor rgb="FFCCFFFF"/>
        <bgColor indexed="64"/>
      </patternFill>
    </fill>
    <fill>
      <patternFill patternType="solid">
        <fgColor theme="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indexed="42"/>
        <bgColor indexed="64"/>
      </patternFill>
    </fill>
    <fill>
      <patternFill patternType="solid">
        <fgColor rgb="FF92D050"/>
        <bgColor indexed="64"/>
      </patternFill>
    </fill>
    <fill>
      <patternFill patternType="solid">
        <fgColor rgb="FFFFFF00"/>
        <bgColor indexed="64"/>
      </patternFill>
    </fill>
    <fill>
      <patternFill patternType="solid">
        <fgColor theme="8" tint="0.59999389629810485"/>
        <bgColor indexed="64"/>
      </patternFill>
    </fill>
    <fill>
      <patternFill patternType="solid">
        <fgColor rgb="FFFFC000"/>
        <bgColor indexed="64"/>
      </patternFill>
    </fill>
    <fill>
      <patternFill patternType="solid">
        <fgColor theme="4" tint="0.79998168889431442"/>
        <bgColor indexed="64"/>
      </patternFill>
    </fill>
    <fill>
      <patternFill patternType="solid">
        <fgColor rgb="FFD9D9D7"/>
        <bgColor indexed="64"/>
      </patternFill>
    </fill>
    <fill>
      <patternFill patternType="solid">
        <fgColor rgb="FFFF99FF"/>
        <bgColor indexed="64"/>
      </patternFill>
    </fill>
    <fill>
      <patternFill patternType="solid">
        <fgColor theme="9" tint="0.79998168889431442"/>
        <bgColor indexed="64"/>
      </patternFill>
    </fill>
    <fill>
      <patternFill patternType="solid">
        <fgColor rgb="FFFFFF99"/>
        <bgColor indexed="64"/>
      </patternFill>
    </fill>
    <fill>
      <patternFill patternType="solid">
        <fgColor theme="4" tint="0.59999389629810485"/>
        <bgColor indexed="64"/>
      </patternFill>
    </fill>
    <fill>
      <patternFill patternType="solid">
        <fgColor rgb="FF00B0F0"/>
        <bgColor indexed="64"/>
      </patternFill>
    </fill>
    <fill>
      <patternFill patternType="solid">
        <fgColor theme="7" tint="0.39997558519241921"/>
        <bgColor indexed="64"/>
      </patternFill>
    </fill>
    <fill>
      <patternFill patternType="solid">
        <fgColor theme="8" tint="0.79998168889431442"/>
        <bgColor indexed="64"/>
      </patternFill>
    </fill>
  </fills>
  <borders count="108">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13"/>
      </top>
      <bottom style="thin">
        <color indexed="13"/>
      </bottom>
      <diagonal/>
    </border>
    <border>
      <left/>
      <right style="medium">
        <color indexed="33"/>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auto="1"/>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style="medium">
        <color indexed="64"/>
      </top>
      <bottom/>
      <diagonal/>
    </border>
    <border>
      <left style="thin">
        <color auto="1"/>
      </left>
      <right style="thin">
        <color auto="1"/>
      </right>
      <top/>
      <bottom style="thin">
        <color auto="1"/>
      </bottom>
      <diagonal/>
    </border>
    <border>
      <left/>
      <right/>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bottom/>
      <diagonal/>
    </border>
    <border>
      <left style="thick">
        <color indexed="64"/>
      </left>
      <right style="thick">
        <color indexed="64"/>
      </right>
      <top style="medium">
        <color indexed="64"/>
      </top>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style="medium">
        <color indexed="64"/>
      </bottom>
      <diagonal/>
    </border>
    <border>
      <left/>
      <right/>
      <top style="thin">
        <color auto="1"/>
      </top>
      <bottom style="thin">
        <color indexed="64"/>
      </bottom>
      <diagonal/>
    </border>
    <border>
      <left/>
      <right style="thick">
        <color indexed="64"/>
      </right>
      <top style="medium">
        <color indexed="64"/>
      </top>
      <bottom/>
      <diagonal/>
    </border>
    <border>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n">
        <color indexed="64"/>
      </top>
      <bottom style="thick">
        <color indexed="64"/>
      </bottom>
      <diagonal/>
    </border>
    <border>
      <left/>
      <right style="thick">
        <color indexed="64"/>
      </right>
      <top style="thin">
        <color indexed="64"/>
      </top>
      <bottom style="thick">
        <color indexed="64"/>
      </bottom>
      <diagonal/>
    </border>
    <border>
      <left/>
      <right/>
      <top style="thin">
        <color auto="1"/>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n">
        <color indexed="64"/>
      </left>
      <right style="thin">
        <color indexed="64"/>
      </right>
      <top style="medium">
        <color indexed="64"/>
      </top>
      <bottom/>
      <diagonal/>
    </border>
    <border>
      <left/>
      <right/>
      <top style="thick">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medium">
        <color indexed="64"/>
      </right>
      <top style="medium">
        <color indexed="64"/>
      </top>
      <bottom style="double">
        <color indexed="64"/>
      </bottom>
      <diagonal/>
    </border>
    <border>
      <left style="medium">
        <color indexed="64"/>
      </left>
      <right style="thick">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thick">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medium">
        <color indexed="64"/>
      </left>
      <right style="thick">
        <color indexed="64"/>
      </right>
      <top style="medium">
        <color indexed="64"/>
      </top>
      <bottom/>
      <diagonal/>
    </border>
    <border>
      <left/>
      <right style="thick">
        <color indexed="64"/>
      </right>
      <top/>
      <bottom/>
      <diagonal/>
    </border>
    <border>
      <left style="medium">
        <color indexed="64"/>
      </left>
      <right style="thin">
        <color indexed="64"/>
      </right>
      <top style="medium">
        <color indexed="64"/>
      </top>
      <bottom/>
      <diagonal/>
    </border>
    <border>
      <left style="medium">
        <color indexed="64"/>
      </left>
      <right style="thin">
        <color auto="1"/>
      </right>
      <top/>
      <bottom style="medium">
        <color indexed="64"/>
      </bottom>
      <diagonal/>
    </border>
    <border>
      <left/>
      <right/>
      <top/>
      <bottom style="thick">
        <color theme="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right style="thin">
        <color indexed="23"/>
      </right>
      <top/>
      <bottom style="thin">
        <color indexed="23"/>
      </bottom>
      <diagonal/>
    </border>
  </borders>
  <cellStyleXfs count="141">
    <xf numFmtId="0" fontId="0" fillId="0" borderId="0"/>
    <xf numFmtId="0" fontId="12" fillId="0" borderId="0"/>
    <xf numFmtId="9" fontId="12" fillId="0" borderId="0" applyFont="0" applyFill="0" applyBorder="0" applyAlignment="0" applyProtection="0"/>
    <xf numFmtId="0" fontId="12" fillId="0" borderId="0"/>
    <xf numFmtId="0" fontId="13" fillId="0" borderId="0">
      <alignment horizontal="center" vertical="center" wrapText="1"/>
    </xf>
    <xf numFmtId="0" fontId="14" fillId="0" borderId="17">
      <alignment horizontal="center" vertical="center" wrapText="1"/>
    </xf>
    <xf numFmtId="0" fontId="13" fillId="0" borderId="0">
      <alignment horizontal="left" wrapText="1"/>
    </xf>
    <xf numFmtId="0" fontId="14" fillId="0" borderId="0">
      <alignment horizontal="left" vertical="center"/>
    </xf>
    <xf numFmtId="0" fontId="14" fillId="0" borderId="0">
      <alignment horizontal="center" vertical="center"/>
    </xf>
    <xf numFmtId="3" fontId="14" fillId="0" borderId="0">
      <alignment horizontal="right"/>
    </xf>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8" fillId="0" borderId="0" applyNumberFormat="0" applyFill="0" applyBorder="0" applyAlignment="0" applyProtection="0">
      <protection locked="0"/>
    </xf>
    <xf numFmtId="1" fontId="19" fillId="0" borderId="0" applyNumberFormat="0" applyFill="0" applyBorder="0" applyAlignment="0" applyProtection="0"/>
    <xf numFmtId="1" fontId="20" fillId="0" borderId="0" applyNumberFormat="0" applyFill="0" applyBorder="0" applyAlignment="0" applyProtection="0"/>
    <xf numFmtId="10" fontId="21" fillId="0" borderId="18" applyFill="0" applyAlignment="0" applyProtection="0">
      <protection locked="0"/>
    </xf>
    <xf numFmtId="0" fontId="22" fillId="0" borderId="0"/>
    <xf numFmtId="0" fontId="12" fillId="0" borderId="0"/>
    <xf numFmtId="0" fontId="23" fillId="0" borderId="0"/>
    <xf numFmtId="9" fontId="12" fillId="0" borderId="0" applyFont="0" applyFill="0" applyBorder="0" applyAlignment="0" applyProtection="0"/>
    <xf numFmtId="1" fontId="24" fillId="0" borderId="19" applyNumberFormat="0" applyFill="0" applyBorder="0" applyAlignment="0" applyProtection="0"/>
    <xf numFmtId="0" fontId="12" fillId="0" borderId="0"/>
    <xf numFmtId="0" fontId="14" fillId="0" borderId="20" applyBorder="0">
      <alignment horizontal="right"/>
    </xf>
    <xf numFmtId="167" fontId="12" fillId="0" borderId="0"/>
    <xf numFmtId="167" fontId="12" fillId="0" borderId="0"/>
    <xf numFmtId="167" fontId="12" fillId="0" borderId="0"/>
    <xf numFmtId="0" fontId="25" fillId="0" borderId="0" applyNumberFormat="0" applyFill="0" applyBorder="0" applyAlignment="0" applyProtection="0"/>
    <xf numFmtId="0" fontId="26" fillId="0" borderId="0" applyNumberFormat="0" applyFill="0" applyBorder="0" applyAlignment="0" applyProtection="0"/>
    <xf numFmtId="0" fontId="6" fillId="0" borderId="0"/>
    <xf numFmtId="0" fontId="6" fillId="0" borderId="0"/>
    <xf numFmtId="0" fontId="9" fillId="0" borderId="0"/>
    <xf numFmtId="0" fontId="12" fillId="0" borderId="0"/>
    <xf numFmtId="0" fontId="28" fillId="0" borderId="0"/>
    <xf numFmtId="0" fontId="6" fillId="0" borderId="0"/>
    <xf numFmtId="0" fontId="12" fillId="0" borderId="0"/>
    <xf numFmtId="0" fontId="12" fillId="0" borderId="0"/>
    <xf numFmtId="0" fontId="6" fillId="0" borderId="0"/>
    <xf numFmtId="0" fontId="6" fillId="0" borderId="0"/>
    <xf numFmtId="0" fontId="12" fillId="0" borderId="0"/>
    <xf numFmtId="0" fontId="12" fillId="0" borderId="0"/>
    <xf numFmtId="0" fontId="12" fillId="0" borderId="0"/>
    <xf numFmtId="0" fontId="12" fillId="0" borderId="0"/>
    <xf numFmtId="0" fontId="33" fillId="0" borderId="0"/>
    <xf numFmtId="0" fontId="9"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23" fillId="0" borderId="0"/>
    <xf numFmtId="0" fontId="12" fillId="0" borderId="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0" fontId="35" fillId="0" borderId="0" applyNumberFormat="0" applyFill="0" applyBorder="0" applyAlignment="0" applyProtection="0">
      <alignment vertical="top"/>
      <protection locked="0"/>
    </xf>
    <xf numFmtId="0" fontId="23"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0" borderId="0"/>
    <xf numFmtId="0" fontId="6" fillId="0" borderId="0"/>
    <xf numFmtId="0" fontId="12" fillId="0" borderId="0"/>
    <xf numFmtId="0" fontId="12" fillId="0" borderId="0"/>
    <xf numFmtId="0" fontId="12" fillId="0" borderId="0"/>
    <xf numFmtId="0" fontId="37" fillId="0" borderId="0"/>
    <xf numFmtId="0" fontId="38" fillId="0" borderId="0"/>
    <xf numFmtId="0" fontId="40" fillId="0" borderId="0"/>
    <xf numFmtId="0" fontId="40" fillId="0" borderId="0"/>
    <xf numFmtId="0" fontId="42" fillId="0" borderId="0"/>
    <xf numFmtId="43" fontId="6" fillId="0" borderId="0" applyFont="0" applyFill="0" applyBorder="0" applyAlignment="0" applyProtection="0"/>
    <xf numFmtId="0" fontId="14" fillId="0" borderId="17">
      <alignment horizontal="center" vertical="center" wrapText="1"/>
    </xf>
    <xf numFmtId="0" fontId="14" fillId="0" borderId="17">
      <alignment horizontal="center" vertical="center" wrapText="1"/>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10" fontId="21" fillId="0" borderId="18" applyFill="0" applyAlignment="0" applyProtection="0">
      <protection locked="0"/>
    </xf>
    <xf numFmtId="0" fontId="23" fillId="0" borderId="0"/>
    <xf numFmtId="0" fontId="23" fillId="0" borderId="0"/>
    <xf numFmtId="0" fontId="12" fillId="0" borderId="0"/>
    <xf numFmtId="0" fontId="6" fillId="0" borderId="0"/>
    <xf numFmtId="0" fontId="40" fillId="0" borderId="0"/>
    <xf numFmtId="0" fontId="6" fillId="9" borderId="63" applyNumberFormat="0" applyFont="0" applyAlignment="0" applyProtection="0"/>
    <xf numFmtId="0" fontId="6" fillId="9" borderId="63" applyNumberFormat="0" applyFont="0" applyAlignment="0" applyProtection="0"/>
    <xf numFmtId="9" fontId="6" fillId="0" borderId="0" applyFont="0" applyFill="0" applyBorder="0" applyAlignment="0" applyProtection="0"/>
    <xf numFmtId="9" fontId="45" fillId="0" borderId="0" applyFont="0" applyFill="0" applyBorder="0" applyAlignment="0" applyProtection="0"/>
    <xf numFmtId="0" fontId="5" fillId="0" borderId="0"/>
    <xf numFmtId="0" fontId="47" fillId="0" borderId="0"/>
    <xf numFmtId="0" fontId="4" fillId="0" borderId="0"/>
    <xf numFmtId="0" fontId="4" fillId="0" borderId="0"/>
    <xf numFmtId="0" fontId="37" fillId="0" borderId="0"/>
    <xf numFmtId="0" fontId="36" fillId="0" borderId="0">
      <alignment vertical="center"/>
    </xf>
    <xf numFmtId="0" fontId="3" fillId="0" borderId="0"/>
    <xf numFmtId="43" fontId="3" fillId="0" borderId="0" applyFont="0" applyFill="0" applyBorder="0" applyAlignment="0" applyProtection="0"/>
    <xf numFmtId="9" fontId="3" fillId="0" borderId="0" applyFont="0" applyFill="0" applyBorder="0" applyAlignment="0" applyProtection="0"/>
    <xf numFmtId="44" fontId="6" fillId="0" borderId="0" applyFont="0" applyFill="0" applyBorder="0" applyAlignment="0" applyProtection="0"/>
    <xf numFmtId="0" fontId="50" fillId="0" borderId="0" applyNumberFormat="0" applyFill="0" applyBorder="0" applyAlignment="0" applyProtection="0"/>
    <xf numFmtId="0" fontId="73" fillId="0" borderId="104" applyNumberFormat="0" applyFill="0" applyAlignment="0" applyProtection="0"/>
    <xf numFmtId="0" fontId="2" fillId="0" borderId="0"/>
    <xf numFmtId="43" fontId="2" fillId="0" borderId="0" applyFont="0" applyFill="0" applyBorder="0" applyAlignment="0" applyProtection="0"/>
  </cellStyleXfs>
  <cellXfs count="1581">
    <xf numFmtId="0" fontId="0" fillId="0" borderId="0" xfId="0"/>
    <xf numFmtId="0" fontId="12" fillId="0" borderId="0" xfId="1"/>
    <xf numFmtId="0" fontId="8" fillId="0" borderId="40" xfId="38" applyFont="1" applyBorder="1" applyAlignment="1">
      <alignment horizontal="left" vertical="center"/>
    </xf>
    <xf numFmtId="0" fontId="8" fillId="0" borderId="13" xfId="38" applyFont="1" applyBorder="1" applyAlignment="1">
      <alignment horizontal="left" vertical="center"/>
    </xf>
    <xf numFmtId="0" fontId="8" fillId="0" borderId="45" xfId="38" applyFont="1" applyBorder="1" applyAlignment="1">
      <alignment horizontal="left" vertical="center"/>
    </xf>
    <xf numFmtId="0" fontId="0" fillId="0" borderId="0" xfId="0" applyAlignment="1">
      <alignment vertical="center"/>
    </xf>
    <xf numFmtId="0" fontId="12" fillId="0" borderId="21" xfId="51" applyBorder="1" applyAlignment="1">
      <alignment horizontal="left" vertical="center" wrapText="1"/>
    </xf>
    <xf numFmtId="0" fontId="11" fillId="0" borderId="25" xfId="51" applyFont="1" applyBorder="1" applyAlignment="1">
      <alignment horizontal="left" vertical="center"/>
    </xf>
    <xf numFmtId="0" fontId="11" fillId="0" borderId="25" xfId="51" applyFont="1" applyBorder="1" applyAlignment="1">
      <alignment horizontal="left" vertical="center" wrapText="1"/>
    </xf>
    <xf numFmtId="164" fontId="8" fillId="0" borderId="3" xfId="51" applyNumberFormat="1" applyFont="1" applyBorder="1" applyAlignment="1">
      <alignment horizontal="left" vertical="center"/>
    </xf>
    <xf numFmtId="0" fontId="28" fillId="0" borderId="0" xfId="38" applyAlignment="1">
      <alignment vertical="center"/>
    </xf>
    <xf numFmtId="0" fontId="10" fillId="4" borderId="0" xfId="38" applyFont="1" applyFill="1" applyAlignment="1">
      <alignment horizontal="left" vertical="center"/>
    </xf>
    <xf numFmtId="0" fontId="0" fillId="0" borderId="0" xfId="0" applyAlignment="1">
      <alignment vertical="center" wrapText="1"/>
    </xf>
    <xf numFmtId="0" fontId="0" fillId="0" borderId="0" xfId="0" applyAlignment="1">
      <alignment horizontal="center" vertical="center"/>
    </xf>
    <xf numFmtId="0" fontId="10" fillId="0" borderId="10" xfId="43" applyFont="1" applyBorder="1" applyAlignment="1">
      <alignment horizontal="center" vertical="center" wrapText="1"/>
    </xf>
    <xf numFmtId="0" fontId="12" fillId="0" borderId="0" xfId="41" applyAlignment="1">
      <alignment vertical="center"/>
    </xf>
    <xf numFmtId="166" fontId="12" fillId="0" borderId="0" xfId="41" applyNumberFormat="1" applyAlignment="1">
      <alignment horizontal="center" vertical="center"/>
    </xf>
    <xf numFmtId="3" fontId="12" fillId="0" borderId="0" xfId="41" applyNumberFormat="1" applyAlignment="1">
      <alignment horizontal="center" vertical="center"/>
    </xf>
    <xf numFmtId="0" fontId="10" fillId="0" borderId="0" xfId="41" applyFont="1" applyAlignment="1">
      <alignment vertical="center"/>
    </xf>
    <xf numFmtId="0" fontId="10" fillId="0" borderId="0" xfId="41" applyFont="1" applyAlignment="1">
      <alignment horizontal="center" vertical="center"/>
    </xf>
    <xf numFmtId="8" fontId="10" fillId="0" borderId="23" xfId="41" applyNumberFormat="1" applyFont="1" applyBorder="1" applyAlignment="1">
      <alignment horizontal="center" vertical="center"/>
    </xf>
    <xf numFmtId="0" fontId="43" fillId="0" borderId="0" xfId="41" applyFont="1" applyAlignment="1">
      <alignment vertical="center"/>
    </xf>
    <xf numFmtId="164" fontId="43" fillId="0" borderId="0" xfId="41" applyNumberFormat="1" applyFont="1" applyAlignment="1">
      <alignment horizontal="center" vertical="center"/>
    </xf>
    <xf numFmtId="168" fontId="44" fillId="0" borderId="0" xfId="12" applyNumberFormat="1" applyFont="1" applyFill="1" applyBorder="1" applyAlignment="1">
      <alignment horizontal="center" vertical="center"/>
    </xf>
    <xf numFmtId="166" fontId="43" fillId="0" borderId="24" xfId="41" applyNumberFormat="1" applyFont="1" applyBorder="1" applyAlignment="1">
      <alignment horizontal="center" vertical="center"/>
    </xf>
    <xf numFmtId="0" fontId="6" fillId="0" borderId="0" xfId="43" applyAlignment="1">
      <alignment vertical="center"/>
    </xf>
    <xf numFmtId="166" fontId="10" fillId="0" borderId="0" xfId="41" applyNumberFormat="1" applyFont="1" applyAlignment="1">
      <alignment horizontal="center" vertical="center"/>
    </xf>
    <xf numFmtId="3" fontId="10" fillId="0" borderId="0" xfId="41" applyNumberFormat="1" applyFont="1" applyAlignment="1">
      <alignment horizontal="center" vertical="center"/>
    </xf>
    <xf numFmtId="0" fontId="7" fillId="0" borderId="0" xfId="0" applyFont="1" applyAlignment="1">
      <alignment vertical="center"/>
    </xf>
    <xf numFmtId="3" fontId="7" fillId="0" borderId="0" xfId="0" applyNumberFormat="1" applyFont="1" applyAlignment="1">
      <alignment vertical="center"/>
    </xf>
    <xf numFmtId="0" fontId="10" fillId="0" borderId="0" xfId="41" applyFont="1" applyAlignment="1">
      <alignment horizontal="center" vertical="center" wrapText="1"/>
    </xf>
    <xf numFmtId="0" fontId="10" fillId="0" borderId="10" xfId="42" applyFont="1" applyBorder="1" applyAlignment="1">
      <alignment horizontal="center" vertical="center" wrapText="1"/>
    </xf>
    <xf numFmtId="0" fontId="10" fillId="0" borderId="8" xfId="41" applyFont="1" applyBorder="1" applyAlignment="1">
      <alignment horizontal="center" vertical="center" wrapText="1"/>
    </xf>
    <xf numFmtId="3" fontId="10" fillId="0" borderId="24" xfId="41" applyNumberFormat="1" applyFont="1" applyBorder="1" applyAlignment="1">
      <alignment horizontal="center" vertical="center"/>
    </xf>
    <xf numFmtId="169" fontId="10" fillId="0" borderId="64" xfId="41" applyNumberFormat="1" applyFont="1" applyBorder="1" applyAlignment="1">
      <alignment horizontal="center" vertical="center"/>
    </xf>
    <xf numFmtId="3" fontId="10" fillId="0" borderId="48" xfId="41" applyNumberFormat="1" applyFont="1" applyBorder="1" applyAlignment="1">
      <alignment horizontal="center" vertical="center"/>
    </xf>
    <xf numFmtId="3" fontId="10" fillId="0" borderId="40" xfId="41" applyNumberFormat="1" applyFont="1" applyBorder="1" applyAlignment="1">
      <alignment horizontal="center" vertical="center"/>
    </xf>
    <xf numFmtId="0" fontId="43" fillId="0" borderId="15" xfId="41" applyFont="1" applyBorder="1" applyAlignment="1">
      <alignment horizontal="right" vertical="center"/>
    </xf>
    <xf numFmtId="0" fontId="43" fillId="0" borderId="0" xfId="41" applyFont="1" applyAlignment="1">
      <alignment horizontal="center" vertical="center"/>
    </xf>
    <xf numFmtId="166" fontId="43" fillId="0" borderId="48" xfId="41" applyNumberFormat="1" applyFont="1" applyBorder="1" applyAlignment="1">
      <alignment horizontal="center" vertical="center"/>
    </xf>
    <xf numFmtId="166" fontId="43" fillId="0" borderId="7" xfId="41" applyNumberFormat="1" applyFont="1" applyBorder="1" applyAlignment="1">
      <alignment horizontal="center" vertical="center"/>
    </xf>
    <xf numFmtId="166" fontId="43" fillId="0" borderId="34" xfId="41" applyNumberFormat="1" applyFont="1" applyBorder="1" applyAlignment="1">
      <alignment horizontal="center" vertical="center"/>
    </xf>
    <xf numFmtId="166" fontId="43" fillId="0" borderId="8" xfId="41" applyNumberFormat="1" applyFont="1" applyBorder="1" applyAlignment="1">
      <alignment horizontal="center" vertical="center"/>
    </xf>
    <xf numFmtId="166" fontId="43" fillId="0" borderId="0" xfId="41" applyNumberFormat="1" applyFont="1" applyAlignment="1">
      <alignment horizontal="center" vertical="center"/>
    </xf>
    <xf numFmtId="0" fontId="10" fillId="0" borderId="16" xfId="43" applyFont="1" applyBorder="1" applyAlignment="1">
      <alignment horizontal="center" vertical="center" wrapText="1"/>
    </xf>
    <xf numFmtId="0" fontId="43" fillId="0" borderId="34" xfId="43" applyFont="1" applyBorder="1" applyAlignment="1">
      <alignment vertical="center"/>
    </xf>
    <xf numFmtId="0" fontId="43" fillId="0" borderId="7" xfId="43" applyFont="1" applyBorder="1" applyAlignment="1">
      <alignment horizontal="center" vertical="center"/>
    </xf>
    <xf numFmtId="172" fontId="10" fillId="0" borderId="48" xfId="52" applyNumberFormat="1" applyFont="1" applyFill="1" applyBorder="1" applyAlignment="1">
      <alignment horizontal="center" vertical="center"/>
    </xf>
    <xf numFmtId="172" fontId="10" fillId="0" borderId="35" xfId="52" applyNumberFormat="1" applyFont="1" applyFill="1" applyBorder="1" applyAlignment="1">
      <alignment horizontal="center" vertical="center"/>
    </xf>
    <xf numFmtId="172" fontId="10" fillId="0" borderId="7" xfId="52" applyNumberFormat="1" applyFont="1" applyFill="1" applyBorder="1" applyAlignment="1">
      <alignment horizontal="center" vertical="center"/>
    </xf>
    <xf numFmtId="0" fontId="43" fillId="0" borderId="24" xfId="43" applyFont="1" applyBorder="1" applyAlignment="1">
      <alignment horizontal="center" vertical="center"/>
    </xf>
    <xf numFmtId="172" fontId="10" fillId="0" borderId="8" xfId="52" applyNumberFormat="1" applyFont="1" applyFill="1" applyBorder="1" applyAlignment="1">
      <alignment horizontal="center" vertical="center"/>
    </xf>
    <xf numFmtId="169" fontId="10" fillId="0" borderId="24" xfId="41" applyNumberFormat="1" applyFont="1" applyBorder="1" applyAlignment="1">
      <alignment horizontal="center" vertical="center"/>
    </xf>
    <xf numFmtId="3" fontId="44" fillId="0" borderId="0" xfId="41" applyNumberFormat="1" applyFont="1" applyAlignment="1">
      <alignment horizontal="center" vertical="center"/>
    </xf>
    <xf numFmtId="165" fontId="43" fillId="0" borderId="0" xfId="41" applyNumberFormat="1" applyFont="1" applyAlignment="1">
      <alignment horizontal="center" vertical="center"/>
    </xf>
    <xf numFmtId="8" fontId="10" fillId="0" borderId="0" xfId="41" applyNumberFormat="1" applyFont="1" applyAlignment="1">
      <alignment horizontal="center" vertical="center"/>
    </xf>
    <xf numFmtId="9" fontId="7" fillId="0" borderId="0" xfId="53" applyFont="1" applyFill="1" applyBorder="1" applyAlignment="1" applyProtection="1">
      <alignment horizontal="center" vertical="center"/>
      <protection locked="0"/>
    </xf>
    <xf numFmtId="164" fontId="43" fillId="0" borderId="48" xfId="41" applyNumberFormat="1" applyFont="1" applyBorder="1" applyAlignment="1">
      <alignment horizontal="center" vertical="center"/>
    </xf>
    <xf numFmtId="164" fontId="43" fillId="0" borderId="7" xfId="41" applyNumberFormat="1" applyFont="1" applyBorder="1" applyAlignment="1">
      <alignment horizontal="center" vertical="center"/>
    </xf>
    <xf numFmtId="164" fontId="43" fillId="0" borderId="8" xfId="41" applyNumberFormat="1" applyFont="1" applyBorder="1" applyAlignment="1">
      <alignment horizontal="center" vertical="center"/>
    </xf>
    <xf numFmtId="164" fontId="43" fillId="0" borderId="0" xfId="41" applyNumberFormat="1" applyFont="1" applyAlignment="1">
      <alignment vertical="center"/>
    </xf>
    <xf numFmtId="0" fontId="10" fillId="0" borderId="0" xfId="43" applyFont="1" applyAlignment="1">
      <alignment horizontal="center" vertical="center" wrapText="1"/>
    </xf>
    <xf numFmtId="164" fontId="10" fillId="0" borderId="48" xfId="52" applyNumberFormat="1" applyFont="1" applyFill="1" applyBorder="1" applyAlignment="1">
      <alignment horizontal="center" vertical="center"/>
    </xf>
    <xf numFmtId="5" fontId="10" fillId="0" borderId="48" xfId="52" applyNumberFormat="1" applyFont="1" applyFill="1" applyBorder="1" applyAlignment="1">
      <alignment horizontal="center" vertical="center"/>
    </xf>
    <xf numFmtId="5" fontId="10" fillId="0" borderId="7" xfId="52" applyNumberFormat="1" applyFont="1" applyFill="1" applyBorder="1" applyAlignment="1">
      <alignment horizontal="center" vertical="center"/>
    </xf>
    <xf numFmtId="5" fontId="10" fillId="0" borderId="8" xfId="52" applyNumberFormat="1" applyFont="1" applyFill="1" applyBorder="1" applyAlignment="1">
      <alignment horizontal="center" vertical="center"/>
    </xf>
    <xf numFmtId="0" fontId="8" fillId="7" borderId="8" xfId="38" applyFont="1" applyFill="1" applyBorder="1" applyAlignment="1">
      <alignment horizontal="left" vertical="center"/>
    </xf>
    <xf numFmtId="3" fontId="0" fillId="0" borderId="0" xfId="0" applyNumberFormat="1" applyAlignment="1">
      <alignment horizontal="center" vertical="center"/>
    </xf>
    <xf numFmtId="0" fontId="7" fillId="0" borderId="0" xfId="0" applyFont="1" applyAlignment="1">
      <alignment vertical="center" wrapText="1"/>
    </xf>
    <xf numFmtId="1" fontId="0" fillId="0" borderId="0" xfId="0" applyNumberFormat="1" applyAlignment="1">
      <alignment vertical="center"/>
    </xf>
    <xf numFmtId="3" fontId="7" fillId="0" borderId="0" xfId="0" applyNumberFormat="1" applyFont="1" applyAlignment="1">
      <alignment horizontal="center" vertical="center"/>
    </xf>
    <xf numFmtId="0" fontId="14" fillId="4" borderId="0" xfId="77" applyFont="1" applyFill="1" applyAlignment="1">
      <alignment horizontal="center" vertical="center" wrapText="1"/>
    </xf>
    <xf numFmtId="168" fontId="14" fillId="4" borderId="0" xfId="77" applyNumberFormat="1" applyFont="1" applyFill="1" applyAlignment="1">
      <alignment horizontal="center" vertical="center" wrapText="1"/>
    </xf>
    <xf numFmtId="0" fontId="14" fillId="4" borderId="0" xfId="77" applyFont="1" applyFill="1" applyAlignment="1">
      <alignment horizontal="center" vertical="center"/>
    </xf>
    <xf numFmtId="1" fontId="14" fillId="4" borderId="0" xfId="77" applyNumberFormat="1" applyFont="1" applyFill="1" applyAlignment="1">
      <alignment horizontal="center" vertical="center"/>
    </xf>
    <xf numFmtId="0" fontId="10" fillId="4" borderId="0" xfId="51" applyFont="1" applyFill="1" applyAlignment="1">
      <alignment horizontal="left" vertical="center"/>
    </xf>
    <xf numFmtId="0" fontId="7" fillId="0" borderId="0" xfId="0" applyFont="1" applyAlignment="1">
      <alignment horizontal="center" vertical="center"/>
    </xf>
    <xf numFmtId="0" fontId="0" fillId="0" borderId="0" xfId="0" applyAlignment="1">
      <alignment horizontal="center" vertical="center" wrapText="1"/>
    </xf>
    <xf numFmtId="0" fontId="8" fillId="6" borderId="6" xfId="23" applyFont="1" applyFill="1" applyBorder="1" applyAlignment="1">
      <alignment horizontal="left" vertical="center"/>
    </xf>
    <xf numFmtId="0" fontId="8" fillId="6" borderId="33" xfId="51" applyFont="1" applyFill="1" applyBorder="1" applyAlignment="1">
      <alignment horizontal="left" vertical="center"/>
    </xf>
    <xf numFmtId="0" fontId="8" fillId="6" borderId="32" xfId="51" applyFont="1" applyFill="1" applyBorder="1" applyAlignment="1">
      <alignment horizontal="left" vertical="center" wrapText="1"/>
    </xf>
    <xf numFmtId="0" fontId="8" fillId="6" borderId="32" xfId="38" applyFont="1" applyFill="1" applyBorder="1" applyAlignment="1">
      <alignment horizontal="left" vertical="center" wrapText="1"/>
    </xf>
    <xf numFmtId="0" fontId="7" fillId="6" borderId="10" xfId="0" applyFont="1" applyFill="1" applyBorder="1" applyAlignment="1">
      <alignment horizontal="center" vertical="center" wrapText="1"/>
    </xf>
    <xf numFmtId="0" fontId="7" fillId="6" borderId="10" xfId="0" applyFont="1" applyFill="1" applyBorder="1" applyAlignment="1">
      <alignment vertical="center" wrapText="1"/>
    </xf>
    <xf numFmtId="0" fontId="7" fillId="6" borderId="16" xfId="0" applyFont="1" applyFill="1" applyBorder="1" applyAlignment="1">
      <alignment horizontal="center" vertical="center" wrapText="1"/>
    </xf>
    <xf numFmtId="0" fontId="7" fillId="6" borderId="52" xfId="0" applyFont="1" applyFill="1" applyBorder="1" applyAlignment="1">
      <alignment horizontal="center" vertical="center" wrapText="1"/>
    </xf>
    <xf numFmtId="0" fontId="7" fillId="6" borderId="25" xfId="0" applyFont="1" applyFill="1" applyBorder="1" applyAlignment="1">
      <alignment horizontal="center" vertical="center" wrapText="1"/>
    </xf>
    <xf numFmtId="0" fontId="7" fillId="6" borderId="54" xfId="0" applyFont="1" applyFill="1" applyBorder="1" applyAlignment="1">
      <alignment horizontal="center" vertical="center"/>
    </xf>
    <xf numFmtId="0" fontId="7" fillId="6" borderId="54" xfId="0" applyFont="1" applyFill="1" applyBorder="1" applyAlignment="1">
      <alignment vertical="center"/>
    </xf>
    <xf numFmtId="3" fontId="7" fillId="6" borderId="54" xfId="0" applyNumberFormat="1" applyFont="1" applyFill="1" applyBorder="1" applyAlignment="1">
      <alignment horizontal="center" vertical="center"/>
    </xf>
    <xf numFmtId="0" fontId="0" fillId="6" borderId="65" xfId="0" applyFill="1" applyBorder="1" applyAlignment="1">
      <alignment vertical="center"/>
    </xf>
    <xf numFmtId="3" fontId="0" fillId="6" borderId="65" xfId="0" applyNumberFormat="1" applyFill="1" applyBorder="1" applyAlignment="1">
      <alignment horizontal="center" vertical="center"/>
    </xf>
    <xf numFmtId="0" fontId="12" fillId="0" borderId="10" xfId="1" applyBorder="1"/>
    <xf numFmtId="0" fontId="28" fillId="0" borderId="10" xfId="38" applyBorder="1" applyAlignment="1">
      <alignment horizontal="left" vertical="center"/>
    </xf>
    <xf numFmtId="0" fontId="28" fillId="0" borderId="10" xfId="38" applyBorder="1" applyAlignment="1">
      <alignment horizontal="center" vertical="center"/>
    </xf>
    <xf numFmtId="0" fontId="12" fillId="0" borderId="10" xfId="38" applyFont="1" applyBorder="1" applyAlignment="1">
      <alignment horizontal="center" vertical="center"/>
    </xf>
    <xf numFmtId="3" fontId="10" fillId="0" borderId="10" xfId="0" applyNumberFormat="1" applyFont="1" applyBorder="1" applyAlignment="1">
      <alignment horizontal="left" vertical="center"/>
    </xf>
    <xf numFmtId="3" fontId="10" fillId="0" borderId="10" xfId="0" applyNumberFormat="1" applyFont="1" applyBorder="1" applyAlignment="1">
      <alignment horizontal="center" vertical="center"/>
    </xf>
    <xf numFmtId="0" fontId="28" fillId="6" borderId="10" xfId="38" applyFill="1" applyBorder="1" applyAlignment="1">
      <alignment horizontal="center" vertical="center"/>
    </xf>
    <xf numFmtId="0" fontId="0" fillId="0" borderId="10" xfId="0" applyBorder="1" applyAlignment="1">
      <alignment vertical="center"/>
    </xf>
    <xf numFmtId="0" fontId="0" fillId="0" borderId="10" xfId="0" applyBorder="1" applyAlignment="1">
      <alignment horizontal="center" vertical="center"/>
    </xf>
    <xf numFmtId="0" fontId="7" fillId="0" borderId="10" xfId="0" applyFont="1" applyBorder="1" applyAlignment="1">
      <alignment horizontal="center" vertical="center"/>
    </xf>
    <xf numFmtId="0" fontId="7" fillId="0" borderId="10" xfId="0" applyFont="1" applyBorder="1" applyAlignment="1">
      <alignment vertical="center"/>
    </xf>
    <xf numFmtId="4" fontId="7" fillId="0" borderId="10" xfId="0" applyNumberFormat="1" applyFont="1" applyBorder="1" applyAlignment="1">
      <alignment horizontal="center" vertical="center"/>
    </xf>
    <xf numFmtId="165" fontId="7" fillId="0" borderId="10" xfId="0" applyNumberFormat="1" applyFont="1" applyBorder="1" applyAlignment="1">
      <alignment horizontal="center" vertical="center"/>
    </xf>
    <xf numFmtId="1" fontId="0" fillId="0" borderId="10" xfId="0" applyNumberFormat="1" applyBorder="1" applyAlignment="1">
      <alignment horizontal="center" vertical="center"/>
    </xf>
    <xf numFmtId="4" fontId="0" fillId="0" borderId="10" xfId="0" applyNumberFormat="1" applyBorder="1" applyAlignment="1">
      <alignment horizontal="center" vertical="center"/>
    </xf>
    <xf numFmtId="3" fontId="7" fillId="0" borderId="10" xfId="0" applyNumberFormat="1" applyFont="1" applyBorder="1" applyAlignment="1">
      <alignment horizontal="center" vertical="center"/>
    </xf>
    <xf numFmtId="44" fontId="12" fillId="0" borderId="0" xfId="136" applyFont="1" applyAlignment="1">
      <alignment horizontal="left"/>
    </xf>
    <xf numFmtId="44" fontId="0" fillId="0" borderId="0" xfId="136" applyFont="1" applyAlignment="1">
      <alignment horizontal="left" vertical="center"/>
    </xf>
    <xf numFmtId="0" fontId="14" fillId="6" borderId="0" xfId="77" applyFont="1" applyFill="1" applyAlignment="1">
      <alignment horizontal="center" vertical="center" wrapText="1"/>
    </xf>
    <xf numFmtId="1" fontId="17" fillId="11" borderId="25" xfId="77" applyNumberFormat="1" applyFont="1" applyFill="1" applyBorder="1" applyAlignment="1">
      <alignment horizontal="center" vertical="center" wrapText="1"/>
    </xf>
    <xf numFmtId="1" fontId="17" fillId="11" borderId="10" xfId="77" applyNumberFormat="1" applyFont="1" applyFill="1" applyBorder="1" applyAlignment="1">
      <alignment horizontal="center" vertical="center" wrapText="1"/>
    </xf>
    <xf numFmtId="0" fontId="17" fillId="11" borderId="10" xfId="77" applyFont="1" applyFill="1" applyBorder="1" applyAlignment="1">
      <alignment horizontal="center" vertical="center" wrapText="1"/>
    </xf>
    <xf numFmtId="2" fontId="17" fillId="11" borderId="10" xfId="77" applyNumberFormat="1" applyFont="1" applyFill="1" applyBorder="1" applyAlignment="1">
      <alignment horizontal="center" vertical="center" wrapText="1"/>
    </xf>
    <xf numFmtId="0" fontId="8" fillId="0" borderId="27" xfId="51" applyFont="1" applyBorder="1" applyAlignment="1">
      <alignment horizontal="left" vertical="center" wrapText="1"/>
    </xf>
    <xf numFmtId="0" fontId="8" fillId="0" borderId="27" xfId="51" applyFont="1" applyBorder="1" applyAlignment="1">
      <alignment horizontal="left" vertical="center"/>
    </xf>
    <xf numFmtId="0" fontId="50" fillId="0" borderId="0" xfId="137" applyAlignment="1">
      <alignment vertical="center"/>
    </xf>
    <xf numFmtId="0" fontId="50" fillId="0" borderId="0" xfId="137" applyAlignment="1">
      <alignment horizontal="center" vertical="center"/>
    </xf>
    <xf numFmtId="0" fontId="50" fillId="0" borderId="0" xfId="137" applyAlignment="1">
      <alignment horizontal="left" vertical="center"/>
    </xf>
    <xf numFmtId="0" fontId="50" fillId="0" borderId="0" xfId="137" applyAlignment="1">
      <alignment vertical="center" wrapText="1"/>
    </xf>
    <xf numFmtId="0" fontId="8" fillId="4" borderId="24" xfId="51" applyFont="1" applyFill="1" applyBorder="1" applyAlignment="1">
      <alignment horizontal="left" vertical="center" wrapText="1"/>
    </xf>
    <xf numFmtId="0" fontId="8" fillId="4" borderId="0" xfId="51" applyFont="1" applyFill="1" applyAlignment="1">
      <alignment horizontal="left" vertical="center" wrapText="1"/>
    </xf>
    <xf numFmtId="0" fontId="12" fillId="4" borderId="0" xfId="51" applyFill="1" applyAlignment="1">
      <alignment horizontal="left" vertical="center" wrapText="1"/>
    </xf>
    <xf numFmtId="3" fontId="7" fillId="6" borderId="10" xfId="0" applyNumberFormat="1" applyFont="1" applyFill="1" applyBorder="1" applyAlignment="1">
      <alignment horizontal="center" vertical="center" wrapText="1"/>
    </xf>
    <xf numFmtId="169" fontId="7" fillId="6" borderId="10" xfId="0" applyNumberFormat="1" applyFont="1" applyFill="1" applyBorder="1" applyAlignment="1">
      <alignment horizontal="center" vertical="center" wrapText="1"/>
    </xf>
    <xf numFmtId="43" fontId="7" fillId="6" borderId="10" xfId="52" applyFont="1" applyFill="1" applyBorder="1" applyAlignment="1">
      <alignment vertical="center"/>
    </xf>
    <xf numFmtId="0" fontId="12" fillId="4" borderId="0" xfId="51" applyFill="1" applyAlignment="1">
      <alignment horizontal="left" vertical="center"/>
    </xf>
    <xf numFmtId="3" fontId="12" fillId="4" borderId="0" xfId="51" applyNumberFormat="1" applyFill="1" applyAlignment="1">
      <alignment horizontal="left" vertical="center"/>
    </xf>
    <xf numFmtId="0" fontId="12" fillId="4" borderId="24" xfId="51" applyFill="1" applyBorder="1" applyAlignment="1">
      <alignment horizontal="left" vertical="center"/>
    </xf>
    <xf numFmtId="3" fontId="12" fillId="4" borderId="2" xfId="51" applyNumberFormat="1" applyFill="1" applyBorder="1" applyAlignment="1">
      <alignment horizontal="left" vertical="center"/>
    </xf>
    <xf numFmtId="0" fontId="12" fillId="4" borderId="3" xfId="51" applyFill="1" applyBorder="1" applyAlignment="1">
      <alignment horizontal="left" vertical="center"/>
    </xf>
    <xf numFmtId="0" fontId="11" fillId="4" borderId="0" xfId="23" applyFont="1" applyFill="1" applyAlignment="1">
      <alignment horizontal="left" vertical="center"/>
    </xf>
    <xf numFmtId="0" fontId="8" fillId="4" borderId="0" xfId="23" applyFont="1" applyFill="1" applyAlignment="1">
      <alignment horizontal="left" vertical="center"/>
    </xf>
    <xf numFmtId="0" fontId="8" fillId="4" borderId="0" xfId="23" applyFont="1" applyFill="1" applyAlignment="1">
      <alignment horizontal="left" vertical="center" wrapText="1"/>
    </xf>
    <xf numFmtId="0" fontId="8" fillId="4" borderId="3" xfId="23" applyFont="1" applyFill="1" applyBorder="1" applyAlignment="1">
      <alignment horizontal="left" vertical="center"/>
    </xf>
    <xf numFmtId="0" fontId="8" fillId="4" borderId="0" xfId="51" applyFont="1" applyFill="1" applyAlignment="1">
      <alignment horizontal="left" vertical="center"/>
    </xf>
    <xf numFmtId="165" fontId="8" fillId="4" borderId="0" xfId="23" applyNumberFormat="1" applyFont="1" applyFill="1" applyAlignment="1">
      <alignment horizontal="left" vertical="center" wrapText="1"/>
    </xf>
    <xf numFmtId="164" fontId="11" fillId="4" borderId="0" xfId="23" applyNumberFormat="1" applyFont="1" applyFill="1" applyAlignment="1">
      <alignment horizontal="left" vertical="center"/>
    </xf>
    <xf numFmtId="165" fontId="11" fillId="4" borderId="0" xfId="23" applyNumberFormat="1" applyFont="1" applyFill="1" applyAlignment="1">
      <alignment horizontal="left" vertical="center"/>
    </xf>
    <xf numFmtId="0" fontId="8" fillId="6" borderId="33" xfId="23" applyFont="1" applyFill="1" applyBorder="1" applyAlignment="1">
      <alignment horizontal="left" vertical="center" wrapText="1"/>
    </xf>
    <xf numFmtId="0" fontId="11" fillId="3" borderId="57" xfId="23" applyFont="1" applyFill="1" applyBorder="1" applyAlignment="1">
      <alignment horizontal="left" vertical="center"/>
    </xf>
    <xf numFmtId="0" fontId="11" fillId="3" borderId="30" xfId="23" applyFont="1" applyFill="1" applyBorder="1" applyAlignment="1">
      <alignment horizontal="left" vertical="center" wrapText="1"/>
    </xf>
    <xf numFmtId="164" fontId="12" fillId="4" borderId="0" xfId="51" applyNumberFormat="1" applyFill="1" applyAlignment="1">
      <alignment horizontal="left" vertical="center"/>
    </xf>
    <xf numFmtId="0" fontId="8" fillId="6" borderId="7" xfId="23" applyFont="1" applyFill="1" applyBorder="1" applyAlignment="1">
      <alignment horizontal="left" vertical="center"/>
    </xf>
    <xf numFmtId="0" fontId="11" fillId="6" borderId="7" xfId="23" applyFont="1" applyFill="1" applyBorder="1" applyAlignment="1">
      <alignment horizontal="left" vertical="center"/>
    </xf>
    <xf numFmtId="164" fontId="10" fillId="4" borderId="0" xfId="51" applyNumberFormat="1" applyFont="1" applyFill="1" applyAlignment="1">
      <alignment horizontal="left" vertical="center"/>
    </xf>
    <xf numFmtId="3" fontId="10" fillId="4" borderId="0" xfId="51" applyNumberFormat="1" applyFont="1" applyFill="1" applyAlignment="1">
      <alignment horizontal="left" vertical="center"/>
    </xf>
    <xf numFmtId="0" fontId="11" fillId="4" borderId="24" xfId="51" applyFont="1" applyFill="1" applyBorder="1" applyAlignment="1">
      <alignment horizontal="left" vertical="center"/>
    </xf>
    <xf numFmtId="0" fontId="11" fillId="4" borderId="0" xfId="51" applyFont="1" applyFill="1" applyAlignment="1">
      <alignment horizontal="left" vertical="center"/>
    </xf>
    <xf numFmtId="0" fontId="10" fillId="6" borderId="32" xfId="51" applyFont="1" applyFill="1" applyBorder="1" applyAlignment="1">
      <alignment horizontal="left" vertical="center" wrapText="1"/>
    </xf>
    <xf numFmtId="0" fontId="10" fillId="6" borderId="10" xfId="51" applyFont="1" applyFill="1" applyBorder="1" applyAlignment="1">
      <alignment horizontal="left" vertical="center" wrapText="1"/>
    </xf>
    <xf numFmtId="0" fontId="8" fillId="0" borderId="32" xfId="51" applyFont="1" applyBorder="1" applyAlignment="1">
      <alignment horizontal="left" vertical="center"/>
    </xf>
    <xf numFmtId="164" fontId="11" fillId="4" borderId="0" xfId="51" applyNumberFormat="1" applyFont="1" applyFill="1" applyAlignment="1">
      <alignment horizontal="left" vertical="center"/>
    </xf>
    <xf numFmtId="0" fontId="8" fillId="0" borderId="32" xfId="51" applyFont="1" applyBorder="1" applyAlignment="1">
      <alignment horizontal="left" vertical="center" wrapText="1"/>
    </xf>
    <xf numFmtId="164" fontId="8" fillId="4" borderId="0" xfId="51" applyNumberFormat="1" applyFont="1" applyFill="1" applyAlignment="1">
      <alignment horizontal="left" vertical="center"/>
    </xf>
    <xf numFmtId="0" fontId="10" fillId="4" borderId="49" xfId="51" applyFont="1" applyFill="1" applyBorder="1" applyAlignment="1">
      <alignment horizontal="left" vertical="center" wrapText="1"/>
    </xf>
    <xf numFmtId="0" fontId="12" fillId="0" borderId="0" xfId="51" applyAlignment="1">
      <alignment horizontal="left" vertical="center"/>
    </xf>
    <xf numFmtId="0" fontId="10" fillId="6" borderId="30" xfId="51" applyFont="1" applyFill="1" applyBorder="1" applyAlignment="1">
      <alignment horizontal="left" vertical="center" wrapText="1"/>
    </xf>
    <xf numFmtId="165" fontId="11" fillId="4" borderId="0" xfId="51" applyNumberFormat="1" applyFont="1" applyFill="1" applyAlignment="1">
      <alignment horizontal="left" vertical="center"/>
    </xf>
    <xf numFmtId="0" fontId="12" fillId="0" borderId="21" xfId="51" applyBorder="1" applyAlignment="1">
      <alignment horizontal="left" vertical="center"/>
    </xf>
    <xf numFmtId="164" fontId="8" fillId="0" borderId="0" xfId="51" applyNumberFormat="1" applyFont="1" applyAlignment="1">
      <alignment horizontal="left" vertical="center"/>
    </xf>
    <xf numFmtId="164" fontId="12" fillId="0" borderId="22" xfId="51" applyNumberFormat="1" applyBorder="1" applyAlignment="1">
      <alignment horizontal="left" vertical="center"/>
    </xf>
    <xf numFmtId="0" fontId="11" fillId="0" borderId="22" xfId="51" applyFont="1" applyBorder="1" applyAlignment="1">
      <alignment horizontal="left" vertical="center"/>
    </xf>
    <xf numFmtId="164" fontId="11" fillId="0" borderId="31" xfId="51" applyNumberFormat="1" applyFont="1" applyBorder="1" applyAlignment="1">
      <alignment horizontal="left" vertical="center"/>
    </xf>
    <xf numFmtId="0" fontId="10" fillId="6" borderId="33" xfId="51" applyFont="1" applyFill="1" applyBorder="1" applyAlignment="1">
      <alignment horizontal="left" vertical="center" wrapText="1"/>
    </xf>
    <xf numFmtId="0" fontId="10" fillId="6" borderId="48" xfId="51" applyFont="1" applyFill="1" applyBorder="1" applyAlignment="1">
      <alignment horizontal="left" vertical="center" wrapText="1"/>
    </xf>
    <xf numFmtId="0" fontId="12" fillId="6" borderId="48" xfId="51" applyFill="1" applyBorder="1" applyAlignment="1">
      <alignment horizontal="left" vertical="center"/>
    </xf>
    <xf numFmtId="164" fontId="10" fillId="6" borderId="46" xfId="51" applyNumberFormat="1" applyFont="1" applyFill="1" applyBorder="1" applyAlignment="1">
      <alignment horizontal="left" vertical="center"/>
    </xf>
    <xf numFmtId="164" fontId="8" fillId="4" borderId="24" xfId="51" applyNumberFormat="1" applyFont="1" applyFill="1" applyBorder="1" applyAlignment="1">
      <alignment horizontal="left" vertical="center"/>
    </xf>
    <xf numFmtId="164" fontId="8" fillId="4" borderId="2" xfId="51" applyNumberFormat="1" applyFont="1" applyFill="1" applyBorder="1" applyAlignment="1">
      <alignment horizontal="left" vertical="center"/>
    </xf>
    <xf numFmtId="0" fontId="10" fillId="4" borderId="3" xfId="51" applyFont="1" applyFill="1" applyBorder="1" applyAlignment="1">
      <alignment horizontal="left" vertical="center"/>
    </xf>
    <xf numFmtId="0" fontId="10" fillId="5" borderId="49" xfId="51" applyFont="1" applyFill="1" applyBorder="1" applyAlignment="1">
      <alignment horizontal="left" vertical="center"/>
    </xf>
    <xf numFmtId="0" fontId="12" fillId="5" borderId="50" xfId="51" applyFill="1" applyBorder="1" applyAlignment="1">
      <alignment horizontal="left" vertical="center"/>
    </xf>
    <xf numFmtId="3" fontId="12" fillId="5" borderId="50" xfId="51" applyNumberFormat="1" applyFill="1" applyBorder="1" applyAlignment="1">
      <alignment horizontal="left" vertical="center"/>
    </xf>
    <xf numFmtId="0" fontId="10" fillId="6" borderId="29" xfId="51" applyFont="1" applyFill="1" applyBorder="1" applyAlignment="1">
      <alignment horizontal="left" vertical="center" wrapText="1"/>
    </xf>
    <xf numFmtId="0" fontId="29" fillId="6" borderId="36" xfId="51" applyFont="1" applyFill="1" applyBorder="1" applyAlignment="1">
      <alignment horizontal="left" vertical="center"/>
    </xf>
    <xf numFmtId="0" fontId="12" fillId="4" borderId="43" xfId="1" applyFill="1" applyBorder="1" applyAlignment="1">
      <alignment horizontal="left" vertical="center" wrapText="1"/>
    </xf>
    <xf numFmtId="0" fontId="12" fillId="4" borderId="39" xfId="1" applyFill="1" applyBorder="1" applyAlignment="1">
      <alignment horizontal="left" vertical="center" wrapText="1"/>
    </xf>
    <xf numFmtId="0" fontId="8" fillId="4" borderId="27" xfId="51" applyFont="1" applyFill="1" applyBorder="1" applyAlignment="1">
      <alignment horizontal="left" vertical="center"/>
    </xf>
    <xf numFmtId="0" fontId="11" fillId="0" borderId="10" xfId="51" applyFont="1" applyBorder="1" applyAlignment="1">
      <alignment horizontal="left" vertical="center"/>
    </xf>
    <xf numFmtId="0" fontId="8" fillId="4" borderId="3" xfId="51" applyFont="1" applyFill="1" applyBorder="1" applyAlignment="1">
      <alignment horizontal="left" vertical="center"/>
    </xf>
    <xf numFmtId="0" fontId="11" fillId="0" borderId="26" xfId="51" applyFont="1" applyBorder="1" applyAlignment="1">
      <alignment horizontal="left" vertical="center"/>
    </xf>
    <xf numFmtId="0" fontId="29" fillId="6" borderId="32" xfId="51" applyFont="1" applyFill="1" applyBorder="1" applyAlignment="1">
      <alignment horizontal="left" vertical="center"/>
    </xf>
    <xf numFmtId="0" fontId="30" fillId="6" borderId="10" xfId="51" applyFont="1" applyFill="1" applyBorder="1" applyAlignment="1">
      <alignment horizontal="left" vertical="center"/>
    </xf>
    <xf numFmtId="164" fontId="8" fillId="4" borderId="39" xfId="51" applyNumberFormat="1" applyFont="1" applyFill="1" applyBorder="1" applyAlignment="1">
      <alignment horizontal="left" vertical="center"/>
    </xf>
    <xf numFmtId="164" fontId="8" fillId="4" borderId="43" xfId="51" applyNumberFormat="1" applyFont="1" applyFill="1" applyBorder="1" applyAlignment="1">
      <alignment horizontal="left" vertical="center"/>
    </xf>
    <xf numFmtId="0" fontId="31" fillId="6" borderId="3" xfId="51" applyFont="1" applyFill="1" applyBorder="1" applyAlignment="1">
      <alignment horizontal="left" vertical="center"/>
    </xf>
    <xf numFmtId="0" fontId="32" fillId="6" borderId="0" xfId="51" applyFont="1" applyFill="1" applyAlignment="1">
      <alignment horizontal="left" vertical="center"/>
    </xf>
    <xf numFmtId="0" fontId="8" fillId="6" borderId="29" xfId="51" applyFont="1" applyFill="1" applyBorder="1" applyAlignment="1">
      <alignment horizontal="left" vertical="center" wrapText="1"/>
    </xf>
    <xf numFmtId="0" fontId="8" fillId="0" borderId="29" xfId="51" applyFont="1" applyBorder="1" applyAlignment="1">
      <alignment horizontal="left" vertical="center" wrapText="1"/>
    </xf>
    <xf numFmtId="0" fontId="11" fillId="0" borderId="21" xfId="51" applyFont="1" applyBorder="1" applyAlignment="1">
      <alignment horizontal="left" vertical="center" wrapText="1"/>
    </xf>
    <xf numFmtId="0" fontId="8" fillId="6" borderId="56" xfId="51" applyFont="1" applyFill="1" applyBorder="1" applyAlignment="1">
      <alignment horizontal="left" vertical="center" wrapText="1"/>
    </xf>
    <xf numFmtId="0" fontId="10" fillId="6" borderId="54" xfId="51" applyFont="1" applyFill="1" applyBorder="1" applyAlignment="1">
      <alignment horizontal="left" vertical="center" wrapText="1"/>
    </xf>
    <xf numFmtId="0" fontId="10" fillId="6" borderId="34" xfId="51" applyFont="1" applyFill="1" applyBorder="1" applyAlignment="1">
      <alignment horizontal="left" vertical="center"/>
    </xf>
    <xf numFmtId="0" fontId="10" fillId="4" borderId="3" xfId="51" applyFont="1" applyFill="1" applyBorder="1" applyAlignment="1">
      <alignment horizontal="left" vertical="center" wrapText="1"/>
    </xf>
    <xf numFmtId="0" fontId="10" fillId="4" borderId="0" xfId="51" applyFont="1" applyFill="1" applyAlignment="1">
      <alignment horizontal="left" vertical="center" wrapText="1"/>
    </xf>
    <xf numFmtId="165" fontId="10" fillId="4" borderId="0" xfId="51" applyNumberFormat="1" applyFont="1" applyFill="1" applyAlignment="1">
      <alignment horizontal="left" vertical="center"/>
    </xf>
    <xf numFmtId="3" fontId="12" fillId="4" borderId="0" xfId="23" applyNumberFormat="1" applyFill="1" applyAlignment="1">
      <alignment horizontal="left" vertical="center"/>
    </xf>
    <xf numFmtId="3" fontId="8" fillId="4" borderId="24" xfId="51" applyNumberFormat="1" applyFont="1" applyFill="1" applyBorder="1" applyAlignment="1">
      <alignment horizontal="left" vertical="center"/>
    </xf>
    <xf numFmtId="3" fontId="8" fillId="4" borderId="0" xfId="51" applyNumberFormat="1" applyFont="1" applyFill="1" applyAlignment="1">
      <alignment horizontal="left" vertical="center"/>
    </xf>
    <xf numFmtId="0" fontId="12" fillId="4" borderId="0" xfId="23" applyFill="1" applyAlignment="1">
      <alignment horizontal="left" vertical="center"/>
    </xf>
    <xf numFmtId="1" fontId="11" fillId="4" borderId="0" xfId="51" applyNumberFormat="1" applyFont="1" applyFill="1" applyAlignment="1">
      <alignment horizontal="left" vertical="center"/>
    </xf>
    <xf numFmtId="3" fontId="11" fillId="4" borderId="0" xfId="51" applyNumberFormat="1" applyFont="1" applyFill="1" applyAlignment="1">
      <alignment horizontal="left" vertical="center"/>
    </xf>
    <xf numFmtId="0" fontId="12" fillId="6" borderId="8" xfId="51" applyFill="1" applyBorder="1" applyAlignment="1">
      <alignment horizontal="left" vertical="center" wrapText="1"/>
    </xf>
    <xf numFmtId="0" fontId="11" fillId="6" borderId="6" xfId="51" applyFont="1" applyFill="1" applyBorder="1" applyAlignment="1">
      <alignment horizontal="left" vertical="center" wrapText="1"/>
    </xf>
    <xf numFmtId="3" fontId="0" fillId="0" borderId="3" xfId="0" applyNumberFormat="1" applyBorder="1" applyAlignment="1">
      <alignment horizontal="left" vertical="center"/>
    </xf>
    <xf numFmtId="0" fontId="12" fillId="6" borderId="6" xfId="51" applyFill="1" applyBorder="1" applyAlignment="1">
      <alignment horizontal="left" vertical="center" wrapText="1"/>
    </xf>
    <xf numFmtId="0" fontId="12" fillId="4" borderId="8" xfId="51" applyFill="1" applyBorder="1" applyAlignment="1">
      <alignment horizontal="left" vertical="center" wrapText="1"/>
    </xf>
    <xf numFmtId="0" fontId="11" fillId="4" borderId="24" xfId="51" applyFont="1" applyFill="1" applyBorder="1" applyAlignment="1">
      <alignment horizontal="left" vertical="center" wrapText="1"/>
    </xf>
    <xf numFmtId="0" fontId="11" fillId="4" borderId="41" xfId="51" applyFont="1" applyFill="1" applyBorder="1" applyAlignment="1">
      <alignment horizontal="left" vertical="center" wrapText="1"/>
    </xf>
    <xf numFmtId="164" fontId="11" fillId="4" borderId="8" xfId="51" applyNumberFormat="1" applyFont="1" applyFill="1" applyBorder="1" applyAlignment="1">
      <alignment horizontal="left" vertical="center"/>
    </xf>
    <xf numFmtId="3" fontId="0" fillId="4" borderId="3" xfId="0" applyNumberFormat="1" applyFill="1" applyBorder="1" applyAlignment="1">
      <alignment horizontal="left" vertical="center"/>
    </xf>
    <xf numFmtId="165" fontId="17" fillId="4" borderId="1" xfId="51" applyNumberFormat="1" applyFont="1" applyFill="1" applyBorder="1" applyAlignment="1">
      <alignment horizontal="left" vertical="center"/>
    </xf>
    <xf numFmtId="165" fontId="17" fillId="4" borderId="41" xfId="51" applyNumberFormat="1" applyFont="1" applyFill="1" applyBorder="1" applyAlignment="1">
      <alignment horizontal="left" vertical="center"/>
    </xf>
    <xf numFmtId="3" fontId="17" fillId="4" borderId="25" xfId="1" applyNumberFormat="1" applyFont="1" applyFill="1" applyBorder="1" applyAlignment="1" applyProtection="1">
      <alignment horizontal="left" vertical="center"/>
      <protection locked="0"/>
    </xf>
    <xf numFmtId="3" fontId="17" fillId="4" borderId="10" xfId="1" applyNumberFormat="1" applyFont="1" applyFill="1" applyBorder="1" applyAlignment="1" applyProtection="1">
      <alignment horizontal="left" vertical="center"/>
      <protection locked="0"/>
    </xf>
    <xf numFmtId="164" fontId="8" fillId="4" borderId="13" xfId="51" applyNumberFormat="1" applyFont="1" applyFill="1" applyBorder="1" applyAlignment="1">
      <alignment horizontal="left" vertical="center"/>
    </xf>
    <xf numFmtId="0" fontId="11" fillId="4" borderId="6" xfId="51" applyFont="1" applyFill="1" applyBorder="1" applyAlignment="1">
      <alignment horizontal="left" vertical="center" wrapText="1"/>
    </xf>
    <xf numFmtId="0" fontId="11" fillId="4" borderId="46" xfId="51" applyFont="1" applyFill="1" applyBorder="1" applyAlignment="1">
      <alignment horizontal="left" vertical="center" wrapText="1"/>
    </xf>
    <xf numFmtId="0" fontId="11" fillId="4" borderId="7" xfId="51" applyFont="1" applyFill="1" applyBorder="1" applyAlignment="1">
      <alignment horizontal="left" vertical="center" wrapText="1"/>
    </xf>
    <xf numFmtId="165" fontId="17" fillId="4" borderId="3" xfId="51" applyNumberFormat="1" applyFont="1" applyFill="1" applyBorder="1" applyAlignment="1">
      <alignment horizontal="left" vertical="center"/>
    </xf>
    <xf numFmtId="165" fontId="17" fillId="4" borderId="42" xfId="51" applyNumberFormat="1" applyFont="1" applyFill="1" applyBorder="1" applyAlignment="1">
      <alignment horizontal="left" vertical="center"/>
    </xf>
    <xf numFmtId="0" fontId="12" fillId="4" borderId="6" xfId="51" applyFill="1" applyBorder="1" applyAlignment="1">
      <alignment horizontal="left" vertical="center" wrapText="1"/>
    </xf>
    <xf numFmtId="165" fontId="17" fillId="4" borderId="4" xfId="51" applyNumberFormat="1" applyFont="1" applyFill="1" applyBorder="1" applyAlignment="1">
      <alignment horizontal="left" vertical="center"/>
    </xf>
    <xf numFmtId="165" fontId="17" fillId="4" borderId="53" xfId="51" applyNumberFormat="1" applyFont="1" applyFill="1" applyBorder="1" applyAlignment="1">
      <alignment horizontal="left" vertical="center"/>
    </xf>
    <xf numFmtId="0" fontId="11" fillId="4" borderId="8" xfId="51" applyFont="1" applyFill="1" applyBorder="1" applyAlignment="1">
      <alignment horizontal="left" vertical="center" wrapText="1"/>
    </xf>
    <xf numFmtId="0" fontId="11" fillId="4" borderId="4" xfId="51" applyFont="1" applyFill="1" applyBorder="1" applyAlignment="1">
      <alignment horizontal="left" vertical="center" wrapText="1"/>
    </xf>
    <xf numFmtId="0" fontId="11" fillId="4" borderId="53" xfId="51" applyFont="1" applyFill="1" applyBorder="1" applyAlignment="1">
      <alignment horizontal="left" vertical="center" wrapText="1"/>
    </xf>
    <xf numFmtId="0" fontId="8" fillId="4" borderId="8" xfId="51" applyFont="1" applyFill="1" applyBorder="1" applyAlignment="1">
      <alignment horizontal="left" vertical="center"/>
    </xf>
    <xf numFmtId="0" fontId="8" fillId="4" borderId="6" xfId="51" applyFont="1" applyFill="1" applyBorder="1" applyAlignment="1">
      <alignment horizontal="left" vertical="center"/>
    </xf>
    <xf numFmtId="0" fontId="10" fillId="4" borderId="12" xfId="51" applyFont="1" applyFill="1" applyBorder="1" applyAlignment="1">
      <alignment horizontal="left" vertical="center"/>
    </xf>
    <xf numFmtId="164" fontId="8" fillId="4" borderId="12" xfId="51" applyNumberFormat="1" applyFont="1" applyFill="1" applyBorder="1" applyAlignment="1">
      <alignment horizontal="left" vertical="center"/>
    </xf>
    <xf numFmtId="3" fontId="12" fillId="0" borderId="0" xfId="51" applyNumberFormat="1" applyAlignment="1">
      <alignment horizontal="left" vertical="center"/>
    </xf>
    <xf numFmtId="0" fontId="8" fillId="6" borderId="16" xfId="51" applyFont="1" applyFill="1" applyBorder="1" applyAlignment="1">
      <alignment horizontal="left" vertical="center" wrapText="1"/>
    </xf>
    <xf numFmtId="0" fontId="11" fillId="0" borderId="72" xfId="51" applyFont="1" applyBorder="1" applyAlignment="1">
      <alignment horizontal="left" vertical="center" wrapText="1"/>
    </xf>
    <xf numFmtId="0" fontId="11" fillId="0" borderId="78" xfId="51" applyFont="1" applyBorder="1" applyAlignment="1">
      <alignment horizontal="left" vertical="center" wrapText="1"/>
    </xf>
    <xf numFmtId="0" fontId="50" fillId="4" borderId="0" xfId="137" applyFill="1" applyAlignment="1">
      <alignment horizontal="left" vertical="center" wrapText="1"/>
    </xf>
    <xf numFmtId="10" fontId="11" fillId="4" borderId="39" xfId="51" applyNumberFormat="1" applyFont="1" applyFill="1" applyBorder="1" applyAlignment="1">
      <alignment horizontal="left" vertical="center"/>
    </xf>
    <xf numFmtId="10" fontId="11" fillId="4" borderId="43" xfId="51" applyNumberFormat="1" applyFont="1" applyFill="1" applyBorder="1" applyAlignment="1">
      <alignment horizontal="left" vertical="center"/>
    </xf>
    <xf numFmtId="0" fontId="28" fillId="4" borderId="0" xfId="38" applyFill="1" applyAlignment="1">
      <alignment horizontal="left" vertical="center"/>
    </xf>
    <xf numFmtId="3" fontId="28" fillId="4" borderId="0" xfId="38" applyNumberFormat="1" applyFill="1" applyAlignment="1">
      <alignment horizontal="left" vertical="center"/>
    </xf>
    <xf numFmtId="3" fontId="28" fillId="4" borderId="1" xfId="38" applyNumberFormat="1" applyFill="1" applyBorder="1" applyAlignment="1">
      <alignment horizontal="left" vertical="center"/>
    </xf>
    <xf numFmtId="3" fontId="28" fillId="4" borderId="24" xfId="38" applyNumberFormat="1" applyFill="1" applyBorder="1" applyAlignment="1">
      <alignment horizontal="left" vertical="center"/>
    </xf>
    <xf numFmtId="3" fontId="28" fillId="4" borderId="2" xfId="38" applyNumberFormat="1" applyFill="1" applyBorder="1" applyAlignment="1">
      <alignment horizontal="left" vertical="center"/>
    </xf>
    <xf numFmtId="3" fontId="28" fillId="4" borderId="55" xfId="38" applyNumberFormat="1" applyFill="1" applyBorder="1" applyAlignment="1">
      <alignment horizontal="left" vertical="center"/>
    </xf>
    <xf numFmtId="0" fontId="10" fillId="4" borderId="3" xfId="38" applyFont="1" applyFill="1" applyBorder="1" applyAlignment="1">
      <alignment horizontal="left" vertical="center"/>
    </xf>
    <xf numFmtId="0" fontId="10" fillId="6" borderId="8" xfId="38" applyFont="1" applyFill="1" applyBorder="1" applyAlignment="1">
      <alignment horizontal="left" vertical="center" wrapText="1"/>
    </xf>
    <xf numFmtId="0" fontId="11" fillId="4" borderId="0" xfId="38" applyFont="1" applyFill="1" applyAlignment="1">
      <alignment horizontal="left" vertical="center"/>
    </xf>
    <xf numFmtId="0" fontId="8" fillId="4" borderId="0" xfId="38" applyFont="1" applyFill="1" applyAlignment="1">
      <alignment horizontal="left" vertical="center"/>
    </xf>
    <xf numFmtId="0" fontId="8" fillId="6" borderId="8" xfId="38" applyFont="1" applyFill="1" applyBorder="1" applyAlignment="1">
      <alignment horizontal="left" vertical="center" wrapText="1"/>
    </xf>
    <xf numFmtId="0" fontId="8" fillId="6" borderId="33" xfId="38" applyFont="1" applyFill="1" applyBorder="1" applyAlignment="1">
      <alignment horizontal="left" vertical="center" wrapText="1"/>
    </xf>
    <xf numFmtId="0" fontId="8" fillId="6" borderId="12" xfId="38" applyFont="1" applyFill="1" applyBorder="1" applyAlignment="1">
      <alignment horizontal="left" vertical="center" wrapText="1"/>
    </xf>
    <xf numFmtId="164" fontId="8" fillId="6" borderId="40" xfId="38" applyNumberFormat="1" applyFont="1" applyFill="1" applyBorder="1" applyAlignment="1">
      <alignment horizontal="left" vertical="center"/>
    </xf>
    <xf numFmtId="0" fontId="8" fillId="6" borderId="8" xfId="38" applyFont="1" applyFill="1" applyBorder="1" applyAlignment="1">
      <alignment horizontal="left" vertical="center"/>
    </xf>
    <xf numFmtId="0" fontId="12" fillId="6" borderId="40" xfId="38" applyFont="1" applyFill="1" applyBorder="1" applyAlignment="1">
      <alignment horizontal="left" vertical="center" wrapText="1"/>
    </xf>
    <xf numFmtId="0" fontId="11" fillId="6" borderId="1" xfId="38" applyFont="1" applyFill="1" applyBorder="1" applyAlignment="1">
      <alignment horizontal="left" vertical="center" wrapText="1"/>
    </xf>
    <xf numFmtId="0" fontId="11" fillId="6" borderId="41" xfId="38" applyFont="1" applyFill="1" applyBorder="1" applyAlignment="1">
      <alignment horizontal="left" vertical="center" wrapText="1"/>
    </xf>
    <xf numFmtId="164" fontId="11" fillId="6" borderId="40" xfId="38" applyNumberFormat="1" applyFont="1" applyFill="1" applyBorder="1" applyAlignment="1">
      <alignment horizontal="left" vertical="center"/>
    </xf>
    <xf numFmtId="0" fontId="28" fillId="0" borderId="0" xfId="38" applyAlignment="1">
      <alignment horizontal="left" vertical="center"/>
    </xf>
    <xf numFmtId="3" fontId="28" fillId="0" borderId="0" xfId="38" applyNumberFormat="1" applyAlignment="1">
      <alignment horizontal="left" vertical="center"/>
    </xf>
    <xf numFmtId="0" fontId="8" fillId="6" borderId="6" xfId="51" applyFont="1" applyFill="1" applyBorder="1" applyAlignment="1">
      <alignment horizontal="left" vertical="center"/>
    </xf>
    <xf numFmtId="0" fontId="12" fillId="0" borderId="0" xfId="41" applyAlignment="1">
      <alignment horizontal="center" vertical="center"/>
    </xf>
    <xf numFmtId="164" fontId="11" fillId="3" borderId="39" xfId="23" applyNumberFormat="1" applyFont="1" applyFill="1" applyBorder="1" applyAlignment="1">
      <alignment horizontal="center" vertical="center"/>
    </xf>
    <xf numFmtId="3" fontId="8" fillId="6" borderId="8" xfId="23" applyNumberFormat="1" applyFont="1" applyFill="1" applyBorder="1" applyAlignment="1">
      <alignment horizontal="center" vertical="center" wrapText="1"/>
    </xf>
    <xf numFmtId="0" fontId="8" fillId="6" borderId="48" xfId="23" applyFont="1" applyFill="1" applyBorder="1" applyAlignment="1">
      <alignment horizontal="center" vertical="center" wrapText="1"/>
    </xf>
    <xf numFmtId="165" fontId="10" fillId="0" borderId="14" xfId="51" applyNumberFormat="1" applyFont="1" applyBorder="1" applyAlignment="1">
      <alignment horizontal="center" vertical="center" wrapText="1"/>
    </xf>
    <xf numFmtId="3" fontId="10" fillId="4" borderId="39" xfId="51" applyNumberFormat="1" applyFont="1" applyFill="1" applyBorder="1" applyAlignment="1">
      <alignment horizontal="center" vertical="center" wrapText="1"/>
    </xf>
    <xf numFmtId="165" fontId="11" fillId="6" borderId="10" xfId="51" applyNumberFormat="1" applyFont="1" applyFill="1" applyBorder="1" applyAlignment="1">
      <alignment horizontal="center" vertical="center" wrapText="1"/>
    </xf>
    <xf numFmtId="0" fontId="10" fillId="0" borderId="10" xfId="51" applyFont="1" applyBorder="1" applyAlignment="1">
      <alignment horizontal="center" vertical="center" wrapText="1"/>
    </xf>
    <xf numFmtId="3" fontId="11" fillId="0" borderId="25" xfId="51" applyNumberFormat="1" applyFont="1" applyBorder="1" applyAlignment="1">
      <alignment horizontal="center" vertical="center"/>
    </xf>
    <xf numFmtId="10" fontId="11" fillId="4" borderId="39" xfId="51" applyNumberFormat="1" applyFont="1" applyFill="1" applyBorder="1" applyAlignment="1">
      <alignment horizontal="center" vertical="center"/>
    </xf>
    <xf numFmtId="164" fontId="11" fillId="4" borderId="43" xfId="51" applyNumberFormat="1" applyFont="1" applyFill="1" applyBorder="1" applyAlignment="1">
      <alignment horizontal="center" vertical="center"/>
    </xf>
    <xf numFmtId="165" fontId="11" fillId="6" borderId="10" xfId="51" applyNumberFormat="1" applyFont="1" applyFill="1" applyBorder="1" applyAlignment="1">
      <alignment horizontal="center" vertical="center"/>
    </xf>
    <xf numFmtId="164" fontId="11" fillId="6" borderId="10" xfId="51" applyNumberFormat="1" applyFont="1" applyFill="1" applyBorder="1" applyAlignment="1">
      <alignment horizontal="center" vertical="center"/>
    </xf>
    <xf numFmtId="3" fontId="11" fillId="4" borderId="25" xfId="51" applyNumberFormat="1" applyFont="1" applyFill="1" applyBorder="1" applyAlignment="1">
      <alignment horizontal="center" vertical="center"/>
    </xf>
    <xf numFmtId="164" fontId="11" fillId="0" borderId="43" xfId="51" applyNumberFormat="1" applyFont="1" applyBorder="1" applyAlignment="1">
      <alignment horizontal="center" vertical="center"/>
    </xf>
    <xf numFmtId="0" fontId="10" fillId="0" borderId="26" xfId="51" applyFont="1" applyBorder="1" applyAlignment="1">
      <alignment horizontal="center" vertical="center" wrapText="1"/>
    </xf>
    <xf numFmtId="164" fontId="11" fillId="6" borderId="26" xfId="51" applyNumberFormat="1" applyFont="1" applyFill="1" applyBorder="1" applyAlignment="1">
      <alignment horizontal="center" vertical="center"/>
    </xf>
    <xf numFmtId="3" fontId="11" fillId="4" borderId="22" xfId="51" applyNumberFormat="1" applyFont="1" applyFill="1" applyBorder="1" applyAlignment="1">
      <alignment horizontal="center" vertical="center"/>
    </xf>
    <xf numFmtId="164" fontId="11" fillId="0" borderId="31" xfId="51" applyNumberFormat="1" applyFont="1" applyBorder="1" applyAlignment="1">
      <alignment horizontal="center" vertical="center"/>
    </xf>
    <xf numFmtId="165" fontId="30" fillId="6" borderId="10" xfId="51" applyNumberFormat="1" applyFont="1" applyFill="1" applyBorder="1" applyAlignment="1">
      <alignment horizontal="center" vertical="center"/>
    </xf>
    <xf numFmtId="165" fontId="8" fillId="6" borderId="10" xfId="51" applyNumberFormat="1" applyFont="1" applyFill="1" applyBorder="1" applyAlignment="1">
      <alignment horizontal="center" vertical="center"/>
    </xf>
    <xf numFmtId="3" fontId="8" fillId="6" borderId="10" xfId="51" applyNumberFormat="1" applyFont="1" applyFill="1" applyBorder="1" applyAlignment="1">
      <alignment horizontal="center" vertical="center"/>
    </xf>
    <xf numFmtId="164" fontId="8" fillId="6" borderId="28" xfId="51" applyNumberFormat="1" applyFont="1" applyFill="1" applyBorder="1" applyAlignment="1">
      <alignment horizontal="center" vertical="center"/>
    </xf>
    <xf numFmtId="164" fontId="8" fillId="6" borderId="43" xfId="51" applyNumberFormat="1" applyFont="1" applyFill="1" applyBorder="1" applyAlignment="1">
      <alignment horizontal="center" vertical="center"/>
    </xf>
    <xf numFmtId="164" fontId="8" fillId="4" borderId="13" xfId="51" applyNumberFormat="1" applyFont="1" applyFill="1" applyBorder="1" applyAlignment="1">
      <alignment horizontal="center" vertical="center"/>
    </xf>
    <xf numFmtId="3" fontId="8" fillId="6" borderId="25" xfId="51" applyNumberFormat="1" applyFont="1" applyFill="1" applyBorder="1" applyAlignment="1">
      <alignment horizontal="center" vertical="center"/>
    </xf>
    <xf numFmtId="3" fontId="10" fillId="0" borderId="47" xfId="51" applyNumberFormat="1" applyFont="1" applyBorder="1" applyAlignment="1">
      <alignment horizontal="center" vertical="center"/>
    </xf>
    <xf numFmtId="164" fontId="12" fillId="6" borderId="10" xfId="51" applyNumberFormat="1" applyFill="1" applyBorder="1" applyAlignment="1">
      <alignment horizontal="center" vertical="center" wrapText="1"/>
    </xf>
    <xf numFmtId="1" fontId="12" fillId="0" borderId="10" xfId="51" applyNumberFormat="1" applyBorder="1" applyAlignment="1">
      <alignment horizontal="center" vertical="center"/>
    </xf>
    <xf numFmtId="3" fontId="12" fillId="0" borderId="16" xfId="51" applyNumberFormat="1" applyBorder="1" applyAlignment="1">
      <alignment horizontal="center" vertical="center"/>
    </xf>
    <xf numFmtId="164" fontId="11" fillId="0" borderId="16" xfId="51" applyNumberFormat="1" applyFont="1" applyBorder="1" applyAlignment="1">
      <alignment horizontal="center" vertical="center"/>
    </xf>
    <xf numFmtId="165" fontId="32" fillId="6" borderId="0" xfId="51" applyNumberFormat="1" applyFont="1" applyFill="1" applyAlignment="1">
      <alignment horizontal="center" vertical="center"/>
    </xf>
    <xf numFmtId="165" fontId="8" fillId="6" borderId="0" xfId="51" applyNumberFormat="1" applyFont="1" applyFill="1" applyAlignment="1">
      <alignment horizontal="center" vertical="center"/>
    </xf>
    <xf numFmtId="3" fontId="46" fillId="6" borderId="10" xfId="51" applyNumberFormat="1" applyFont="1" applyFill="1" applyBorder="1" applyAlignment="1">
      <alignment horizontal="center" vertical="center"/>
    </xf>
    <xf numFmtId="3" fontId="46" fillId="6" borderId="16" xfId="51" applyNumberFormat="1" applyFont="1" applyFill="1" applyBorder="1" applyAlignment="1">
      <alignment horizontal="center" vertical="center"/>
    </xf>
    <xf numFmtId="0" fontId="10" fillId="6" borderId="26" xfId="51" applyFont="1" applyFill="1" applyBorder="1" applyAlignment="1">
      <alignment horizontal="center" vertical="center" wrapText="1"/>
    </xf>
    <xf numFmtId="164" fontId="10" fillId="6" borderId="21" xfId="51" applyNumberFormat="1" applyFont="1" applyFill="1" applyBorder="1" applyAlignment="1">
      <alignment horizontal="center" vertical="center"/>
    </xf>
    <xf numFmtId="164" fontId="10" fillId="6" borderId="39" xfId="51" applyNumberFormat="1" applyFont="1" applyFill="1" applyBorder="1" applyAlignment="1">
      <alignment horizontal="center" vertical="center"/>
    </xf>
    <xf numFmtId="3" fontId="10" fillId="6" borderId="25" xfId="51" applyNumberFormat="1" applyFont="1" applyFill="1" applyBorder="1" applyAlignment="1">
      <alignment horizontal="center" vertical="center" wrapText="1"/>
    </xf>
    <xf numFmtId="0" fontId="10" fillId="6" borderId="10" xfId="51" applyFont="1" applyFill="1" applyBorder="1" applyAlignment="1">
      <alignment horizontal="center" vertical="center" wrapText="1"/>
    </xf>
    <xf numFmtId="10" fontId="11" fillId="6" borderId="10" xfId="51" applyNumberFormat="1" applyFont="1" applyFill="1" applyBorder="1" applyAlignment="1">
      <alignment horizontal="center" vertical="center"/>
    </xf>
    <xf numFmtId="0" fontId="10" fillId="6" borderId="26" xfId="51" applyFont="1" applyFill="1" applyBorder="1" applyAlignment="1">
      <alignment horizontal="center" vertical="center"/>
    </xf>
    <xf numFmtId="3" fontId="10" fillId="6" borderId="38" xfId="51" applyNumberFormat="1" applyFont="1" applyFill="1" applyBorder="1" applyAlignment="1">
      <alignment horizontal="center" vertical="center"/>
    </xf>
    <xf numFmtId="3" fontId="10" fillId="6" borderId="31" xfId="51" applyNumberFormat="1" applyFont="1" applyFill="1" applyBorder="1" applyAlignment="1">
      <alignment horizontal="center" vertical="center"/>
    </xf>
    <xf numFmtId="1" fontId="11" fillId="0" borderId="25" xfId="51" applyNumberFormat="1" applyFont="1" applyBorder="1" applyAlignment="1">
      <alignment horizontal="center" vertical="center"/>
    </xf>
    <xf numFmtId="164" fontId="11" fillId="4" borderId="39" xfId="51" applyNumberFormat="1" applyFont="1" applyFill="1" applyBorder="1" applyAlignment="1">
      <alignment horizontal="center" vertical="center"/>
    </xf>
    <xf numFmtId="164" fontId="11" fillId="4" borderId="28" xfId="51" applyNumberFormat="1" applyFont="1" applyFill="1" applyBorder="1" applyAlignment="1">
      <alignment horizontal="center" vertical="center"/>
    </xf>
    <xf numFmtId="3" fontId="10" fillId="4" borderId="38" xfId="51" applyNumberFormat="1" applyFont="1" applyFill="1" applyBorder="1" applyAlignment="1">
      <alignment horizontal="center" vertical="center"/>
    </xf>
    <xf numFmtId="3" fontId="10" fillId="4" borderId="31" xfId="51" applyNumberFormat="1" applyFont="1" applyFill="1" applyBorder="1" applyAlignment="1">
      <alignment horizontal="center" vertical="center"/>
    </xf>
    <xf numFmtId="0" fontId="11" fillId="0" borderId="25" xfId="51" applyFont="1" applyBorder="1" applyAlignment="1">
      <alignment horizontal="center" vertical="center"/>
    </xf>
    <xf numFmtId="165" fontId="11" fillId="4" borderId="39" xfId="51" applyNumberFormat="1" applyFont="1" applyFill="1" applyBorder="1" applyAlignment="1">
      <alignment horizontal="center" vertical="center"/>
    </xf>
    <xf numFmtId="165" fontId="11" fillId="4" borderId="28" xfId="51" applyNumberFormat="1" applyFont="1" applyFill="1" applyBorder="1" applyAlignment="1">
      <alignment horizontal="center" vertical="center"/>
    </xf>
    <xf numFmtId="3" fontId="10" fillId="6" borderId="38" xfId="51" applyNumberFormat="1" applyFont="1" applyFill="1" applyBorder="1" applyAlignment="1">
      <alignment horizontal="center" vertical="center" wrapText="1"/>
    </xf>
    <xf numFmtId="3" fontId="10" fillId="4" borderId="37" xfId="51" applyNumberFormat="1" applyFont="1" applyFill="1" applyBorder="1" applyAlignment="1">
      <alignment horizontal="center" vertical="center"/>
    </xf>
    <xf numFmtId="3" fontId="10" fillId="6" borderId="58" xfId="51" applyNumberFormat="1" applyFont="1" applyFill="1" applyBorder="1" applyAlignment="1">
      <alignment horizontal="center" vertical="center" wrapText="1"/>
    </xf>
    <xf numFmtId="0" fontId="10" fillId="6" borderId="34" xfId="51" applyFont="1" applyFill="1" applyBorder="1" applyAlignment="1">
      <alignment horizontal="center" vertical="center"/>
    </xf>
    <xf numFmtId="0" fontId="8" fillId="6" borderId="7" xfId="51" applyFont="1" applyFill="1" applyBorder="1" applyAlignment="1">
      <alignment horizontal="center" vertical="center"/>
    </xf>
    <xf numFmtId="164" fontId="10" fillId="6" borderId="35" xfId="51" applyNumberFormat="1" applyFont="1" applyFill="1" applyBorder="1" applyAlignment="1">
      <alignment horizontal="center" vertical="center"/>
    </xf>
    <xf numFmtId="10" fontId="8" fillId="4" borderId="8" xfId="51" applyNumberFormat="1" applyFont="1" applyFill="1" applyBorder="1" applyAlignment="1">
      <alignment horizontal="center" vertical="center"/>
    </xf>
    <xf numFmtId="0" fontId="11" fillId="6" borderId="24" xfId="51" applyFont="1" applyFill="1" applyBorder="1" applyAlignment="1">
      <alignment horizontal="center" vertical="center" wrapText="1"/>
    </xf>
    <xf numFmtId="0" fontId="11" fillId="6" borderId="41" xfId="51" applyFont="1" applyFill="1" applyBorder="1" applyAlignment="1">
      <alignment horizontal="center" vertical="center" wrapText="1"/>
    </xf>
    <xf numFmtId="0" fontId="11" fillId="6" borderId="6" xfId="51" applyFont="1" applyFill="1" applyBorder="1" applyAlignment="1">
      <alignment horizontal="center" vertical="center" wrapText="1"/>
    </xf>
    <xf numFmtId="0" fontId="11" fillId="6" borderId="46" xfId="51" applyFont="1" applyFill="1" applyBorder="1" applyAlignment="1">
      <alignment horizontal="center" vertical="center" wrapText="1"/>
    </xf>
    <xf numFmtId="164" fontId="11" fillId="6" borderId="8" xfId="51" applyNumberFormat="1" applyFont="1" applyFill="1" applyBorder="1" applyAlignment="1">
      <alignment horizontal="center" vertical="center"/>
    </xf>
    <xf numFmtId="165" fontId="17" fillId="6" borderId="33" xfId="51" applyNumberFormat="1" applyFont="1" applyFill="1" applyBorder="1" applyAlignment="1">
      <alignment horizontal="center" vertical="center"/>
    </xf>
    <xf numFmtId="165" fontId="17" fillId="6" borderId="46" xfId="51" applyNumberFormat="1" applyFont="1" applyFill="1" applyBorder="1" applyAlignment="1">
      <alignment horizontal="center" vertical="center"/>
    </xf>
    <xf numFmtId="164" fontId="8" fillId="0" borderId="13" xfId="51" applyNumberFormat="1" applyFont="1" applyBorder="1" applyAlignment="1">
      <alignment horizontal="center" vertical="center"/>
    </xf>
    <xf numFmtId="0" fontId="11" fillId="6" borderId="7" xfId="51" applyFont="1" applyFill="1" applyBorder="1" applyAlignment="1">
      <alignment horizontal="center" vertical="center" wrapText="1"/>
    </xf>
    <xf numFmtId="165" fontId="17" fillId="6" borderId="3" xfId="51" applyNumberFormat="1" applyFont="1" applyFill="1" applyBorder="1" applyAlignment="1">
      <alignment horizontal="center" vertical="center"/>
    </xf>
    <xf numFmtId="165" fontId="17" fillId="6" borderId="42" xfId="51" applyNumberFormat="1" applyFont="1" applyFill="1" applyBorder="1" applyAlignment="1">
      <alignment horizontal="center" vertical="center"/>
    </xf>
    <xf numFmtId="0" fontId="12" fillId="6" borderId="6" xfId="51" applyFill="1" applyBorder="1" applyAlignment="1">
      <alignment horizontal="center" vertical="center" wrapText="1"/>
    </xf>
    <xf numFmtId="0" fontId="12" fillId="6" borderId="46" xfId="51" applyFill="1" applyBorder="1" applyAlignment="1">
      <alignment horizontal="center" vertical="center" wrapText="1"/>
    </xf>
    <xf numFmtId="164" fontId="8" fillId="6" borderId="12" xfId="51" applyNumberFormat="1" applyFont="1" applyFill="1" applyBorder="1" applyAlignment="1">
      <alignment horizontal="center" vertical="center"/>
    </xf>
    <xf numFmtId="0" fontId="8" fillId="6" borderId="24" xfId="38" applyFont="1" applyFill="1" applyBorder="1" applyAlignment="1">
      <alignment horizontal="center" vertical="center" wrapText="1"/>
    </xf>
    <xf numFmtId="0" fontId="8" fillId="6" borderId="41" xfId="38" applyFont="1" applyFill="1" applyBorder="1" applyAlignment="1">
      <alignment horizontal="center" vertical="center" wrapText="1"/>
    </xf>
    <xf numFmtId="164" fontId="8" fillId="6" borderId="8" xfId="38" applyNumberFormat="1" applyFont="1" applyFill="1" applyBorder="1" applyAlignment="1">
      <alignment horizontal="center" vertical="center"/>
    </xf>
    <xf numFmtId="1" fontId="11" fillId="4" borderId="49" xfId="38" applyNumberFormat="1" applyFont="1" applyFill="1" applyBorder="1" applyAlignment="1">
      <alignment horizontal="center" vertical="center"/>
    </xf>
    <xf numFmtId="6" fontId="11" fillId="0" borderId="41" xfId="38" applyNumberFormat="1" applyFont="1" applyBorder="1" applyAlignment="1">
      <alignment horizontal="center" vertical="center" wrapText="1"/>
    </xf>
    <xf numFmtId="164" fontId="8" fillId="0" borderId="13" xfId="38" applyNumberFormat="1" applyFont="1" applyBorder="1" applyAlignment="1">
      <alignment horizontal="center" vertical="center"/>
    </xf>
    <xf numFmtId="0" fontId="8" fillId="6" borderId="6" xfId="38" applyFont="1" applyFill="1" applyBorder="1" applyAlignment="1">
      <alignment horizontal="center" vertical="center" wrapText="1"/>
    </xf>
    <xf numFmtId="0" fontId="8" fillId="6" borderId="46" xfId="38" applyFont="1" applyFill="1" applyBorder="1" applyAlignment="1">
      <alignment horizontal="center" vertical="center" wrapText="1"/>
    </xf>
    <xf numFmtId="1" fontId="11" fillId="4" borderId="3" xfId="38" applyNumberFormat="1" applyFont="1" applyFill="1" applyBorder="1" applyAlignment="1">
      <alignment horizontal="center" vertical="center"/>
    </xf>
    <xf numFmtId="6" fontId="11" fillId="0" borderId="46" xfId="38" applyNumberFormat="1" applyFont="1" applyBorder="1" applyAlignment="1">
      <alignment horizontal="center" vertical="center" wrapText="1"/>
    </xf>
    <xf numFmtId="6" fontId="11" fillId="0" borderId="47" xfId="38" applyNumberFormat="1" applyFont="1" applyBorder="1" applyAlignment="1">
      <alignment horizontal="center" vertical="center" wrapText="1"/>
    </xf>
    <xf numFmtId="164" fontId="8" fillId="0" borderId="8" xfId="38" applyNumberFormat="1" applyFont="1" applyBorder="1" applyAlignment="1">
      <alignment horizontal="center" vertical="center"/>
    </xf>
    <xf numFmtId="1" fontId="11" fillId="7" borderId="33" xfId="38" applyNumberFormat="1" applyFont="1" applyFill="1" applyBorder="1" applyAlignment="1">
      <alignment horizontal="center" vertical="center"/>
    </xf>
    <xf numFmtId="6" fontId="11" fillId="7" borderId="46" xfId="38" applyNumberFormat="1" applyFont="1" applyFill="1" applyBorder="1" applyAlignment="1">
      <alignment horizontal="center" vertical="center" wrapText="1"/>
    </xf>
    <xf numFmtId="164" fontId="8" fillId="7" borderId="13" xfId="38" applyNumberFormat="1" applyFont="1" applyFill="1" applyBorder="1" applyAlignment="1">
      <alignment horizontal="center" vertical="center"/>
    </xf>
    <xf numFmtId="164" fontId="8" fillId="4" borderId="52" xfId="38" applyNumberFormat="1" applyFont="1" applyFill="1" applyBorder="1" applyAlignment="1">
      <alignment horizontal="center" vertical="center"/>
    </xf>
    <xf numFmtId="0" fontId="10" fillId="6" borderId="6" xfId="38" applyFont="1" applyFill="1" applyBorder="1" applyAlignment="1">
      <alignment horizontal="center" vertical="center" wrapText="1"/>
    </xf>
    <xf numFmtId="0" fontId="10" fillId="6" borderId="46" xfId="38" applyFont="1" applyFill="1" applyBorder="1" applyAlignment="1">
      <alignment horizontal="center" vertical="center" wrapText="1"/>
    </xf>
    <xf numFmtId="0" fontId="8" fillId="6" borderId="6" xfId="38" applyFont="1" applyFill="1" applyBorder="1" applyAlignment="1">
      <alignment horizontal="center" vertical="center"/>
    </xf>
    <xf numFmtId="0" fontId="10" fillId="6" borderId="12" xfId="38" applyFont="1" applyFill="1" applyBorder="1" applyAlignment="1">
      <alignment horizontal="center" vertical="center"/>
    </xf>
    <xf numFmtId="164" fontId="8" fillId="6" borderId="12" xfId="38" applyNumberFormat="1" applyFont="1" applyFill="1" applyBorder="1" applyAlignment="1">
      <alignment horizontal="center" vertical="center"/>
    </xf>
    <xf numFmtId="0" fontId="11" fillId="4" borderId="49" xfId="38" applyFont="1" applyFill="1" applyBorder="1" applyAlignment="1">
      <alignment horizontal="center" vertical="center"/>
    </xf>
    <xf numFmtId="0" fontId="11" fillId="6" borderId="42" xfId="38" applyFont="1" applyFill="1" applyBorder="1" applyAlignment="1">
      <alignment horizontal="center" vertical="center" wrapText="1"/>
    </xf>
    <xf numFmtId="164" fontId="11" fillId="4" borderId="52" xfId="38" applyNumberFormat="1" applyFont="1" applyFill="1" applyBorder="1" applyAlignment="1">
      <alignment horizontal="center" vertical="center"/>
    </xf>
    <xf numFmtId="0" fontId="8" fillId="4" borderId="0" xfId="23" applyFont="1" applyFill="1" applyAlignment="1">
      <alignment horizontal="center" vertical="center" wrapText="1"/>
    </xf>
    <xf numFmtId="0" fontId="8" fillId="6" borderId="8" xfId="23" applyFont="1" applyFill="1" applyBorder="1" applyAlignment="1">
      <alignment horizontal="center" vertical="center"/>
    </xf>
    <xf numFmtId="0" fontId="8" fillId="4" borderId="0" xfId="23" applyFont="1" applyFill="1" applyAlignment="1">
      <alignment horizontal="center" vertical="center"/>
    </xf>
    <xf numFmtId="0" fontId="11" fillId="3" borderId="9" xfId="23" applyFont="1" applyFill="1" applyBorder="1" applyAlignment="1">
      <alignment horizontal="center" vertical="center"/>
    </xf>
    <xf numFmtId="164" fontId="11" fillId="0" borderId="9" xfId="1" applyNumberFormat="1" applyFont="1" applyBorder="1" applyAlignment="1">
      <alignment horizontal="center" vertical="center"/>
    </xf>
    <xf numFmtId="0" fontId="12" fillId="6" borderId="65" xfId="0" applyFont="1" applyFill="1" applyBorder="1" applyAlignment="1">
      <alignment horizontal="center" vertical="center"/>
    </xf>
    <xf numFmtId="0" fontId="12" fillId="6" borderId="10" xfId="0" applyFont="1" applyFill="1" applyBorder="1" applyAlignment="1">
      <alignment horizontal="center" vertical="center"/>
    </xf>
    <xf numFmtId="164" fontId="10" fillId="6" borderId="31" xfId="51" applyNumberFormat="1" applyFont="1" applyFill="1" applyBorder="1" applyAlignment="1">
      <alignment horizontal="center" vertical="center"/>
    </xf>
    <xf numFmtId="0" fontId="11" fillId="0" borderId="16" xfId="51" applyFont="1" applyBorder="1" applyAlignment="1">
      <alignment horizontal="center" vertical="center" wrapText="1"/>
    </xf>
    <xf numFmtId="0" fontId="12" fillId="6" borderId="21" xfId="51" applyFill="1" applyBorder="1" applyAlignment="1">
      <alignment horizontal="center" vertical="center"/>
    </xf>
    <xf numFmtId="164" fontId="11" fillId="6" borderId="26" xfId="1" applyNumberFormat="1" applyFont="1" applyFill="1" applyBorder="1" applyAlignment="1">
      <alignment horizontal="center" vertical="center"/>
    </xf>
    <xf numFmtId="164" fontId="12" fillId="6" borderId="22" xfId="51" applyNumberFormat="1" applyFill="1" applyBorder="1" applyAlignment="1">
      <alignment horizontal="center" vertical="center"/>
    </xf>
    <xf numFmtId="1" fontId="11" fillId="4" borderId="25" xfId="51" applyNumberFormat="1" applyFont="1" applyFill="1" applyBorder="1" applyAlignment="1">
      <alignment horizontal="center" vertical="center"/>
    </xf>
    <xf numFmtId="164" fontId="11" fillId="0" borderId="28" xfId="51" applyNumberFormat="1" applyFont="1" applyBorder="1" applyAlignment="1">
      <alignment horizontal="center" vertical="center"/>
    </xf>
    <xf numFmtId="0" fontId="12" fillId="6" borderId="16" xfId="51" applyFill="1" applyBorder="1" applyAlignment="1">
      <alignment horizontal="center" vertical="center"/>
    </xf>
    <xf numFmtId="164" fontId="12" fillId="6" borderId="25" xfId="51" applyNumberFormat="1" applyFill="1" applyBorder="1" applyAlignment="1">
      <alignment horizontal="center" vertical="center"/>
    </xf>
    <xf numFmtId="0" fontId="10" fillId="6" borderId="35" xfId="51" applyFont="1" applyFill="1" applyBorder="1" applyAlignment="1">
      <alignment horizontal="center" vertical="center"/>
    </xf>
    <xf numFmtId="0" fontId="10" fillId="4" borderId="50" xfId="51" applyFont="1" applyFill="1" applyBorder="1" applyAlignment="1">
      <alignment horizontal="center" vertical="center" wrapText="1"/>
    </xf>
    <xf numFmtId="0" fontId="10" fillId="4" borderId="50" xfId="51" applyFont="1" applyFill="1" applyBorder="1" applyAlignment="1">
      <alignment horizontal="center" vertical="center"/>
    </xf>
    <xf numFmtId="3" fontId="10" fillId="4" borderId="55" xfId="51" applyNumberFormat="1" applyFont="1" applyFill="1" applyBorder="1" applyAlignment="1">
      <alignment horizontal="center" vertical="center"/>
    </xf>
    <xf numFmtId="0" fontId="10" fillId="6" borderId="10" xfId="51" applyFont="1" applyFill="1" applyBorder="1" applyAlignment="1">
      <alignment horizontal="center" vertical="center"/>
    </xf>
    <xf numFmtId="3" fontId="10" fillId="6" borderId="28" xfId="51" applyNumberFormat="1" applyFont="1" applyFill="1" applyBorder="1" applyAlignment="1">
      <alignment horizontal="center" vertical="center"/>
    </xf>
    <xf numFmtId="0" fontId="11" fillId="6" borderId="16" xfId="51" applyFont="1" applyFill="1" applyBorder="1" applyAlignment="1">
      <alignment horizontal="center" vertical="center" wrapText="1"/>
    </xf>
    <xf numFmtId="164" fontId="11" fillId="6" borderId="10" xfId="1" applyNumberFormat="1" applyFont="1" applyFill="1" applyBorder="1" applyAlignment="1">
      <alignment horizontal="center" vertical="center"/>
    </xf>
    <xf numFmtId="0" fontId="11" fillId="6" borderId="25" xfId="51" applyFont="1" applyFill="1" applyBorder="1" applyAlignment="1">
      <alignment horizontal="center" vertical="center"/>
    </xf>
    <xf numFmtId="164" fontId="11" fillId="6" borderId="28" xfId="51" applyNumberFormat="1" applyFont="1" applyFill="1" applyBorder="1" applyAlignment="1">
      <alignment horizontal="center" vertical="center"/>
    </xf>
    <xf numFmtId="0" fontId="10" fillId="8" borderId="8" xfId="51" applyFont="1" applyFill="1" applyBorder="1" applyAlignment="1">
      <alignment horizontal="center" vertical="center"/>
    </xf>
    <xf numFmtId="0" fontId="10" fillId="0" borderId="0" xfId="51" applyFont="1" applyAlignment="1">
      <alignment horizontal="center" vertical="center"/>
    </xf>
    <xf numFmtId="0" fontId="12" fillId="4" borderId="0" xfId="0" applyFont="1" applyFill="1" applyAlignment="1">
      <alignment horizontal="left"/>
    </xf>
    <xf numFmtId="3" fontId="12" fillId="4" borderId="39" xfId="51" applyNumberFormat="1" applyFill="1" applyBorder="1" applyAlignment="1">
      <alignment horizontal="center" vertical="center"/>
    </xf>
    <xf numFmtId="3" fontId="12" fillId="4" borderId="28" xfId="51" applyNumberFormat="1" applyFill="1" applyBorder="1" applyAlignment="1">
      <alignment horizontal="center" vertical="center"/>
    </xf>
    <xf numFmtId="165" fontId="7" fillId="0" borderId="10" xfId="136" applyNumberFormat="1" applyFont="1" applyBorder="1" applyAlignment="1">
      <alignment horizontal="center" vertical="center"/>
    </xf>
    <xf numFmtId="0" fontId="10" fillId="0" borderId="10" xfId="41" applyFont="1" applyBorder="1" applyAlignment="1">
      <alignment horizontal="center" vertical="center" wrapText="1"/>
    </xf>
    <xf numFmtId="166" fontId="10" fillId="14" borderId="52" xfId="41" applyNumberFormat="1" applyFont="1" applyFill="1" applyBorder="1" applyAlignment="1">
      <alignment horizontal="center" vertical="center" wrapText="1"/>
    </xf>
    <xf numFmtId="0" fontId="10" fillId="0" borderId="25" xfId="41" applyFont="1" applyBorder="1" applyAlignment="1">
      <alignment horizontal="center" vertical="center" wrapText="1"/>
    </xf>
    <xf numFmtId="0" fontId="10" fillId="2" borderId="78" xfId="41" applyFont="1" applyFill="1" applyBorder="1" applyAlignment="1">
      <alignment horizontal="center" vertical="center" wrapText="1"/>
    </xf>
    <xf numFmtId="3" fontId="10" fillId="15" borderId="67" xfId="41" applyNumberFormat="1" applyFont="1" applyFill="1" applyBorder="1" applyAlignment="1">
      <alignment horizontal="center" vertical="center" wrapText="1"/>
    </xf>
    <xf numFmtId="3" fontId="10" fillId="0" borderId="52" xfId="41" applyNumberFormat="1" applyFont="1" applyBorder="1" applyAlignment="1">
      <alignment horizontal="center" vertical="center" wrapText="1"/>
    </xf>
    <xf numFmtId="3" fontId="10" fillId="16" borderId="52" xfId="41" applyNumberFormat="1" applyFont="1" applyFill="1" applyBorder="1" applyAlignment="1">
      <alignment horizontal="center" vertical="center" wrapText="1"/>
    </xf>
    <xf numFmtId="166" fontId="10" fillId="16" borderId="52" xfId="41" applyNumberFormat="1" applyFont="1" applyFill="1" applyBorder="1" applyAlignment="1">
      <alignment horizontal="center" vertical="center" wrapText="1"/>
    </xf>
    <xf numFmtId="0" fontId="7" fillId="17" borderId="10" xfId="34" applyFont="1" applyFill="1" applyBorder="1" applyAlignment="1">
      <alignment horizontal="center" vertical="center" wrapText="1"/>
    </xf>
    <xf numFmtId="166" fontId="10" fillId="17" borderId="72" xfId="41" applyNumberFormat="1" applyFont="1" applyFill="1" applyBorder="1" applyAlignment="1">
      <alignment horizontal="center" vertical="center" wrapText="1"/>
    </xf>
    <xf numFmtId="0" fontId="7" fillId="18" borderId="8" xfId="34" applyFont="1" applyFill="1" applyBorder="1" applyAlignment="1">
      <alignment horizontal="center" vertical="center"/>
    </xf>
    <xf numFmtId="0" fontId="7" fillId="17" borderId="58" xfId="34" applyFont="1" applyFill="1" applyBorder="1" applyAlignment="1">
      <alignment horizontal="center" vertical="center" wrapText="1"/>
    </xf>
    <xf numFmtId="0" fontId="7" fillId="17" borderId="61" xfId="34" applyFont="1" applyFill="1" applyBorder="1" applyAlignment="1">
      <alignment horizontal="center" vertical="center"/>
    </xf>
    <xf numFmtId="0" fontId="12" fillId="0" borderId="10" xfId="41" applyBorder="1" applyAlignment="1">
      <alignment vertical="center"/>
    </xf>
    <xf numFmtId="0" fontId="12" fillId="0" borderId="10" xfId="41" applyBorder="1" applyAlignment="1">
      <alignment horizontal="center" vertical="center"/>
    </xf>
    <xf numFmtId="169" fontId="12" fillId="19" borderId="14" xfId="41" applyNumberFormat="1" applyFill="1" applyBorder="1" applyAlignment="1">
      <alignment horizontal="center" vertical="center"/>
    </xf>
    <xf numFmtId="169" fontId="12" fillId="19" borderId="23" xfId="41" applyNumberFormat="1" applyFill="1" applyBorder="1" applyAlignment="1">
      <alignment horizontal="center" vertical="center"/>
    </xf>
    <xf numFmtId="169" fontId="12" fillId="19" borderId="0" xfId="41" applyNumberFormat="1" applyFill="1" applyAlignment="1">
      <alignment horizontal="center" vertical="center"/>
    </xf>
    <xf numFmtId="169" fontId="12" fillId="14" borderId="13" xfId="41" applyNumberFormat="1" applyFill="1" applyBorder="1" applyAlignment="1">
      <alignment horizontal="center" vertical="center"/>
    </xf>
    <xf numFmtId="0" fontId="6" fillId="19" borderId="0" xfId="43" applyFill="1" applyAlignment="1">
      <alignment horizontal="center" vertical="center"/>
    </xf>
    <xf numFmtId="0" fontId="12" fillId="2" borderId="0" xfId="41" applyFill="1" applyAlignment="1">
      <alignment horizontal="center" vertical="center"/>
    </xf>
    <xf numFmtId="10" fontId="10" fillId="15" borderId="68" xfId="53" applyNumberFormat="1" applyFont="1" applyFill="1" applyBorder="1" applyAlignment="1">
      <alignment horizontal="center" vertical="center"/>
    </xf>
    <xf numFmtId="169" fontId="10" fillId="19" borderId="13" xfId="41" applyNumberFormat="1" applyFont="1" applyFill="1" applyBorder="1" applyAlignment="1">
      <alignment horizontal="center" vertical="center"/>
    </xf>
    <xf numFmtId="169" fontId="12" fillId="19" borderId="79" xfId="41" applyNumberFormat="1" applyFill="1" applyBorder="1" applyAlignment="1">
      <alignment horizontal="center" vertical="center"/>
    </xf>
    <xf numFmtId="169" fontId="12" fillId="19" borderId="22" xfId="41" applyNumberFormat="1" applyFill="1" applyBorder="1" applyAlignment="1">
      <alignment horizontal="center" vertical="center"/>
    </xf>
    <xf numFmtId="169" fontId="12" fillId="19" borderId="62" xfId="41" applyNumberFormat="1" applyFill="1" applyBorder="1" applyAlignment="1">
      <alignment horizontal="center" vertical="center"/>
    </xf>
    <xf numFmtId="3" fontId="10" fillId="16" borderId="13" xfId="41" applyNumberFormat="1" applyFont="1" applyFill="1" applyBorder="1" applyAlignment="1">
      <alignment horizontal="center" vertical="center"/>
    </xf>
    <xf numFmtId="164" fontId="12" fillId="19" borderId="14" xfId="41" applyNumberFormat="1" applyFill="1" applyBorder="1" applyAlignment="1">
      <alignment horizontal="center" vertical="center"/>
    </xf>
    <xf numFmtId="164" fontId="12" fillId="19" borderId="15" xfId="41" applyNumberFormat="1" applyFill="1" applyBorder="1" applyAlignment="1">
      <alignment horizontal="center" vertical="center"/>
    </xf>
    <xf numFmtId="164" fontId="10" fillId="19" borderId="13" xfId="41" applyNumberFormat="1" applyFont="1" applyFill="1" applyBorder="1" applyAlignment="1">
      <alignment horizontal="center" vertical="center"/>
    </xf>
    <xf numFmtId="169" fontId="12" fillId="19" borderId="80" xfId="41" applyNumberFormat="1" applyFill="1" applyBorder="1" applyAlignment="1">
      <alignment horizontal="center" vertical="center"/>
    </xf>
    <xf numFmtId="169" fontId="12" fillId="19" borderId="55" xfId="41" applyNumberFormat="1" applyFill="1" applyBorder="1" applyAlignment="1">
      <alignment horizontal="center" vertical="center"/>
    </xf>
    <xf numFmtId="3" fontId="12" fillId="0" borderId="10" xfId="43" applyNumberFormat="1" applyFont="1" applyBorder="1" applyAlignment="1">
      <alignment vertical="center"/>
    </xf>
    <xf numFmtId="0" fontId="10" fillId="0" borderId="15" xfId="41" applyFont="1" applyBorder="1" applyAlignment="1">
      <alignment horizontal="right" vertical="center"/>
    </xf>
    <xf numFmtId="169" fontId="10" fillId="19" borderId="81" xfId="41" applyNumberFormat="1" applyFont="1" applyFill="1" applyBorder="1" applyAlignment="1">
      <alignment horizontal="center" vertical="center"/>
    </xf>
    <xf numFmtId="169" fontId="10" fillId="19" borderId="24" xfId="41" applyNumberFormat="1" applyFont="1" applyFill="1" applyBorder="1" applyAlignment="1">
      <alignment horizontal="center" vertical="center"/>
    </xf>
    <xf numFmtId="169" fontId="10" fillId="19" borderId="64" xfId="41" applyNumberFormat="1" applyFont="1" applyFill="1" applyBorder="1" applyAlignment="1">
      <alignment horizontal="center" vertical="center"/>
    </xf>
    <xf numFmtId="169" fontId="10" fillId="14" borderId="40" xfId="41" applyNumberFormat="1" applyFont="1" applyFill="1" applyBorder="1" applyAlignment="1">
      <alignment horizontal="center" vertical="center"/>
    </xf>
    <xf numFmtId="0" fontId="6" fillId="19" borderId="24" xfId="43" applyFill="1" applyBorder="1" applyAlignment="1">
      <alignment horizontal="center" vertical="center"/>
    </xf>
    <xf numFmtId="0" fontId="12" fillId="2" borderId="24" xfId="41" applyFill="1" applyBorder="1" applyAlignment="1">
      <alignment horizontal="center" vertical="center"/>
    </xf>
    <xf numFmtId="169" fontId="10" fillId="15" borderId="69" xfId="41" applyNumberFormat="1" applyFont="1" applyFill="1" applyBorder="1" applyAlignment="1">
      <alignment horizontal="center" vertical="center"/>
    </xf>
    <xf numFmtId="169" fontId="10" fillId="19" borderId="40" xfId="41" applyNumberFormat="1" applyFont="1" applyFill="1" applyBorder="1" applyAlignment="1">
      <alignment horizontal="center" vertical="center"/>
    </xf>
    <xf numFmtId="3" fontId="10" fillId="16" borderId="40" xfId="41" applyNumberFormat="1" applyFont="1" applyFill="1" applyBorder="1" applyAlignment="1">
      <alignment horizontal="center" vertical="center"/>
    </xf>
    <xf numFmtId="164" fontId="10" fillId="19" borderId="81" xfId="41" applyNumberFormat="1" applyFont="1" applyFill="1" applyBorder="1" applyAlignment="1">
      <alignment horizontal="center" vertical="center"/>
    </xf>
    <xf numFmtId="164" fontId="10" fillId="19" borderId="64" xfId="41" applyNumberFormat="1" applyFont="1" applyFill="1" applyBorder="1" applyAlignment="1">
      <alignment horizontal="center" vertical="center"/>
    </xf>
    <xf numFmtId="164" fontId="10" fillId="19" borderId="40" xfId="41" applyNumberFormat="1" applyFont="1" applyFill="1" applyBorder="1" applyAlignment="1">
      <alignment horizontal="center" vertical="center"/>
    </xf>
    <xf numFmtId="169" fontId="12" fillId="20" borderId="14" xfId="41" applyNumberFormat="1" applyFill="1" applyBorder="1" applyAlignment="1">
      <alignment horizontal="center" vertical="center"/>
    </xf>
    <xf numFmtId="169" fontId="12" fillId="20" borderId="23" xfId="41" applyNumberFormat="1" applyFill="1" applyBorder="1" applyAlignment="1">
      <alignment horizontal="center" vertical="center"/>
    </xf>
    <xf numFmtId="169" fontId="12" fillId="20" borderId="0" xfId="41" applyNumberFormat="1" applyFill="1" applyAlignment="1">
      <alignment horizontal="center" vertical="center"/>
    </xf>
    <xf numFmtId="0" fontId="0" fillId="20" borderId="0" xfId="43" applyFont="1" applyFill="1" applyAlignment="1">
      <alignment horizontal="center" vertical="center"/>
    </xf>
    <xf numFmtId="169" fontId="10" fillId="20" borderId="13" xfId="41" applyNumberFormat="1" applyFont="1" applyFill="1" applyBorder="1" applyAlignment="1">
      <alignment horizontal="center" vertical="center"/>
    </xf>
    <xf numFmtId="164" fontId="12" fillId="20" borderId="14" xfId="41" applyNumberFormat="1" applyFill="1" applyBorder="1" applyAlignment="1">
      <alignment horizontal="center" vertical="center"/>
    </xf>
    <xf numFmtId="6" fontId="12" fillId="20" borderId="14" xfId="41" applyNumberFormat="1" applyFill="1" applyBorder="1" applyAlignment="1">
      <alignment horizontal="center" vertical="center"/>
    </xf>
    <xf numFmtId="6" fontId="12" fillId="20" borderId="0" xfId="41" applyNumberFormat="1" applyFill="1" applyAlignment="1">
      <alignment horizontal="center" vertical="center"/>
    </xf>
    <xf numFmtId="6" fontId="10" fillId="20" borderId="13" xfId="41" applyNumberFormat="1" applyFont="1" applyFill="1" applyBorder="1" applyAlignment="1">
      <alignment horizontal="center" vertical="center"/>
    </xf>
    <xf numFmtId="0" fontId="12" fillId="21" borderId="10" xfId="41" applyFill="1" applyBorder="1" applyAlignment="1">
      <alignment horizontal="center" vertical="center"/>
    </xf>
    <xf numFmtId="0" fontId="12" fillId="21" borderId="10" xfId="47" applyFill="1" applyBorder="1" applyAlignment="1" applyProtection="1">
      <alignment vertical="center"/>
      <protection locked="0"/>
    </xf>
    <xf numFmtId="0" fontId="12" fillId="0" borderId="10" xfId="41" applyBorder="1" applyAlignment="1" applyProtection="1">
      <alignment horizontal="left" vertical="center"/>
      <protection locked="0"/>
    </xf>
    <xf numFmtId="0" fontId="12" fillId="21" borderId="10" xfId="47" applyFill="1" applyBorder="1" applyAlignment="1" applyProtection="1">
      <alignment horizontal="center" vertical="center"/>
      <protection locked="0"/>
    </xf>
    <xf numFmtId="3" fontId="10" fillId="14" borderId="40" xfId="41" applyNumberFormat="1" applyFont="1" applyFill="1" applyBorder="1" applyAlignment="1">
      <alignment horizontal="center" vertical="center"/>
    </xf>
    <xf numFmtId="0" fontId="12" fillId="2" borderId="6" xfId="41" applyFill="1" applyBorder="1" applyAlignment="1">
      <alignment horizontal="center" vertical="center"/>
    </xf>
    <xf numFmtId="166" fontId="43" fillId="14" borderId="8" xfId="41" applyNumberFormat="1" applyFont="1" applyFill="1" applyBorder="1" applyAlignment="1">
      <alignment horizontal="center" vertical="center"/>
    </xf>
    <xf numFmtId="0" fontId="43" fillId="2" borderId="0" xfId="41" applyFont="1" applyFill="1" applyAlignment="1">
      <alignment horizontal="center" vertical="center"/>
    </xf>
    <xf numFmtId="166" fontId="43" fillId="15" borderId="70" xfId="41" applyNumberFormat="1" applyFont="1" applyFill="1" applyBorder="1" applyAlignment="1">
      <alignment horizontal="center" vertical="center"/>
    </xf>
    <xf numFmtId="3" fontId="43" fillId="16" borderId="8" xfId="41" applyNumberFormat="1" applyFont="1" applyFill="1" applyBorder="1" applyAlignment="1">
      <alignment horizontal="center" vertical="center"/>
    </xf>
    <xf numFmtId="166" fontId="43" fillId="16" borderId="8" xfId="41" applyNumberFormat="1" applyFont="1" applyFill="1" applyBorder="1" applyAlignment="1">
      <alignment horizontal="center" vertical="center"/>
    </xf>
    <xf numFmtId="0" fontId="43" fillId="2" borderId="6" xfId="41" applyFont="1" applyFill="1" applyBorder="1" applyAlignment="1">
      <alignment horizontal="center" vertical="center"/>
    </xf>
    <xf numFmtId="166" fontId="43" fillId="15" borderId="68" xfId="41" applyNumberFormat="1" applyFont="1" applyFill="1" applyBorder="1" applyAlignment="1">
      <alignment horizontal="center" vertical="center"/>
    </xf>
    <xf numFmtId="0" fontId="36" fillId="0" borderId="10" xfId="43" applyFont="1" applyBorder="1" applyAlignment="1">
      <alignment vertical="center"/>
    </xf>
    <xf numFmtId="0" fontId="6" fillId="2" borderId="0" xfId="43" applyFill="1" applyAlignment="1">
      <alignment horizontal="center" vertical="center"/>
    </xf>
    <xf numFmtId="0" fontId="12" fillId="0" borderId="10" xfId="43" applyFont="1" applyBorder="1" applyAlignment="1">
      <alignment vertical="center"/>
    </xf>
    <xf numFmtId="0" fontId="12" fillId="0" borderId="10" xfId="46" applyBorder="1" applyAlignment="1">
      <alignment vertical="center"/>
    </xf>
    <xf numFmtId="0" fontId="12" fillId="0" borderId="10" xfId="46" applyBorder="1" applyAlignment="1">
      <alignment horizontal="center" vertical="center"/>
    </xf>
    <xf numFmtId="1" fontId="12" fillId="0" borderId="10" xfId="45" applyNumberFormat="1" applyBorder="1" applyAlignment="1">
      <alignment vertical="center"/>
    </xf>
    <xf numFmtId="0" fontId="5" fillId="0" borderId="10" xfId="127" applyBorder="1" applyAlignment="1">
      <alignment horizontal="center" vertical="center"/>
    </xf>
    <xf numFmtId="0" fontId="6" fillId="0" borderId="10" xfId="43" applyBorder="1" applyAlignment="1">
      <alignment horizontal="center" vertical="center"/>
    </xf>
    <xf numFmtId="0" fontId="6" fillId="0" borderId="10" xfId="46" applyFont="1" applyBorder="1" applyAlignment="1">
      <alignment vertical="center"/>
    </xf>
    <xf numFmtId="2" fontId="36" fillId="0" borderId="10" xfId="49" applyNumberFormat="1" applyFont="1" applyBorder="1" applyAlignment="1">
      <alignment vertical="center" wrapText="1"/>
    </xf>
    <xf numFmtId="0" fontId="12" fillId="0" borderId="10" xfId="43" applyFont="1" applyBorder="1" applyAlignment="1">
      <alignment horizontal="center" vertical="center" readingOrder="1"/>
    </xf>
    <xf numFmtId="0" fontId="12" fillId="0" borderId="10" xfId="47" applyBorder="1" applyAlignment="1">
      <alignment horizontal="center" vertical="center"/>
    </xf>
    <xf numFmtId="0" fontId="0" fillId="0" borderId="10" xfId="43" applyFont="1" applyBorder="1" applyAlignment="1">
      <alignment vertical="center"/>
    </xf>
    <xf numFmtId="0" fontId="12" fillId="0" borderId="10" xfId="47" applyBorder="1" applyAlignment="1">
      <alignment vertical="center"/>
    </xf>
    <xf numFmtId="0" fontId="36" fillId="0" borderId="10" xfId="43" applyFont="1" applyBorder="1" applyAlignment="1">
      <alignment horizontal="center" vertical="center"/>
    </xf>
    <xf numFmtId="0" fontId="0" fillId="0" borderId="10" xfId="46" applyFont="1" applyBorder="1" applyAlignment="1">
      <alignment vertical="center"/>
    </xf>
    <xf numFmtId="0" fontId="6" fillId="0" borderId="10" xfId="43" applyBorder="1" applyAlignment="1">
      <alignment vertical="center"/>
    </xf>
    <xf numFmtId="0" fontId="5" fillId="0" borderId="10" xfId="127" quotePrefix="1" applyBorder="1" applyAlignment="1">
      <alignment horizontal="center" vertical="center"/>
    </xf>
    <xf numFmtId="0" fontId="12" fillId="0" borderId="10" xfId="44" applyBorder="1" applyAlignment="1">
      <alignment vertical="center"/>
    </xf>
    <xf numFmtId="0" fontId="36" fillId="0" borderId="10" xfId="36" applyFont="1" applyBorder="1" applyAlignment="1">
      <alignment vertical="center" wrapText="1"/>
    </xf>
    <xf numFmtId="0" fontId="12" fillId="18" borderId="10" xfId="41" applyFill="1" applyBorder="1" applyAlignment="1">
      <alignment horizontal="center" vertical="center"/>
    </xf>
    <xf numFmtId="0" fontId="6" fillId="0" borderId="10" xfId="43" quotePrefix="1" applyBorder="1" applyAlignment="1">
      <alignment horizontal="center" vertical="center"/>
    </xf>
    <xf numFmtId="0" fontId="12" fillId="0" borderId="10" xfId="43" applyFont="1" applyBorder="1" applyAlignment="1">
      <alignment horizontal="center" vertical="center"/>
    </xf>
    <xf numFmtId="0" fontId="12" fillId="21" borderId="10" xfId="41" applyFill="1" applyBorder="1" applyAlignment="1" applyProtection="1">
      <alignment horizontal="left" vertical="center"/>
      <protection locked="0"/>
    </xf>
    <xf numFmtId="0" fontId="12" fillId="21" borderId="10" xfId="41" applyFill="1" applyBorder="1" applyAlignment="1" applyProtection="1">
      <alignment horizontal="center" vertical="center"/>
      <protection locked="0"/>
    </xf>
    <xf numFmtId="172" fontId="10" fillId="14" borderId="8" xfId="52" applyNumberFormat="1" applyFont="1" applyFill="1" applyBorder="1" applyAlignment="1">
      <alignment horizontal="center" vertical="center"/>
    </xf>
    <xf numFmtId="0" fontId="43" fillId="2" borderId="50" xfId="43" applyFont="1" applyFill="1" applyBorder="1" applyAlignment="1">
      <alignment horizontal="center" vertical="center"/>
    </xf>
    <xf numFmtId="172" fontId="10" fillId="15" borderId="70" xfId="52" applyNumberFormat="1" applyFont="1" applyFill="1" applyBorder="1" applyAlignment="1">
      <alignment horizontal="center" vertical="center"/>
    </xf>
    <xf numFmtId="3" fontId="10" fillId="16" borderId="8" xfId="52" applyNumberFormat="1" applyFont="1" applyFill="1" applyBorder="1" applyAlignment="1">
      <alignment horizontal="center" vertical="center"/>
    </xf>
    <xf numFmtId="3" fontId="43" fillId="22" borderId="7" xfId="43" applyNumberFormat="1" applyFont="1" applyFill="1" applyBorder="1" applyAlignment="1">
      <alignment vertical="center"/>
    </xf>
    <xf numFmtId="3" fontId="43" fillId="22" borderId="7" xfId="43" applyNumberFormat="1" applyFont="1" applyFill="1" applyBorder="1" applyAlignment="1">
      <alignment horizontal="center" vertical="center"/>
    </xf>
    <xf numFmtId="0" fontId="43" fillId="22" borderId="7" xfId="43" applyFont="1" applyFill="1" applyBorder="1" applyAlignment="1">
      <alignment horizontal="center" vertical="center"/>
    </xf>
    <xf numFmtId="172" fontId="43" fillId="22" borderId="48" xfId="52" applyNumberFormat="1" applyFont="1" applyFill="1" applyBorder="1" applyAlignment="1">
      <alignment horizontal="center" vertical="center"/>
    </xf>
    <xf numFmtId="172" fontId="43" fillId="22" borderId="11" xfId="52" applyNumberFormat="1" applyFont="1" applyFill="1" applyBorder="1" applyAlignment="1">
      <alignment horizontal="center" vertical="center"/>
    </xf>
    <xf numFmtId="172" fontId="43" fillId="14" borderId="51" xfId="52" applyNumberFormat="1" applyFont="1" applyFill="1" applyBorder="1" applyAlignment="1">
      <alignment horizontal="center" vertical="center"/>
    </xf>
    <xf numFmtId="168" fontId="43" fillId="22" borderId="7" xfId="52" applyNumberFormat="1" applyFont="1" applyFill="1" applyBorder="1" applyAlignment="1">
      <alignment horizontal="center" vertical="center"/>
    </xf>
    <xf numFmtId="166" fontId="41" fillId="22" borderId="0" xfId="43" applyNumberFormat="1" applyFont="1" applyFill="1" applyAlignment="1">
      <alignment horizontal="center" vertical="center"/>
    </xf>
    <xf numFmtId="172" fontId="43" fillId="15" borderId="71" xfId="52" applyNumberFormat="1" applyFont="1" applyFill="1" applyBorder="1" applyAlignment="1">
      <alignment horizontal="center" vertical="center"/>
    </xf>
    <xf numFmtId="172" fontId="43" fillId="22" borderId="51" xfId="52" applyNumberFormat="1" applyFont="1" applyFill="1" applyBorder="1" applyAlignment="1">
      <alignment horizontal="center" vertical="center"/>
    </xf>
    <xf numFmtId="3" fontId="43" fillId="16" borderId="58" xfId="52" applyNumberFormat="1" applyFont="1" applyFill="1" applyBorder="1" applyAlignment="1">
      <alignment horizontal="center" vertical="center"/>
    </xf>
    <xf numFmtId="0" fontId="43" fillId="2" borderId="66" xfId="43" applyFont="1" applyFill="1" applyBorder="1" applyAlignment="1">
      <alignment horizontal="center" vertical="center"/>
    </xf>
    <xf numFmtId="172" fontId="43" fillId="22" borderId="10" xfId="52" applyNumberFormat="1" applyFont="1" applyFill="1" applyBorder="1" applyAlignment="1">
      <alignment horizontal="center" vertical="center"/>
    </xf>
    <xf numFmtId="172" fontId="43" fillId="22" borderId="59" xfId="52" applyNumberFormat="1" applyFont="1" applyFill="1" applyBorder="1" applyAlignment="1">
      <alignment horizontal="center" vertical="center"/>
    </xf>
    <xf numFmtId="164" fontId="43" fillId="22" borderId="54" xfId="52" applyNumberFormat="1" applyFont="1" applyFill="1" applyBorder="1" applyAlignment="1">
      <alignment horizontal="center" vertical="center"/>
    </xf>
    <xf numFmtId="5" fontId="43" fillId="22" borderId="54" xfId="52" applyNumberFormat="1" applyFont="1" applyFill="1" applyBorder="1" applyAlignment="1">
      <alignment horizontal="center" vertical="center"/>
    </xf>
    <xf numFmtId="5" fontId="43" fillId="22" borderId="59" xfId="52" applyNumberFormat="1" applyFont="1" applyFill="1" applyBorder="1" applyAlignment="1">
      <alignment horizontal="center" vertical="center"/>
    </xf>
    <xf numFmtId="5" fontId="43" fillId="22" borderId="58" xfId="52" applyNumberFormat="1" applyFont="1" applyFill="1" applyBorder="1" applyAlignment="1">
      <alignment horizontal="center" vertical="center"/>
    </xf>
    <xf numFmtId="0" fontId="10" fillId="23" borderId="0" xfId="41" applyFont="1" applyFill="1" applyAlignment="1">
      <alignment vertical="center"/>
    </xf>
    <xf numFmtId="8" fontId="7" fillId="23" borderId="8" xfId="34" applyNumberFormat="1" applyFont="1" applyFill="1" applyBorder="1" applyAlignment="1" applyProtection="1">
      <alignment horizontal="center" vertical="center"/>
      <protection locked="0"/>
    </xf>
    <xf numFmtId="8" fontId="7" fillId="20" borderId="8" xfId="34" applyNumberFormat="1" applyFont="1" applyFill="1" applyBorder="1" applyAlignment="1" applyProtection="1">
      <alignment horizontal="center" vertical="center"/>
      <protection locked="0"/>
    </xf>
    <xf numFmtId="164" fontId="12" fillId="4" borderId="0" xfId="0" applyNumberFormat="1" applyFont="1" applyFill="1" applyAlignment="1">
      <alignment horizontal="left"/>
    </xf>
    <xf numFmtId="0" fontId="12" fillId="0" borderId="0" xfId="0" applyFont="1" applyAlignment="1">
      <alignment horizontal="center" vertical="center"/>
    </xf>
    <xf numFmtId="164" fontId="7" fillId="6" borderId="10" xfId="0" applyNumberFormat="1" applyFont="1" applyFill="1" applyBorder="1" applyAlignment="1">
      <alignment horizontal="center" vertical="center"/>
    </xf>
    <xf numFmtId="0" fontId="51" fillId="0" borderId="0" xfId="0" applyFont="1" applyAlignment="1">
      <alignment vertical="center"/>
    </xf>
    <xf numFmtId="0" fontId="0" fillId="21" borderId="0" xfId="0" applyFill="1" applyAlignment="1">
      <alignment vertical="center"/>
    </xf>
    <xf numFmtId="0" fontId="0" fillId="20" borderId="0" xfId="0" applyFill="1" applyAlignment="1">
      <alignment vertical="center"/>
    </xf>
    <xf numFmtId="43" fontId="0" fillId="21" borderId="10" xfId="52" applyFont="1" applyFill="1" applyBorder="1" applyAlignment="1">
      <alignment vertical="center"/>
    </xf>
    <xf numFmtId="0" fontId="0" fillId="21" borderId="10" xfId="0" applyFill="1" applyBorder="1" applyAlignment="1">
      <alignment vertical="center" wrapText="1"/>
    </xf>
    <xf numFmtId="0" fontId="0" fillId="20" borderId="10" xfId="0" applyFill="1" applyBorder="1" applyAlignment="1">
      <alignment vertical="center" wrapText="1"/>
    </xf>
    <xf numFmtId="0" fontId="17" fillId="0" borderId="52" xfId="0" applyFont="1" applyBorder="1" applyAlignment="1">
      <alignment vertical="center"/>
    </xf>
    <xf numFmtId="0" fontId="37" fillId="0" borderId="49" xfId="0" applyFont="1" applyBorder="1" applyAlignment="1">
      <alignment vertical="center"/>
    </xf>
    <xf numFmtId="43" fontId="0" fillId="20" borderId="10" xfId="52" applyFont="1" applyFill="1" applyBorder="1" applyAlignment="1">
      <alignment vertical="center"/>
    </xf>
    <xf numFmtId="0" fontId="17" fillId="0" borderId="39" xfId="0" applyFont="1" applyBorder="1" applyAlignment="1">
      <alignment vertical="center"/>
    </xf>
    <xf numFmtId="0" fontId="37" fillId="0" borderId="36" xfId="0" applyFont="1" applyBorder="1" applyAlignment="1">
      <alignment vertical="center"/>
    </xf>
    <xf numFmtId="0" fontId="0" fillId="0" borderId="39" xfId="0" applyBorder="1" applyAlignment="1">
      <alignment horizontal="left" vertical="center"/>
    </xf>
    <xf numFmtId="0" fontId="17" fillId="0" borderId="39" xfId="0" applyFont="1" applyBorder="1" applyAlignment="1">
      <alignment vertical="center" readingOrder="1"/>
    </xf>
    <xf numFmtId="0" fontId="0" fillId="0" borderId="58" xfId="0" applyBorder="1" applyAlignment="1">
      <alignment horizontal="left" vertical="center"/>
    </xf>
    <xf numFmtId="0" fontId="37" fillId="0" borderId="61" xfId="0" applyFont="1" applyBorder="1" applyAlignment="1">
      <alignment vertical="center"/>
    </xf>
    <xf numFmtId="0" fontId="39" fillId="0" borderId="6" xfId="0" applyFont="1" applyBorder="1" applyAlignment="1">
      <alignment vertical="center"/>
    </xf>
    <xf numFmtId="0" fontId="0" fillId="0" borderId="7" xfId="0" applyBorder="1" applyAlignment="1">
      <alignment vertical="center"/>
    </xf>
    <xf numFmtId="43" fontId="0" fillId="0" borderId="7" xfId="52" applyFont="1" applyBorder="1" applyAlignment="1">
      <alignment vertical="center"/>
    </xf>
    <xf numFmtId="43" fontId="0" fillId="21" borderId="7" xfId="52" applyFont="1" applyFill="1" applyBorder="1" applyAlignment="1">
      <alignment vertical="center"/>
    </xf>
    <xf numFmtId="43" fontId="0" fillId="20" borderId="7" xfId="52" applyFont="1" applyFill="1" applyBorder="1" applyAlignment="1">
      <alignment vertical="center"/>
    </xf>
    <xf numFmtId="43" fontId="0" fillId="0" borderId="0" xfId="0" applyNumberFormat="1" applyAlignment="1">
      <alignment vertical="center"/>
    </xf>
    <xf numFmtId="0" fontId="52" fillId="0" borderId="0" xfId="0" applyFont="1" applyAlignment="1">
      <alignment vertical="center"/>
    </xf>
    <xf numFmtId="0" fontId="53" fillId="0" borderId="0" xfId="0" applyFont="1" applyAlignment="1">
      <alignment vertical="center"/>
    </xf>
    <xf numFmtId="0" fontId="53" fillId="0" borderId="10" xfId="0" applyFont="1" applyBorder="1" applyAlignment="1">
      <alignment vertical="center"/>
    </xf>
    <xf numFmtId="0" fontId="7" fillId="23" borderId="0" xfId="0" applyFont="1" applyFill="1" applyAlignment="1">
      <alignment horizontal="center" vertical="center"/>
    </xf>
    <xf numFmtId="0" fontId="7" fillId="23" borderId="10" xfId="0" applyFont="1" applyFill="1" applyBorder="1" applyAlignment="1">
      <alignment horizontal="center" vertical="center" wrapText="1"/>
    </xf>
    <xf numFmtId="43" fontId="7" fillId="23" borderId="10" xfId="52" applyFont="1" applyFill="1" applyBorder="1" applyAlignment="1">
      <alignment horizontal="center" vertical="center"/>
    </xf>
    <xf numFmtId="43" fontId="7" fillId="23" borderId="7" xfId="52" applyFont="1" applyFill="1" applyBorder="1" applyAlignment="1">
      <alignment horizontal="center" vertical="center"/>
    </xf>
    <xf numFmtId="0" fontId="0" fillId="13" borderId="0" xfId="0" applyFill="1" applyAlignment="1">
      <alignment horizontal="center" vertical="center"/>
    </xf>
    <xf numFmtId="0" fontId="0" fillId="13" borderId="10" xfId="0" applyFill="1" applyBorder="1" applyAlignment="1">
      <alignment horizontal="center" vertical="center" wrapText="1"/>
    </xf>
    <xf numFmtId="0" fontId="37" fillId="0" borderId="66" xfId="0" applyFont="1" applyBorder="1" applyAlignment="1">
      <alignment horizontal="center" vertical="center"/>
    </xf>
    <xf numFmtId="0" fontId="37" fillId="0" borderId="72" xfId="0" applyFont="1" applyBorder="1" applyAlignment="1">
      <alignment horizontal="center" vertical="center"/>
    </xf>
    <xf numFmtId="0" fontId="37" fillId="0" borderId="78" xfId="0" applyFont="1" applyBorder="1" applyAlignment="1">
      <alignment horizontal="center" vertical="center"/>
    </xf>
    <xf numFmtId="0" fontId="0" fillId="0" borderId="7" xfId="0" applyBorder="1" applyAlignment="1">
      <alignment horizontal="center" vertical="center"/>
    </xf>
    <xf numFmtId="0" fontId="53" fillId="0" borderId="0" xfId="0" applyFont="1" applyAlignment="1">
      <alignment horizontal="center" vertical="center"/>
    </xf>
    <xf numFmtId="0" fontId="12" fillId="4" borderId="0" xfId="38" applyFont="1" applyFill="1" applyAlignment="1">
      <alignment horizontal="left" vertical="center"/>
    </xf>
    <xf numFmtId="0" fontId="54" fillId="4" borderId="0" xfId="137" applyFont="1" applyFill="1" applyAlignment="1">
      <alignment horizontal="left" vertical="center"/>
    </xf>
    <xf numFmtId="44" fontId="12" fillId="4" borderId="0" xfId="136" applyFont="1" applyFill="1" applyAlignment="1">
      <alignment horizontal="left" vertical="center"/>
    </xf>
    <xf numFmtId="0" fontId="0" fillId="0" borderId="10" xfId="0" applyBorder="1" applyAlignment="1">
      <alignment horizontal="center" vertical="center" wrapText="1"/>
    </xf>
    <xf numFmtId="43" fontId="0" fillId="0" borderId="10" xfId="52" applyFont="1" applyBorder="1" applyAlignment="1">
      <alignment horizontal="center" vertical="center"/>
    </xf>
    <xf numFmtId="43" fontId="0" fillId="0" borderId="0" xfId="0" applyNumberFormat="1" applyAlignment="1">
      <alignment horizontal="center" vertical="center"/>
    </xf>
    <xf numFmtId="5" fontId="0" fillId="0" borderId="0" xfId="0" applyNumberFormat="1" applyAlignment="1">
      <alignment horizontal="center" vertical="center"/>
    </xf>
    <xf numFmtId="0" fontId="0" fillId="0" borderId="0" xfId="0" applyAlignment="1">
      <alignment horizontal="centerContinuous" vertical="center"/>
    </xf>
    <xf numFmtId="0" fontId="17" fillId="6" borderId="25" xfId="77" applyFont="1" applyFill="1" applyBorder="1" applyAlignment="1">
      <alignment horizontal="center" vertical="center"/>
    </xf>
    <xf numFmtId="0" fontId="17" fillId="6" borderId="25" xfId="77" quotePrefix="1" applyFont="1" applyFill="1" applyBorder="1" applyAlignment="1">
      <alignment horizontal="center" vertical="center"/>
    </xf>
    <xf numFmtId="164" fontId="55" fillId="6" borderId="7" xfId="51" applyNumberFormat="1" applyFont="1" applyFill="1" applyBorder="1" applyAlignment="1">
      <alignment horizontal="center" vertical="center"/>
    </xf>
    <xf numFmtId="164" fontId="55" fillId="6" borderId="8" xfId="51" applyNumberFormat="1" applyFont="1" applyFill="1" applyBorder="1" applyAlignment="1">
      <alignment horizontal="center" vertical="center"/>
    </xf>
    <xf numFmtId="164" fontId="55" fillId="6" borderId="12" xfId="51" applyNumberFormat="1" applyFont="1" applyFill="1" applyBorder="1" applyAlignment="1">
      <alignment horizontal="center" vertical="center"/>
    </xf>
    <xf numFmtId="0" fontId="0" fillId="4" borderId="0" xfId="0" applyFill="1"/>
    <xf numFmtId="164" fontId="8" fillId="4" borderId="55" xfId="51" applyNumberFormat="1" applyFont="1" applyFill="1" applyBorder="1" applyAlignment="1">
      <alignment horizontal="left" vertical="center"/>
    </xf>
    <xf numFmtId="164" fontId="10" fillId="4" borderId="11" xfId="51" applyNumberFormat="1" applyFont="1" applyFill="1" applyBorder="1" applyAlignment="1">
      <alignment horizontal="left" vertical="center"/>
    </xf>
    <xf numFmtId="0" fontId="8" fillId="6" borderId="1" xfId="51" applyFont="1" applyFill="1" applyBorder="1" applyAlignment="1">
      <alignment vertical="center"/>
    </xf>
    <xf numFmtId="0" fontId="8" fillId="4" borderId="0" xfId="51" applyFont="1" applyFill="1" applyAlignment="1">
      <alignment vertical="center"/>
    </xf>
    <xf numFmtId="0" fontId="8" fillId="6" borderId="6" xfId="51" applyFont="1" applyFill="1" applyBorder="1" applyAlignment="1">
      <alignment vertical="center"/>
    </xf>
    <xf numFmtId="0" fontId="8" fillId="4" borderId="7" xfId="51" applyFont="1" applyFill="1" applyBorder="1" applyAlignment="1">
      <alignment vertical="center"/>
    </xf>
    <xf numFmtId="0" fontId="50" fillId="0" borderId="0" xfId="137" applyBorder="1" applyAlignment="1">
      <alignment horizontal="left" vertical="center" wrapText="1"/>
    </xf>
    <xf numFmtId="0" fontId="12" fillId="4" borderId="74" xfId="51" applyFill="1" applyBorder="1" applyAlignment="1">
      <alignment horizontal="center" vertical="center" wrapText="1"/>
    </xf>
    <xf numFmtId="0" fontId="12" fillId="4" borderId="74" xfId="51" applyFill="1" applyBorder="1" applyAlignment="1">
      <alignment horizontal="center" vertical="center"/>
    </xf>
    <xf numFmtId="164" fontId="49" fillId="4" borderId="74" xfId="51" applyNumberFormat="1" applyFont="1" applyFill="1" applyBorder="1" applyAlignment="1">
      <alignment horizontal="center" vertical="center"/>
    </xf>
    <xf numFmtId="164" fontId="12" fillId="4" borderId="74" xfId="51" applyNumberFormat="1" applyFill="1" applyBorder="1" applyAlignment="1">
      <alignment horizontal="center" vertical="center"/>
    </xf>
    <xf numFmtId="1" fontId="49" fillId="0" borderId="74" xfId="51" applyNumberFormat="1" applyFont="1" applyBorder="1" applyAlignment="1">
      <alignment horizontal="center" vertical="center"/>
    </xf>
    <xf numFmtId="164" fontId="8" fillId="4" borderId="75" xfId="51" applyNumberFormat="1" applyFont="1" applyFill="1" applyBorder="1" applyAlignment="1">
      <alignment horizontal="center" vertical="center"/>
    </xf>
    <xf numFmtId="0" fontId="8" fillId="4" borderId="76" xfId="51" applyFont="1" applyFill="1" applyBorder="1" applyAlignment="1">
      <alignment horizontal="left" vertical="center"/>
    </xf>
    <xf numFmtId="3" fontId="12" fillId="5" borderId="44" xfId="51" applyNumberFormat="1" applyFill="1" applyBorder="1" applyAlignment="1">
      <alignment horizontal="left" vertical="center"/>
    </xf>
    <xf numFmtId="0" fontId="12" fillId="4" borderId="66" xfId="51" applyFill="1" applyBorder="1" applyAlignment="1">
      <alignment horizontal="left" vertical="center"/>
    </xf>
    <xf numFmtId="3" fontId="12" fillId="4" borderId="66" xfId="51" applyNumberFormat="1" applyFill="1" applyBorder="1" applyAlignment="1">
      <alignment horizontal="left" vertical="center"/>
    </xf>
    <xf numFmtId="0" fontId="50" fillId="4" borderId="0" xfId="137" applyFill="1" applyBorder="1" applyAlignment="1">
      <alignment horizontal="left" vertical="center" wrapText="1"/>
    </xf>
    <xf numFmtId="0" fontId="12" fillId="0" borderId="10" xfId="38" applyFont="1" applyBorder="1" applyAlignment="1">
      <alignment horizontal="left" vertical="center"/>
    </xf>
    <xf numFmtId="0" fontId="12" fillId="4" borderId="82" xfId="51" applyFill="1" applyBorder="1" applyAlignment="1">
      <alignment horizontal="left" vertical="center"/>
    </xf>
    <xf numFmtId="3" fontId="12" fillId="4" borderId="82" xfId="51" applyNumberFormat="1" applyFill="1" applyBorder="1" applyAlignment="1">
      <alignment horizontal="left" vertical="center"/>
    </xf>
    <xf numFmtId="3" fontId="7" fillId="12" borderId="60" xfId="0" applyNumberFormat="1" applyFont="1" applyFill="1" applyBorder="1" applyAlignment="1">
      <alignment horizontal="center" vertical="center"/>
    </xf>
    <xf numFmtId="3" fontId="7" fillId="12" borderId="54" xfId="0" applyNumberFormat="1" applyFont="1" applyFill="1" applyBorder="1" applyAlignment="1">
      <alignment horizontal="center" vertical="center"/>
    </xf>
    <xf numFmtId="0" fontId="0" fillId="21" borderId="10" xfId="0" applyFill="1" applyBorder="1" applyAlignment="1">
      <alignment horizontal="center" vertical="center"/>
    </xf>
    <xf numFmtId="1" fontId="14" fillId="4" borderId="0" xfId="77" applyNumberFormat="1" applyFont="1" applyFill="1" applyAlignment="1">
      <alignment horizontal="center" vertical="center" wrapText="1"/>
    </xf>
    <xf numFmtId="44" fontId="17" fillId="11" borderId="10" xfId="136" applyFont="1" applyFill="1" applyBorder="1" applyAlignment="1">
      <alignment horizontal="center" vertical="center" wrapText="1"/>
    </xf>
    <xf numFmtId="172" fontId="27" fillId="12" borderId="10" xfId="57" applyNumberFormat="1" applyFont="1" applyFill="1" applyBorder="1" applyAlignment="1" applyProtection="1">
      <alignment horizontal="center" vertical="center" wrapText="1"/>
    </xf>
    <xf numFmtId="168" fontId="39" fillId="12" borderId="10" xfId="77" applyNumberFormat="1" applyFont="1" applyFill="1" applyBorder="1" applyAlignment="1">
      <alignment horizontal="center" vertical="center" wrapText="1"/>
    </xf>
    <xf numFmtId="0" fontId="14" fillId="4" borderId="0" xfId="77" applyFont="1" applyFill="1" applyAlignment="1">
      <alignment horizontal="left" vertical="center"/>
    </xf>
    <xf numFmtId="4" fontId="14" fillId="4" borderId="0" xfId="77" applyNumberFormat="1" applyFont="1" applyFill="1" applyAlignment="1">
      <alignment horizontal="center" vertical="center"/>
    </xf>
    <xf numFmtId="1" fontId="14" fillId="4" borderId="0" xfId="77" applyNumberFormat="1" applyFont="1" applyFill="1" applyAlignment="1">
      <alignment horizontal="left" vertical="center"/>
    </xf>
    <xf numFmtId="2" fontId="14" fillId="4" borderId="0" xfId="77" applyNumberFormat="1" applyFont="1" applyFill="1" applyAlignment="1">
      <alignment horizontal="left" vertical="center"/>
    </xf>
    <xf numFmtId="2" fontId="14" fillId="4" borderId="0" xfId="77" applyNumberFormat="1" applyFont="1" applyFill="1" applyAlignment="1">
      <alignment horizontal="center" vertical="center"/>
    </xf>
    <xf numFmtId="2" fontId="48" fillId="4" borderId="0" xfId="77" applyNumberFormat="1" applyFont="1" applyFill="1" applyAlignment="1">
      <alignment horizontal="center" vertical="center"/>
    </xf>
    <xf numFmtId="1" fontId="48" fillId="4" borderId="0" xfId="77" applyNumberFormat="1" applyFont="1" applyFill="1" applyAlignment="1">
      <alignment horizontal="center" vertical="center"/>
    </xf>
    <xf numFmtId="174" fontId="14" fillId="4" borderId="0" xfId="77" applyNumberFormat="1" applyFont="1" applyFill="1" applyAlignment="1">
      <alignment horizontal="center" vertical="center"/>
    </xf>
    <xf numFmtId="0" fontId="17" fillId="6" borderId="10" xfId="77" applyFont="1" applyFill="1" applyBorder="1" applyAlignment="1">
      <alignment horizontal="left" vertical="center"/>
    </xf>
    <xf numFmtId="2" fontId="17" fillId="6" borderId="25" xfId="77" applyNumberFormat="1" applyFont="1" applyFill="1" applyBorder="1" applyAlignment="1">
      <alignment horizontal="left" vertical="center"/>
    </xf>
    <xf numFmtId="1" fontId="17" fillId="6" borderId="25" xfId="77" applyNumberFormat="1" applyFont="1" applyFill="1" applyBorder="1" applyAlignment="1">
      <alignment horizontal="left" vertical="center"/>
    </xf>
    <xf numFmtId="0" fontId="17" fillId="6" borderId="25" xfId="77" applyFont="1" applyFill="1" applyBorder="1" applyAlignment="1">
      <alignment horizontal="left" vertical="center"/>
    </xf>
    <xf numFmtId="0" fontId="17" fillId="6" borderId="10" xfId="77" applyFont="1" applyFill="1" applyBorder="1" applyAlignment="1">
      <alignment horizontal="center" vertical="center"/>
    </xf>
    <xf numFmtId="4" fontId="17" fillId="6" borderId="10" xfId="77" applyNumberFormat="1" applyFont="1" applyFill="1" applyBorder="1" applyAlignment="1">
      <alignment horizontal="center" vertical="center"/>
    </xf>
    <xf numFmtId="173" fontId="27" fillId="6" borderId="10" xfId="57" applyNumberFormat="1" applyFont="1" applyFill="1" applyBorder="1" applyAlignment="1" applyProtection="1">
      <alignment horizontal="center" vertical="center" wrapText="1"/>
    </xf>
    <xf numFmtId="1" fontId="27" fillId="6" borderId="72" xfId="77" applyNumberFormat="1" applyFont="1" applyFill="1" applyBorder="1" applyAlignment="1">
      <alignment vertical="center" wrapText="1"/>
    </xf>
    <xf numFmtId="1" fontId="27" fillId="6" borderId="25" xfId="77" applyNumberFormat="1" applyFont="1" applyFill="1" applyBorder="1" applyAlignment="1">
      <alignment vertical="center" wrapText="1"/>
    </xf>
    <xf numFmtId="3" fontId="7" fillId="6" borderId="65" xfId="0" applyNumberFormat="1" applyFont="1" applyFill="1" applyBorder="1" applyAlignment="1">
      <alignment horizontal="center" vertical="center"/>
    </xf>
    <xf numFmtId="0" fontId="7" fillId="20" borderId="72" xfId="0" applyFont="1" applyFill="1" applyBorder="1" applyAlignment="1">
      <alignment horizontal="center" vertical="center"/>
    </xf>
    <xf numFmtId="0" fontId="7" fillId="20" borderId="25" xfId="0" applyFont="1" applyFill="1" applyBorder="1" applyAlignment="1">
      <alignment horizontal="center" vertical="center"/>
    </xf>
    <xf numFmtId="164" fontId="7" fillId="6" borderId="65" xfId="0" applyNumberFormat="1" applyFont="1" applyFill="1" applyBorder="1" applyAlignment="1">
      <alignment horizontal="center" vertical="center"/>
    </xf>
    <xf numFmtId="169" fontId="7" fillId="6" borderId="16" xfId="0" applyNumberFormat="1" applyFont="1" applyFill="1" applyBorder="1" applyAlignment="1">
      <alignment horizontal="center" vertical="center" wrapText="1"/>
    </xf>
    <xf numFmtId="169" fontId="7" fillId="6" borderId="25" xfId="0" applyNumberFormat="1" applyFont="1" applyFill="1" applyBorder="1" applyAlignment="1">
      <alignment horizontal="center" vertical="center" wrapText="1"/>
    </xf>
    <xf numFmtId="164" fontId="7" fillId="6" borderId="25" xfId="0" applyNumberFormat="1" applyFont="1" applyFill="1" applyBorder="1" applyAlignment="1">
      <alignment horizontal="center" vertical="center"/>
    </xf>
    <xf numFmtId="3" fontId="7" fillId="6" borderId="84" xfId="0" applyNumberFormat="1" applyFont="1" applyFill="1" applyBorder="1" applyAlignment="1">
      <alignment horizontal="center" vertical="center"/>
    </xf>
    <xf numFmtId="3" fontId="7" fillId="6" borderId="25" xfId="0" applyNumberFormat="1" applyFont="1" applyFill="1" applyBorder="1" applyAlignment="1">
      <alignment horizontal="center" vertical="center"/>
    </xf>
    <xf numFmtId="43" fontId="7" fillId="6" borderId="25" xfId="52" applyFont="1" applyFill="1" applyBorder="1" applyAlignment="1">
      <alignment vertical="center"/>
    </xf>
    <xf numFmtId="169" fontId="7" fillId="6" borderId="39" xfId="0" applyNumberFormat="1" applyFont="1" applyFill="1" applyBorder="1" applyAlignment="1">
      <alignment horizontal="center" vertical="center" wrapText="1"/>
    </xf>
    <xf numFmtId="164" fontId="7" fillId="6" borderId="39" xfId="0" applyNumberFormat="1" applyFont="1" applyFill="1" applyBorder="1" applyAlignment="1">
      <alignment horizontal="center" vertical="center"/>
    </xf>
    <xf numFmtId="164" fontId="7" fillId="6" borderId="45" xfId="0" applyNumberFormat="1" applyFont="1" applyFill="1" applyBorder="1" applyAlignment="1">
      <alignment horizontal="center" vertical="center"/>
    </xf>
    <xf numFmtId="3" fontId="7" fillId="6" borderId="39" xfId="0" applyNumberFormat="1" applyFont="1" applyFill="1" applyBorder="1" applyAlignment="1">
      <alignment horizontal="center" vertical="center"/>
    </xf>
    <xf numFmtId="0" fontId="0" fillId="0" borderId="13" xfId="0" applyBorder="1" applyAlignment="1">
      <alignment vertical="center"/>
    </xf>
    <xf numFmtId="43" fontId="7" fillId="6" borderId="39" xfId="52" applyFont="1" applyFill="1" applyBorder="1" applyAlignment="1">
      <alignment vertical="center"/>
    </xf>
    <xf numFmtId="169" fontId="7" fillId="6" borderId="72" xfId="0" applyNumberFormat="1" applyFont="1" applyFill="1" applyBorder="1" applyAlignment="1">
      <alignment horizontal="center" vertical="center" wrapText="1"/>
    </xf>
    <xf numFmtId="3" fontId="7" fillId="6" borderId="66" xfId="0" applyNumberFormat="1" applyFont="1" applyFill="1" applyBorder="1" applyAlignment="1">
      <alignment horizontal="center" vertical="center"/>
    </xf>
    <xf numFmtId="3" fontId="7" fillId="6" borderId="72" xfId="0" applyNumberFormat="1" applyFont="1" applyFill="1" applyBorder="1" applyAlignment="1">
      <alignment horizontal="center" vertical="center"/>
    </xf>
    <xf numFmtId="43" fontId="7" fillId="6" borderId="72" xfId="52" applyFont="1" applyFill="1" applyBorder="1" applyAlignment="1">
      <alignment vertical="center"/>
    </xf>
    <xf numFmtId="3" fontId="7" fillId="6" borderId="45" xfId="0" applyNumberFormat="1" applyFont="1" applyFill="1" applyBorder="1" applyAlignment="1">
      <alignment horizontal="center" vertical="center"/>
    </xf>
    <xf numFmtId="0" fontId="7" fillId="23" borderId="39" xfId="0" applyFont="1" applyFill="1" applyBorder="1" applyAlignment="1">
      <alignment horizontal="center" vertical="center"/>
    </xf>
    <xf numFmtId="0" fontId="0" fillId="4" borderId="55" xfId="0" applyFill="1" applyBorder="1"/>
    <xf numFmtId="3" fontId="11" fillId="25" borderId="64" xfId="23" applyNumberFormat="1" applyFont="1" applyFill="1" applyBorder="1" applyAlignment="1">
      <alignment horizontal="center" vertical="center"/>
    </xf>
    <xf numFmtId="165" fontId="11" fillId="6" borderId="10" xfId="23" applyNumberFormat="1" applyFont="1" applyFill="1" applyBorder="1" applyAlignment="1">
      <alignment horizontal="center" vertical="center"/>
    </xf>
    <xf numFmtId="165" fontId="11" fillId="6" borderId="54" xfId="23" applyNumberFormat="1" applyFont="1" applyFill="1" applyBorder="1" applyAlignment="1">
      <alignment horizontal="center" vertical="center"/>
    </xf>
    <xf numFmtId="165" fontId="11" fillId="25" borderId="10" xfId="23" applyNumberFormat="1" applyFont="1" applyFill="1" applyBorder="1" applyAlignment="1">
      <alignment horizontal="center" vertical="center"/>
    </xf>
    <xf numFmtId="165" fontId="11" fillId="25" borderId="26" xfId="23" applyNumberFormat="1" applyFont="1" applyFill="1" applyBorder="1" applyAlignment="1">
      <alignment horizontal="center" vertical="center"/>
    </xf>
    <xf numFmtId="164" fontId="11" fillId="3" borderId="45" xfId="23" applyNumberFormat="1" applyFont="1" applyFill="1" applyBorder="1" applyAlignment="1">
      <alignment horizontal="center" vertical="center"/>
    </xf>
    <xf numFmtId="17" fontId="8" fillId="6" borderId="48" xfId="23" applyNumberFormat="1" applyFont="1" applyFill="1" applyBorder="1" applyAlignment="1">
      <alignment horizontal="center" vertical="center" wrapText="1"/>
    </xf>
    <xf numFmtId="17" fontId="8" fillId="6" borderId="34" xfId="23" applyNumberFormat="1" applyFont="1" applyFill="1" applyBorder="1" applyAlignment="1">
      <alignment horizontal="center" vertical="center" wrapText="1"/>
    </xf>
    <xf numFmtId="0" fontId="8" fillId="0" borderId="0" xfId="41" applyFont="1" applyAlignment="1">
      <alignment vertical="center"/>
    </xf>
    <xf numFmtId="166" fontId="10" fillId="21" borderId="0" xfId="41" applyNumberFormat="1" applyFont="1" applyFill="1" applyAlignment="1">
      <alignment horizontal="centerContinuous" vertical="center"/>
    </xf>
    <xf numFmtId="0" fontId="10" fillId="21" borderId="0" xfId="41" applyFont="1" applyFill="1" applyAlignment="1">
      <alignment horizontal="centerContinuous" vertical="center"/>
    </xf>
    <xf numFmtId="3" fontId="10" fillId="21" borderId="0" xfId="41" applyNumberFormat="1" applyFont="1" applyFill="1" applyAlignment="1">
      <alignment horizontal="centerContinuous" vertical="center"/>
    </xf>
    <xf numFmtId="0" fontId="10" fillId="2" borderId="78" xfId="41" applyFont="1" applyFill="1" applyBorder="1" applyAlignment="1">
      <alignment horizontal="center" vertical="center"/>
    </xf>
    <xf numFmtId="3" fontId="10" fillId="21" borderId="22" xfId="41" applyNumberFormat="1" applyFont="1" applyFill="1" applyBorder="1" applyAlignment="1">
      <alignment horizontal="center" vertical="center"/>
    </xf>
    <xf numFmtId="0" fontId="12" fillId="0" borderId="66" xfId="41" applyBorder="1" applyAlignment="1">
      <alignment horizontal="center" vertical="center"/>
    </xf>
    <xf numFmtId="0" fontId="12" fillId="2" borderId="66" xfId="41" applyFill="1" applyBorder="1" applyAlignment="1">
      <alignment horizontal="center" vertical="center"/>
    </xf>
    <xf numFmtId="166" fontId="12" fillId="0" borderId="66" xfId="41" applyNumberFormat="1" applyBorder="1" applyAlignment="1">
      <alignment horizontal="center" vertical="center"/>
    </xf>
    <xf numFmtId="3" fontId="12" fillId="0" borderId="23" xfId="41" applyNumberFormat="1" applyBorder="1" applyAlignment="1">
      <alignment horizontal="center" vertical="center"/>
    </xf>
    <xf numFmtId="164" fontId="12" fillId="19" borderId="64" xfId="41" applyNumberFormat="1" applyFill="1" applyBorder="1" applyAlignment="1">
      <alignment horizontal="center" vertical="center"/>
    </xf>
    <xf numFmtId="6" fontId="12" fillId="20" borderId="15" xfId="41" applyNumberFormat="1" applyFill="1" applyBorder="1" applyAlignment="1">
      <alignment horizontal="center" vertical="center"/>
    </xf>
    <xf numFmtId="0" fontId="12" fillId="0" borderId="10" xfId="47" applyBorder="1" applyAlignment="1" applyProtection="1">
      <alignment horizontal="center" vertical="center"/>
      <protection locked="0"/>
    </xf>
    <xf numFmtId="3" fontId="10" fillId="0" borderId="34" xfId="41" applyNumberFormat="1" applyFont="1" applyBorder="1" applyAlignment="1">
      <alignment horizontal="center" vertical="center"/>
    </xf>
    <xf numFmtId="164" fontId="43" fillId="0" borderId="34" xfId="41" applyNumberFormat="1" applyFont="1" applyBorder="1" applyAlignment="1">
      <alignment horizontal="center" vertical="center"/>
    </xf>
    <xf numFmtId="0" fontId="7" fillId="17" borderId="88" xfId="34" applyFont="1" applyFill="1" applyBorder="1" applyAlignment="1">
      <alignment horizontal="center" vertical="center"/>
    </xf>
    <xf numFmtId="164" fontId="12" fillId="19" borderId="42" xfId="41" applyNumberFormat="1" applyFill="1" applyBorder="1" applyAlignment="1">
      <alignment horizontal="center" vertical="center"/>
    </xf>
    <xf numFmtId="0" fontId="12" fillId="26" borderId="0" xfId="41" applyFill="1" applyAlignment="1">
      <alignment vertical="center"/>
    </xf>
    <xf numFmtId="1" fontId="10" fillId="26" borderId="0" xfId="45" applyNumberFormat="1" applyFont="1" applyFill="1" applyAlignment="1">
      <alignment vertical="center"/>
    </xf>
    <xf numFmtId="1" fontId="12" fillId="26" borderId="0" xfId="45" applyNumberFormat="1" applyFill="1" applyAlignment="1">
      <alignment vertical="center"/>
    </xf>
    <xf numFmtId="1" fontId="12" fillId="26" borderId="0" xfId="45" applyNumberFormat="1" applyFill="1" applyAlignment="1">
      <alignment horizontal="center" vertical="center"/>
    </xf>
    <xf numFmtId="3" fontId="6" fillId="26" borderId="14" xfId="43" applyNumberFormat="1" applyFill="1" applyBorder="1" applyAlignment="1">
      <alignment horizontal="center" vertical="center"/>
    </xf>
    <xf numFmtId="3" fontId="6" fillId="26" borderId="23" xfId="43" applyNumberFormat="1" applyFill="1" applyBorder="1" applyAlignment="1">
      <alignment horizontal="center" vertical="center"/>
    </xf>
    <xf numFmtId="3" fontId="6" fillId="26" borderId="0" xfId="43" applyNumberFormat="1" applyFill="1" applyAlignment="1">
      <alignment horizontal="center" vertical="center"/>
    </xf>
    <xf numFmtId="3" fontId="6" fillId="26" borderId="13" xfId="43" applyNumberFormat="1" applyFill="1" applyBorder="1" applyAlignment="1">
      <alignment horizontal="center" vertical="center"/>
    </xf>
    <xf numFmtId="0" fontId="0" fillId="26" borderId="0" xfId="43" applyFont="1" applyFill="1" applyAlignment="1">
      <alignment horizontal="center" vertical="center"/>
    </xf>
    <xf numFmtId="0" fontId="6" fillId="26" borderId="0" xfId="43" applyFill="1" applyAlignment="1">
      <alignment horizontal="center" vertical="center"/>
    </xf>
    <xf numFmtId="166" fontId="6" fillId="26" borderId="68" xfId="43" applyNumberFormat="1" applyFill="1" applyBorder="1" applyAlignment="1">
      <alignment horizontal="center" vertical="center"/>
    </xf>
    <xf numFmtId="166" fontId="6" fillId="26" borderId="0" xfId="43" applyNumberFormat="1" applyFill="1" applyAlignment="1">
      <alignment horizontal="center" vertical="center"/>
    </xf>
    <xf numFmtId="166" fontId="6" fillId="26" borderId="14" xfId="43" applyNumberFormat="1" applyFill="1" applyBorder="1" applyAlignment="1">
      <alignment horizontal="center" vertical="center"/>
    </xf>
    <xf numFmtId="0" fontId="10" fillId="26" borderId="0" xfId="43" applyFont="1" applyFill="1" applyAlignment="1">
      <alignment horizontal="center" vertical="center"/>
    </xf>
    <xf numFmtId="0" fontId="10" fillId="26" borderId="14" xfId="43" applyFont="1" applyFill="1" applyBorder="1" applyAlignment="1">
      <alignment horizontal="center" vertical="center"/>
    </xf>
    <xf numFmtId="3" fontId="10" fillId="26" borderId="13" xfId="41" applyNumberFormat="1" applyFont="1" applyFill="1" applyBorder="1" applyAlignment="1">
      <alignment horizontal="center" vertical="center"/>
    </xf>
    <xf numFmtId="3" fontId="10" fillId="26" borderId="14" xfId="43" applyNumberFormat="1" applyFont="1" applyFill="1" applyBorder="1" applyAlignment="1">
      <alignment horizontal="center" vertical="center"/>
    </xf>
    <xf numFmtId="3" fontId="10" fillId="26" borderId="0" xfId="43" applyNumberFormat="1" applyFont="1" applyFill="1" applyAlignment="1">
      <alignment horizontal="center" vertical="center"/>
    </xf>
    <xf numFmtId="164" fontId="12" fillId="26" borderId="14" xfId="41" applyNumberFormat="1" applyFill="1" applyBorder="1" applyAlignment="1">
      <alignment horizontal="center" vertical="center"/>
    </xf>
    <xf numFmtId="164" fontId="12" fillId="26" borderId="15" xfId="41" applyNumberFormat="1" applyFill="1" applyBorder="1" applyAlignment="1">
      <alignment horizontal="center" vertical="center"/>
    </xf>
    <xf numFmtId="164" fontId="12" fillId="26" borderId="42" xfId="41" applyNumberFormat="1" applyFill="1" applyBorder="1" applyAlignment="1">
      <alignment horizontal="center" vertical="center"/>
    </xf>
    <xf numFmtId="164" fontId="10" fillId="26" borderId="13" xfId="41" applyNumberFormat="1" applyFont="1" applyFill="1" applyBorder="1" applyAlignment="1">
      <alignment horizontal="center" vertical="center"/>
    </xf>
    <xf numFmtId="0" fontId="6" fillId="26" borderId="0" xfId="43" applyFill="1" applyAlignment="1">
      <alignment vertical="center"/>
    </xf>
    <xf numFmtId="6" fontId="7" fillId="26" borderId="13" xfId="43" applyNumberFormat="1" applyFont="1" applyFill="1" applyBorder="1" applyAlignment="1">
      <alignment horizontal="center" vertical="center"/>
    </xf>
    <xf numFmtId="5" fontId="10" fillId="0" borderId="46" xfId="52" applyNumberFormat="1" applyFont="1" applyFill="1" applyBorder="1" applyAlignment="1">
      <alignment horizontal="center" vertical="center"/>
    </xf>
    <xf numFmtId="5" fontId="43" fillId="22" borderId="88" xfId="52" applyNumberFormat="1" applyFont="1" applyFill="1" applyBorder="1" applyAlignment="1">
      <alignment horizontal="center" vertical="center"/>
    </xf>
    <xf numFmtId="0" fontId="6" fillId="0" borderId="0" xfId="43" applyAlignment="1">
      <alignment horizontal="center" vertical="center"/>
    </xf>
    <xf numFmtId="165" fontId="12" fillId="0" borderId="0" xfId="41" applyNumberFormat="1" applyAlignment="1">
      <alignment horizontal="center" vertical="center"/>
    </xf>
    <xf numFmtId="0" fontId="12" fillId="0" borderId="0" xfId="41" applyAlignment="1">
      <alignment horizontal="right" vertical="center"/>
    </xf>
    <xf numFmtId="164" fontId="12" fillId="0" borderId="0" xfId="41" applyNumberFormat="1" applyAlignment="1">
      <alignment vertical="center"/>
    </xf>
    <xf numFmtId="4" fontId="12" fillId="0" borderId="0" xfId="41" applyNumberFormat="1" applyAlignment="1">
      <alignment vertical="center"/>
    </xf>
    <xf numFmtId="5" fontId="6" fillId="0" borderId="0" xfId="43" applyNumberFormat="1" applyAlignment="1">
      <alignment vertical="center"/>
    </xf>
    <xf numFmtId="0" fontId="12" fillId="27" borderId="1" xfId="41" applyFill="1" applyBorder="1" applyAlignment="1">
      <alignment horizontal="center" vertical="center"/>
    </xf>
    <xf numFmtId="3" fontId="12" fillId="0" borderId="3" xfId="41" applyNumberFormat="1" applyBorder="1" applyAlignment="1">
      <alignment horizontal="center" vertical="center"/>
    </xf>
    <xf numFmtId="3" fontId="12" fillId="27" borderId="0" xfId="41" applyNumberFormat="1" applyFill="1" applyAlignment="1">
      <alignment horizontal="center" vertical="center"/>
    </xf>
    <xf numFmtId="166" fontId="10" fillId="0" borderId="3" xfId="41" applyNumberFormat="1" applyFont="1" applyBorder="1" applyAlignment="1">
      <alignment horizontal="center" vertical="center"/>
    </xf>
    <xf numFmtId="3" fontId="12" fillId="27" borderId="40" xfId="41" applyNumberFormat="1" applyFill="1" applyBorder="1" applyAlignment="1">
      <alignment horizontal="center" vertical="center"/>
    </xf>
    <xf numFmtId="3" fontId="12" fillId="27" borderId="52" xfId="41" applyNumberFormat="1" applyFill="1" applyBorder="1" applyAlignment="1">
      <alignment horizontal="center" vertical="center"/>
    </xf>
    <xf numFmtId="0" fontId="12" fillId="27" borderId="3" xfId="41" applyFill="1" applyBorder="1" applyAlignment="1">
      <alignment horizontal="center" vertical="center"/>
    </xf>
    <xf numFmtId="3" fontId="12" fillId="27" borderId="39" xfId="41" applyNumberFormat="1" applyFill="1" applyBorder="1" applyAlignment="1">
      <alignment horizontal="center" vertical="center"/>
    </xf>
    <xf numFmtId="3" fontId="12" fillId="27" borderId="13" xfId="41" applyNumberFormat="1" applyFill="1" applyBorder="1" applyAlignment="1">
      <alignment horizontal="center" vertical="center"/>
    </xf>
    <xf numFmtId="165" fontId="12" fillId="0" borderId="0" xfId="41" applyNumberFormat="1" applyAlignment="1">
      <alignment vertical="center"/>
    </xf>
    <xf numFmtId="7" fontId="12" fillId="0" borderId="0" xfId="41" applyNumberFormat="1" applyAlignment="1">
      <alignment vertical="center"/>
    </xf>
    <xf numFmtId="175" fontId="12" fillId="0" borderId="0" xfId="41" applyNumberFormat="1" applyAlignment="1">
      <alignment horizontal="center" vertical="center"/>
    </xf>
    <xf numFmtId="0" fontId="12" fillId="0" borderId="0" xfId="46" applyAlignment="1">
      <alignment horizontal="right" vertical="center"/>
    </xf>
    <xf numFmtId="0" fontId="43" fillId="0" borderId="0" xfId="43" applyFont="1" applyAlignment="1">
      <alignment vertical="center"/>
    </xf>
    <xf numFmtId="0" fontId="43" fillId="0" borderId="0" xfId="43" applyFont="1" applyAlignment="1">
      <alignment horizontal="center" vertical="center"/>
    </xf>
    <xf numFmtId="0" fontId="12" fillId="27" borderId="4" xfId="41" applyFill="1" applyBorder="1" applyAlignment="1">
      <alignment vertical="center"/>
    </xf>
    <xf numFmtId="3" fontId="10" fillId="0" borderId="3" xfId="41" applyNumberFormat="1" applyFont="1" applyBorder="1" applyAlignment="1">
      <alignment horizontal="center" vertical="center"/>
    </xf>
    <xf numFmtId="3" fontId="10" fillId="27" borderId="24" xfId="41" applyNumberFormat="1" applyFont="1" applyFill="1" applyBorder="1" applyAlignment="1">
      <alignment horizontal="center" vertical="center"/>
    </xf>
    <xf numFmtId="166" fontId="10" fillId="0" borderId="1" xfId="41" applyNumberFormat="1" applyFont="1" applyBorder="1" applyAlignment="1">
      <alignment horizontal="center" vertical="center"/>
    </xf>
    <xf numFmtId="3" fontId="10" fillId="27" borderId="51" xfId="41" applyNumberFormat="1" applyFont="1" applyFill="1" applyBorder="1" applyAlignment="1">
      <alignment horizontal="center" vertical="center"/>
    </xf>
    <xf numFmtId="0" fontId="41" fillId="0" borderId="0" xfId="43" applyFont="1" applyAlignment="1">
      <alignment vertical="center"/>
    </xf>
    <xf numFmtId="0" fontId="41" fillId="0" borderId="0" xfId="43" applyFont="1" applyAlignment="1">
      <alignment horizontal="center" vertical="center"/>
    </xf>
    <xf numFmtId="168" fontId="12" fillId="0" borderId="0" xfId="52" applyNumberFormat="1" applyFont="1" applyAlignment="1">
      <alignment horizontal="center" vertical="center"/>
    </xf>
    <xf numFmtId="3" fontId="10" fillId="27" borderId="0" xfId="41" applyNumberFormat="1" applyFont="1" applyFill="1" applyAlignment="1">
      <alignment horizontal="center" vertical="center"/>
    </xf>
    <xf numFmtId="0" fontId="12" fillId="21" borderId="0" xfId="41" applyFill="1" applyAlignment="1">
      <alignment horizontal="center" vertical="center"/>
    </xf>
    <xf numFmtId="0" fontId="10" fillId="21" borderId="0" xfId="41" applyFont="1" applyFill="1" applyAlignment="1">
      <alignment horizontal="center" vertical="center"/>
    </xf>
    <xf numFmtId="0" fontId="10" fillId="21" borderId="10" xfId="41" applyFont="1" applyFill="1" applyBorder="1" applyAlignment="1">
      <alignment horizontal="center" vertical="center" wrapText="1"/>
    </xf>
    <xf numFmtId="0" fontId="43" fillId="21" borderId="0" xfId="41" applyFont="1" applyFill="1" applyAlignment="1">
      <alignment horizontal="center" vertical="center"/>
    </xf>
    <xf numFmtId="0" fontId="10" fillId="21" borderId="16" xfId="41" applyFont="1" applyFill="1" applyBorder="1" applyAlignment="1">
      <alignment horizontal="center" vertical="center" wrapText="1"/>
    </xf>
    <xf numFmtId="0" fontId="12" fillId="21" borderId="10" xfId="46" applyFill="1" applyBorder="1" applyAlignment="1">
      <alignment horizontal="center" vertical="center"/>
    </xf>
    <xf numFmtId="0" fontId="5" fillId="21" borderId="10" xfId="127" applyFill="1" applyBorder="1" applyAlignment="1">
      <alignment horizontal="center" vertical="center"/>
    </xf>
    <xf numFmtId="0" fontId="6" fillId="21" borderId="10" xfId="43" applyFill="1" applyBorder="1" applyAlignment="1">
      <alignment horizontal="center" vertical="center"/>
    </xf>
    <xf numFmtId="0" fontId="12" fillId="21" borderId="10" xfId="43" applyFont="1" applyFill="1" applyBorder="1" applyAlignment="1">
      <alignment horizontal="center" vertical="center" readingOrder="1"/>
    </xf>
    <xf numFmtId="0" fontId="12" fillId="21" borderId="10" xfId="47" applyFill="1" applyBorder="1" applyAlignment="1">
      <alignment horizontal="center" vertical="center"/>
    </xf>
    <xf numFmtId="0" fontId="36" fillId="21" borderId="10" xfId="43" applyFont="1" applyFill="1" applyBorder="1" applyAlignment="1">
      <alignment horizontal="center" vertical="center"/>
    </xf>
    <xf numFmtId="0" fontId="5" fillId="21" borderId="10" xfId="127" quotePrefix="1" applyFill="1" applyBorder="1" applyAlignment="1">
      <alignment horizontal="center" vertical="center"/>
    </xf>
    <xf numFmtId="0" fontId="6" fillId="21" borderId="10" xfId="43" quotePrefix="1" applyFill="1" applyBorder="1" applyAlignment="1">
      <alignment horizontal="center" vertical="center"/>
    </xf>
    <xf numFmtId="0" fontId="12" fillId="21" borderId="10" xfId="43" applyFont="1" applyFill="1" applyBorder="1" applyAlignment="1">
      <alignment horizontal="center" vertical="center"/>
    </xf>
    <xf numFmtId="0" fontId="57" fillId="21" borderId="10" xfId="127" applyFont="1" applyFill="1" applyBorder="1" applyAlignment="1">
      <alignment horizontal="center" vertical="center"/>
    </xf>
    <xf numFmtId="1" fontId="12" fillId="21" borderId="0" xfId="45" applyNumberFormat="1" applyFill="1" applyAlignment="1">
      <alignment horizontal="center" vertical="center"/>
    </xf>
    <xf numFmtId="0" fontId="43" fillId="21" borderId="7" xfId="43" applyFont="1" applyFill="1" applyBorder="1" applyAlignment="1">
      <alignment horizontal="center" vertical="center"/>
    </xf>
    <xf numFmtId="0" fontId="43" fillId="21" borderId="0" xfId="43" applyFont="1" applyFill="1" applyAlignment="1">
      <alignment horizontal="center" vertical="center"/>
    </xf>
    <xf numFmtId="0" fontId="6" fillId="21" borderId="0" xfId="43" applyFill="1" applyAlignment="1">
      <alignment horizontal="center" vertical="center"/>
    </xf>
    <xf numFmtId="3" fontId="10" fillId="21" borderId="0" xfId="41" applyNumberFormat="1" applyFont="1" applyFill="1" applyAlignment="1">
      <alignment horizontal="center" vertical="center"/>
    </xf>
    <xf numFmtId="0" fontId="7" fillId="0" borderId="26" xfId="0" applyFont="1" applyBorder="1" applyAlignment="1">
      <alignment vertical="center"/>
    </xf>
    <xf numFmtId="164" fontId="7" fillId="0" borderId="0" xfId="0" applyNumberFormat="1" applyFont="1" applyAlignment="1">
      <alignment horizontal="center" vertical="center"/>
    </xf>
    <xf numFmtId="164" fontId="7" fillId="6" borderId="54" xfId="0" applyNumberFormat="1" applyFont="1" applyFill="1" applyBorder="1" applyAlignment="1">
      <alignment horizontal="center" vertical="center"/>
    </xf>
    <xf numFmtId="0" fontId="0" fillId="0" borderId="25" xfId="0" applyBorder="1" applyAlignment="1">
      <alignment horizontal="center" vertical="center"/>
    </xf>
    <xf numFmtId="164" fontId="0" fillId="0" borderId="0" xfId="0" applyNumberFormat="1" applyAlignment="1">
      <alignment vertical="center"/>
    </xf>
    <xf numFmtId="164" fontId="0" fillId="0" borderId="13" xfId="0" applyNumberFormat="1" applyBorder="1" applyAlignment="1">
      <alignment vertical="center"/>
    </xf>
    <xf numFmtId="164" fontId="7" fillId="6" borderId="10" xfId="52" applyNumberFormat="1" applyFont="1" applyFill="1" applyBorder="1" applyAlignment="1">
      <alignment vertical="center"/>
    </xf>
    <xf numFmtId="164" fontId="7" fillId="6" borderId="16" xfId="52" applyNumberFormat="1" applyFont="1" applyFill="1" applyBorder="1" applyAlignment="1">
      <alignment vertical="center"/>
    </xf>
    <xf numFmtId="164" fontId="7" fillId="6" borderId="39" xfId="52" applyNumberFormat="1" applyFont="1" applyFill="1" applyBorder="1" applyAlignment="1">
      <alignment vertical="center"/>
    </xf>
    <xf numFmtId="164" fontId="7" fillId="0" borderId="13" xfId="0" applyNumberFormat="1" applyFont="1" applyBorder="1" applyAlignment="1">
      <alignment horizontal="center" vertical="center"/>
    </xf>
    <xf numFmtId="0" fontId="12" fillId="4" borderId="13" xfId="51" applyFill="1" applyBorder="1" applyAlignment="1">
      <alignment horizontal="left" vertical="center"/>
    </xf>
    <xf numFmtId="0" fontId="50" fillId="0" borderId="0" xfId="137" applyAlignment="1">
      <alignment horizontal="center" vertical="center" wrapText="1"/>
    </xf>
    <xf numFmtId="0" fontId="0" fillId="4" borderId="0" xfId="0" applyFill="1" applyAlignment="1">
      <alignment vertical="center"/>
    </xf>
    <xf numFmtId="164" fontId="58" fillId="4" borderId="10" xfId="0" applyNumberFormat="1" applyFont="1" applyFill="1" applyBorder="1" applyAlignment="1">
      <alignment horizontal="center" vertical="center"/>
    </xf>
    <xf numFmtId="0" fontId="8" fillId="4" borderId="3" xfId="23" applyFont="1" applyFill="1" applyBorder="1" applyAlignment="1">
      <alignment vertical="center" wrapText="1"/>
    </xf>
    <xf numFmtId="0" fontId="10" fillId="6" borderId="8" xfId="38" applyFont="1" applyFill="1" applyBorder="1" applyAlignment="1">
      <alignment horizontal="left" vertical="center"/>
    </xf>
    <xf numFmtId="0" fontId="8" fillId="4" borderId="10" xfId="51" applyFont="1" applyFill="1" applyBorder="1" applyAlignment="1">
      <alignment horizontal="left" vertical="center"/>
    </xf>
    <xf numFmtId="0" fontId="60" fillId="4" borderId="6" xfId="0" applyFont="1" applyFill="1" applyBorder="1" applyAlignment="1">
      <alignment vertical="center"/>
    </xf>
    <xf numFmtId="0" fontId="0" fillId="4" borderId="12" xfId="0" applyFill="1" applyBorder="1" applyAlignment="1">
      <alignment vertical="center"/>
    </xf>
    <xf numFmtId="0" fontId="61" fillId="0" borderId="49" xfId="0" applyFont="1" applyBorder="1" applyAlignment="1">
      <alignment vertical="center"/>
    </xf>
    <xf numFmtId="0" fontId="61" fillId="0" borderId="36" xfId="0" applyFont="1" applyBorder="1" applyAlignment="1">
      <alignment vertical="center"/>
    </xf>
    <xf numFmtId="0" fontId="61" fillId="0" borderId="61" xfId="0" applyFont="1" applyBorder="1" applyAlignment="1">
      <alignment vertical="center"/>
    </xf>
    <xf numFmtId="164" fontId="58" fillId="4" borderId="52" xfId="0" applyNumberFormat="1" applyFont="1" applyFill="1" applyBorder="1" applyAlignment="1">
      <alignment horizontal="center" vertical="center"/>
    </xf>
    <xf numFmtId="164" fontId="58" fillId="4" borderId="39" xfId="0" applyNumberFormat="1" applyFont="1" applyFill="1" applyBorder="1" applyAlignment="1">
      <alignment horizontal="center" vertical="center"/>
    </xf>
    <xf numFmtId="164" fontId="58" fillId="4" borderId="58" xfId="0" applyNumberFormat="1" applyFont="1" applyFill="1" applyBorder="1" applyAlignment="1">
      <alignment horizontal="center" vertical="center"/>
    </xf>
    <xf numFmtId="0" fontId="59" fillId="28" borderId="10" xfId="0" applyFont="1" applyFill="1" applyBorder="1" applyAlignment="1">
      <alignment horizontal="center" vertical="center"/>
    </xf>
    <xf numFmtId="0" fontId="62" fillId="6" borderId="92" xfId="0" applyFont="1" applyFill="1" applyBorder="1" applyAlignment="1">
      <alignment vertical="center"/>
    </xf>
    <xf numFmtId="164" fontId="62" fillId="6" borderId="92" xfId="0" applyNumberFormat="1" applyFont="1" applyFill="1" applyBorder="1" applyAlignment="1">
      <alignment horizontal="center" vertical="center"/>
    </xf>
    <xf numFmtId="0" fontId="62" fillId="4" borderId="8" xfId="0" applyFont="1" applyFill="1" applyBorder="1" applyAlignment="1">
      <alignment vertical="center"/>
    </xf>
    <xf numFmtId="0" fontId="63" fillId="0" borderId="0" xfId="41" applyFont="1" applyAlignment="1">
      <alignment vertical="center"/>
    </xf>
    <xf numFmtId="0" fontId="64" fillId="0" borderId="0" xfId="41" applyFont="1" applyAlignment="1">
      <alignment horizontal="center" vertical="center"/>
    </xf>
    <xf numFmtId="0" fontId="63" fillId="0" borderId="0" xfId="41" applyFont="1" applyAlignment="1">
      <alignment horizontal="center" vertical="center"/>
    </xf>
    <xf numFmtId="166" fontId="63" fillId="0" borderId="0" xfId="41" applyNumberFormat="1" applyFont="1" applyAlignment="1">
      <alignment horizontal="center" vertical="center"/>
    </xf>
    <xf numFmtId="3" fontId="63" fillId="0" borderId="0" xfId="41" applyNumberFormat="1" applyFont="1" applyAlignment="1">
      <alignment horizontal="center" vertical="center"/>
    </xf>
    <xf numFmtId="0" fontId="65" fillId="23" borderId="0" xfId="41" applyFont="1" applyFill="1" applyAlignment="1">
      <alignment vertical="center"/>
    </xf>
    <xf numFmtId="8" fontId="52" fillId="23" borderId="8" xfId="34" applyNumberFormat="1" applyFont="1" applyFill="1" applyBorder="1" applyAlignment="1" applyProtection="1">
      <alignment horizontal="center" vertical="center"/>
      <protection locked="0"/>
    </xf>
    <xf numFmtId="0" fontId="65" fillId="0" borderId="0" xfId="41" applyFont="1" applyAlignment="1">
      <alignment vertical="center"/>
    </xf>
    <xf numFmtId="0" fontId="65" fillId="0" borderId="0" xfId="41" applyFont="1" applyAlignment="1">
      <alignment horizontal="center" vertical="center"/>
    </xf>
    <xf numFmtId="8" fontId="52" fillId="20" borderId="8" xfId="34" applyNumberFormat="1" applyFont="1" applyFill="1" applyBorder="1" applyAlignment="1" applyProtection="1">
      <alignment horizontal="center" vertical="center"/>
      <protection locked="0"/>
    </xf>
    <xf numFmtId="3" fontId="65" fillId="21" borderId="23" xfId="41" applyNumberFormat="1" applyFont="1" applyFill="1" applyBorder="1" applyAlignment="1">
      <alignment horizontal="center" vertical="center"/>
    </xf>
    <xf numFmtId="0" fontId="65" fillId="0" borderId="0" xfId="41" applyFont="1" applyAlignment="1">
      <alignment horizontal="center" vertical="center" wrapText="1"/>
    </xf>
    <xf numFmtId="0" fontId="65" fillId="0" borderId="33" xfId="41" applyFont="1" applyBorder="1" applyAlignment="1">
      <alignment horizontal="center" vertical="center" wrapText="1"/>
    </xf>
    <xf numFmtId="0" fontId="65" fillId="0" borderId="48" xfId="41" applyFont="1" applyBorder="1" applyAlignment="1">
      <alignment horizontal="center" vertical="center" wrapText="1"/>
    </xf>
    <xf numFmtId="0" fontId="65" fillId="0" borderId="48" xfId="42" applyFont="1" applyBorder="1" applyAlignment="1">
      <alignment horizontal="center" vertical="center" wrapText="1"/>
    </xf>
    <xf numFmtId="166" fontId="65" fillId="23" borderId="8" xfId="41" applyNumberFormat="1" applyFont="1" applyFill="1" applyBorder="1" applyAlignment="1">
      <alignment horizontal="center" vertical="center" wrapText="1"/>
    </xf>
    <xf numFmtId="0" fontId="65" fillId="0" borderId="12" xfId="41" applyFont="1" applyBorder="1" applyAlignment="1">
      <alignment horizontal="center" vertical="center" wrapText="1"/>
    </xf>
    <xf numFmtId="3" fontId="65" fillId="15" borderId="93" xfId="41" applyNumberFormat="1" applyFont="1" applyFill="1" applyBorder="1" applyAlignment="1">
      <alignment horizontal="center" vertical="center" wrapText="1"/>
    </xf>
    <xf numFmtId="3" fontId="65" fillId="23" borderId="8" xfId="41" applyNumberFormat="1" applyFont="1" applyFill="1" applyBorder="1" applyAlignment="1">
      <alignment horizontal="center" vertical="center" wrapText="1"/>
    </xf>
    <xf numFmtId="3" fontId="65" fillId="15" borderId="70" xfId="41" applyNumberFormat="1" applyFont="1" applyFill="1" applyBorder="1" applyAlignment="1">
      <alignment horizontal="center" vertical="center" wrapText="1"/>
    </xf>
    <xf numFmtId="3" fontId="65" fillId="0" borderId="8" xfId="41" applyNumberFormat="1" applyFont="1" applyBorder="1" applyAlignment="1">
      <alignment horizontal="center" vertical="center" wrapText="1"/>
    </xf>
    <xf numFmtId="3" fontId="65" fillId="16" borderId="8" xfId="41" applyNumberFormat="1" applyFont="1" applyFill="1" applyBorder="1" applyAlignment="1">
      <alignment horizontal="center" vertical="center" wrapText="1"/>
    </xf>
    <xf numFmtId="166" fontId="65" fillId="16" borderId="8" xfId="41" applyNumberFormat="1" applyFont="1" applyFill="1" applyBorder="1" applyAlignment="1">
      <alignment horizontal="center" vertical="center" wrapText="1"/>
    </xf>
    <xf numFmtId="0" fontId="52" fillId="18" borderId="8" xfId="34" applyFont="1" applyFill="1" applyBorder="1" applyAlignment="1">
      <alignment horizontal="center" vertical="center"/>
    </xf>
    <xf numFmtId="0" fontId="52" fillId="17" borderId="8" xfId="34" applyFont="1" applyFill="1" applyBorder="1" applyAlignment="1">
      <alignment horizontal="center" vertical="center" wrapText="1"/>
    </xf>
    <xf numFmtId="0" fontId="52" fillId="17" borderId="6" xfId="34" applyFont="1" applyFill="1" applyBorder="1" applyAlignment="1">
      <alignment horizontal="center" vertical="center"/>
    </xf>
    <xf numFmtId="0" fontId="65" fillId="0" borderId="8" xfId="41" applyFont="1" applyBorder="1" applyAlignment="1">
      <alignment horizontal="center" vertical="center" wrapText="1"/>
    </xf>
    <xf numFmtId="0" fontId="63" fillId="0" borderId="57" xfId="41" applyFont="1" applyBorder="1" applyAlignment="1">
      <alignment vertical="center"/>
    </xf>
    <xf numFmtId="0" fontId="63" fillId="0" borderId="9" xfId="41" applyFont="1" applyBorder="1" applyAlignment="1">
      <alignment horizontal="center" vertical="center"/>
    </xf>
    <xf numFmtId="169" fontId="63" fillId="19" borderId="81" xfId="41" applyNumberFormat="1" applyFont="1" applyFill="1" applyBorder="1" applyAlignment="1">
      <alignment horizontal="center" vertical="center"/>
    </xf>
    <xf numFmtId="169" fontId="63" fillId="19" borderId="94" xfId="41" applyNumberFormat="1" applyFont="1" applyFill="1" applyBorder="1" applyAlignment="1">
      <alignment horizontal="center" vertical="center"/>
    </xf>
    <xf numFmtId="169" fontId="63" fillId="19" borderId="24" xfId="41" applyNumberFormat="1" applyFont="1" applyFill="1" applyBorder="1" applyAlignment="1">
      <alignment horizontal="center" vertical="center"/>
    </xf>
    <xf numFmtId="169" fontId="63" fillId="23" borderId="40" xfId="41" applyNumberFormat="1" applyFont="1" applyFill="1" applyBorder="1" applyAlignment="1">
      <alignment horizontal="center" vertical="center"/>
    </xf>
    <xf numFmtId="0" fontId="53" fillId="19" borderId="2" xfId="43" applyFont="1" applyFill="1" applyBorder="1" applyAlignment="1">
      <alignment horizontal="center" vertical="center"/>
    </xf>
    <xf numFmtId="10" fontId="65" fillId="15" borderId="95" xfId="53" applyNumberFormat="1" applyFont="1" applyFill="1" applyBorder="1" applyAlignment="1">
      <alignment horizontal="center" vertical="center"/>
    </xf>
    <xf numFmtId="169" fontId="63" fillId="19" borderId="0" xfId="41" applyNumberFormat="1" applyFont="1" applyFill="1" applyAlignment="1">
      <alignment horizontal="center" vertical="center"/>
    </xf>
    <xf numFmtId="169" fontId="63" fillId="19" borderId="14" xfId="41" applyNumberFormat="1" applyFont="1" applyFill="1" applyBorder="1" applyAlignment="1">
      <alignment horizontal="center" vertical="center"/>
    </xf>
    <xf numFmtId="169" fontId="65" fillId="23" borderId="13" xfId="41" applyNumberFormat="1" applyFont="1" applyFill="1" applyBorder="1" applyAlignment="1">
      <alignment horizontal="center" vertical="center"/>
    </xf>
    <xf numFmtId="10" fontId="65" fillId="15" borderId="68" xfId="53" applyNumberFormat="1" applyFont="1" applyFill="1" applyBorder="1" applyAlignment="1">
      <alignment horizontal="center" vertical="center"/>
    </xf>
    <xf numFmtId="169" fontId="63" fillId="19" borderId="80" xfId="41" applyNumberFormat="1" applyFont="1" applyFill="1" applyBorder="1" applyAlignment="1">
      <alignment horizontal="center" vertical="center"/>
    </xf>
    <xf numFmtId="169" fontId="63" fillId="19" borderId="23" xfId="41" applyNumberFormat="1" applyFont="1" applyFill="1" applyBorder="1" applyAlignment="1">
      <alignment horizontal="center" vertical="center"/>
    </xf>
    <xf numFmtId="169" fontId="63" fillId="19" borderId="55" xfId="41" applyNumberFormat="1" applyFont="1" applyFill="1" applyBorder="1" applyAlignment="1">
      <alignment horizontal="center" vertical="center"/>
    </xf>
    <xf numFmtId="169" fontId="65" fillId="19" borderId="13" xfId="41" applyNumberFormat="1" applyFont="1" applyFill="1" applyBorder="1" applyAlignment="1">
      <alignment horizontal="center" vertical="center"/>
    </xf>
    <xf numFmtId="3" fontId="65" fillId="16" borderId="13" xfId="41" applyNumberFormat="1" applyFont="1" applyFill="1" applyBorder="1" applyAlignment="1">
      <alignment horizontal="center" vertical="center"/>
    </xf>
    <xf numFmtId="164" fontId="63" fillId="19" borderId="14" xfId="41" applyNumberFormat="1" applyFont="1" applyFill="1" applyBorder="1" applyAlignment="1">
      <alignment horizontal="center" vertical="center"/>
    </xf>
    <xf numFmtId="164" fontId="63" fillId="19" borderId="15" xfId="41" applyNumberFormat="1" applyFont="1" applyFill="1" applyBorder="1" applyAlignment="1">
      <alignment horizontal="center" vertical="center"/>
    </xf>
    <xf numFmtId="164" fontId="65" fillId="19" borderId="13" xfId="41" applyNumberFormat="1" applyFont="1" applyFill="1" applyBorder="1" applyAlignment="1">
      <alignment horizontal="center" vertical="center"/>
    </xf>
    <xf numFmtId="164" fontId="65" fillId="19" borderId="40" xfId="41" applyNumberFormat="1" applyFont="1" applyFill="1" applyBorder="1" applyAlignment="1">
      <alignment horizontal="center" vertical="center"/>
    </xf>
    <xf numFmtId="0" fontId="63" fillId="0" borderId="13" xfId="41" applyFont="1" applyBorder="1" applyAlignment="1">
      <alignment vertical="center"/>
    </xf>
    <xf numFmtId="0" fontId="63" fillId="0" borderId="32" xfId="41" applyFont="1" applyBorder="1" applyAlignment="1">
      <alignment vertical="center"/>
    </xf>
    <xf numFmtId="0" fontId="63" fillId="0" borderId="10" xfId="41" applyFont="1" applyBorder="1" applyAlignment="1">
      <alignment horizontal="center" vertical="center"/>
    </xf>
    <xf numFmtId="169" fontId="63" fillId="23" borderId="13" xfId="41" applyNumberFormat="1" applyFont="1" applyFill="1" applyBorder="1" applyAlignment="1">
      <alignment horizontal="center" vertical="center"/>
    </xf>
    <xf numFmtId="0" fontId="53" fillId="19" borderId="55" xfId="43" applyFont="1" applyFill="1" applyBorder="1" applyAlignment="1">
      <alignment horizontal="center" vertical="center"/>
    </xf>
    <xf numFmtId="3" fontId="63" fillId="0" borderId="32" xfId="43" applyNumberFormat="1" applyFont="1" applyBorder="1" applyAlignment="1">
      <alignment vertical="center"/>
    </xf>
    <xf numFmtId="0" fontId="63" fillId="0" borderId="56" xfId="41" applyFont="1" applyBorder="1" applyAlignment="1">
      <alignment vertical="center"/>
    </xf>
    <xf numFmtId="0" fontId="63" fillId="0" borderId="54" xfId="41" applyFont="1" applyBorder="1" applyAlignment="1">
      <alignment horizontal="center" vertical="center"/>
    </xf>
    <xf numFmtId="169" fontId="63" fillId="19" borderId="96" xfId="41" applyNumberFormat="1" applyFont="1" applyFill="1" applyBorder="1" applyAlignment="1">
      <alignment horizontal="center" vertical="center"/>
    </xf>
    <xf numFmtId="169" fontId="63" fillId="19" borderId="97" xfId="41" applyNumberFormat="1" applyFont="1" applyFill="1" applyBorder="1" applyAlignment="1">
      <alignment horizontal="center" vertical="center"/>
    </xf>
    <xf numFmtId="169" fontId="63" fillId="19" borderId="11" xfId="41" applyNumberFormat="1" applyFont="1" applyFill="1" applyBorder="1" applyAlignment="1">
      <alignment horizontal="center" vertical="center"/>
    </xf>
    <xf numFmtId="169" fontId="63" fillId="23" borderId="51" xfId="41" applyNumberFormat="1" applyFont="1" applyFill="1" applyBorder="1" applyAlignment="1">
      <alignment horizontal="center" vertical="center"/>
    </xf>
    <xf numFmtId="0" fontId="53" fillId="19" borderId="5" xfId="43" applyFont="1" applyFill="1" applyBorder="1" applyAlignment="1">
      <alignment horizontal="center" vertical="center"/>
    </xf>
    <xf numFmtId="0" fontId="53" fillId="0" borderId="0" xfId="43" applyFont="1" applyAlignment="1">
      <alignment vertical="center"/>
    </xf>
    <xf numFmtId="10" fontId="65" fillId="15" borderId="98" xfId="53" applyNumberFormat="1" applyFont="1" applyFill="1" applyBorder="1" applyAlignment="1">
      <alignment horizontal="center" vertical="center"/>
    </xf>
    <xf numFmtId="169" fontId="65" fillId="23" borderId="51" xfId="41" applyNumberFormat="1" applyFont="1" applyFill="1" applyBorder="1" applyAlignment="1">
      <alignment horizontal="center" vertical="center"/>
    </xf>
    <xf numFmtId="10" fontId="65" fillId="15" borderId="71" xfId="53" applyNumberFormat="1" applyFont="1" applyFill="1" applyBorder="1" applyAlignment="1">
      <alignment horizontal="center" vertical="center"/>
    </xf>
    <xf numFmtId="169" fontId="63" fillId="19" borderId="99" xfId="41" applyNumberFormat="1" applyFont="1" applyFill="1" applyBorder="1" applyAlignment="1">
      <alignment horizontal="center" vertical="center"/>
    </xf>
    <xf numFmtId="169" fontId="63" fillId="19" borderId="5" xfId="41" applyNumberFormat="1" applyFont="1" applyFill="1" applyBorder="1" applyAlignment="1">
      <alignment horizontal="center" vertical="center"/>
    </xf>
    <xf numFmtId="169" fontId="65" fillId="19" borderId="51" xfId="41" applyNumberFormat="1" applyFont="1" applyFill="1" applyBorder="1" applyAlignment="1">
      <alignment horizontal="center" vertical="center"/>
    </xf>
    <xf numFmtId="3" fontId="65" fillId="16" borderId="51" xfId="41" applyNumberFormat="1" applyFont="1" applyFill="1" applyBorder="1" applyAlignment="1">
      <alignment horizontal="center" vertical="center"/>
    </xf>
    <xf numFmtId="164" fontId="63" fillId="19" borderId="96" xfId="41" applyNumberFormat="1" applyFont="1" applyFill="1" applyBorder="1" applyAlignment="1">
      <alignment horizontal="center" vertical="center"/>
    </xf>
    <xf numFmtId="164" fontId="63" fillId="19" borderId="85" xfId="41" applyNumberFormat="1" applyFont="1" applyFill="1" applyBorder="1" applyAlignment="1">
      <alignment horizontal="center" vertical="center"/>
    </xf>
    <xf numFmtId="164" fontId="65" fillId="19" borderId="51" xfId="41" applyNumberFormat="1" applyFont="1" applyFill="1" applyBorder="1" applyAlignment="1">
      <alignment horizontal="center" vertical="center"/>
    </xf>
    <xf numFmtId="0" fontId="63" fillId="0" borderId="51" xfId="41" applyFont="1" applyBorder="1" applyAlignment="1">
      <alignment vertical="center"/>
    </xf>
    <xf numFmtId="169" fontId="65" fillId="19" borderId="48" xfId="41" applyNumberFormat="1" applyFont="1" applyFill="1" applyBorder="1" applyAlignment="1">
      <alignment horizontal="center" vertical="center"/>
    </xf>
    <xf numFmtId="169" fontId="65" fillId="19" borderId="7" xfId="41" applyNumberFormat="1" applyFont="1" applyFill="1" applyBorder="1" applyAlignment="1">
      <alignment horizontal="center" vertical="center"/>
    </xf>
    <xf numFmtId="169" fontId="65" fillId="19" borderId="34" xfId="41" applyNumberFormat="1" applyFont="1" applyFill="1" applyBorder="1" applyAlignment="1">
      <alignment horizontal="center" vertical="center"/>
    </xf>
    <xf numFmtId="169" fontId="65" fillId="23" borderId="8" xfId="41" applyNumberFormat="1" applyFont="1" applyFill="1" applyBorder="1" applyAlignment="1">
      <alignment horizontal="center" vertical="center"/>
    </xf>
    <xf numFmtId="0" fontId="53" fillId="19" borderId="12" xfId="43" applyFont="1" applyFill="1" applyBorder="1" applyAlignment="1">
      <alignment horizontal="center" vertical="center"/>
    </xf>
    <xf numFmtId="176" fontId="65" fillId="15" borderId="93" xfId="41" applyNumberFormat="1" applyFont="1" applyFill="1" applyBorder="1" applyAlignment="1">
      <alignment horizontal="center" vertical="center"/>
    </xf>
    <xf numFmtId="169" fontId="65" fillId="15" borderId="70" xfId="41" applyNumberFormat="1" applyFont="1" applyFill="1" applyBorder="1" applyAlignment="1">
      <alignment horizontal="center" vertical="center"/>
    </xf>
    <xf numFmtId="3" fontId="65" fillId="16" borderId="8" xfId="41" applyNumberFormat="1" applyFont="1" applyFill="1" applyBorder="1" applyAlignment="1">
      <alignment horizontal="center" vertical="center"/>
    </xf>
    <xf numFmtId="169" fontId="65" fillId="15" borderId="93" xfId="41" applyNumberFormat="1" applyFont="1" applyFill="1" applyBorder="1" applyAlignment="1">
      <alignment horizontal="center" vertical="center"/>
    </xf>
    <xf numFmtId="164" fontId="65" fillId="19" borderId="48" xfId="41" applyNumberFormat="1" applyFont="1" applyFill="1" applyBorder="1" applyAlignment="1">
      <alignment horizontal="center" vertical="center"/>
    </xf>
    <xf numFmtId="164" fontId="65" fillId="19" borderId="34" xfId="41" applyNumberFormat="1" applyFont="1" applyFill="1" applyBorder="1" applyAlignment="1">
      <alignment horizontal="center" vertical="center"/>
    </xf>
    <xf numFmtId="164" fontId="65" fillId="19" borderId="8" xfId="41" applyNumberFormat="1" applyFont="1" applyFill="1" applyBorder="1" applyAlignment="1">
      <alignment horizontal="center" vertical="center"/>
    </xf>
    <xf numFmtId="169" fontId="63" fillId="20" borderId="81" xfId="41" applyNumberFormat="1" applyFont="1" applyFill="1" applyBorder="1" applyAlignment="1">
      <alignment horizontal="center" vertical="center"/>
    </xf>
    <xf numFmtId="169" fontId="63" fillId="20" borderId="94" xfId="41" applyNumberFormat="1" applyFont="1" applyFill="1" applyBorder="1" applyAlignment="1">
      <alignment horizontal="center" vertical="center"/>
    </xf>
    <xf numFmtId="169" fontId="63" fillId="20" borderId="24" xfId="41" applyNumberFormat="1" applyFont="1" applyFill="1" applyBorder="1" applyAlignment="1">
      <alignment horizontal="center" vertical="center"/>
    </xf>
    <xf numFmtId="0" fontId="53" fillId="20" borderId="2" xfId="43" applyFont="1" applyFill="1" applyBorder="1" applyAlignment="1">
      <alignment horizontal="center" vertical="center"/>
    </xf>
    <xf numFmtId="10" fontId="65" fillId="15" borderId="100" xfId="53" applyNumberFormat="1" applyFont="1" applyFill="1" applyBorder="1" applyAlignment="1">
      <alignment horizontal="center" vertical="center"/>
    </xf>
    <xf numFmtId="169" fontId="65" fillId="23" borderId="40" xfId="41" applyNumberFormat="1" applyFont="1" applyFill="1" applyBorder="1" applyAlignment="1">
      <alignment horizontal="center" vertical="center"/>
    </xf>
    <xf numFmtId="10" fontId="65" fillId="15" borderId="73" xfId="53" applyNumberFormat="1" applyFont="1" applyFill="1" applyBorder="1" applyAlignment="1">
      <alignment horizontal="center" vertical="center"/>
    </xf>
    <xf numFmtId="169" fontId="65" fillId="20" borderId="40" xfId="41" applyNumberFormat="1" applyFont="1" applyFill="1" applyBorder="1" applyAlignment="1">
      <alignment horizontal="center" vertical="center"/>
    </xf>
    <xf numFmtId="3" fontId="65" fillId="16" borderId="40" xfId="41" applyNumberFormat="1" applyFont="1" applyFill="1" applyBorder="1" applyAlignment="1">
      <alignment horizontal="center" vertical="center"/>
    </xf>
    <xf numFmtId="10" fontId="65" fillId="15" borderId="40" xfId="53" applyNumberFormat="1" applyFont="1" applyFill="1" applyBorder="1" applyAlignment="1">
      <alignment horizontal="center" vertical="center"/>
    </xf>
    <xf numFmtId="6" fontId="63" fillId="20" borderId="81" xfId="41" applyNumberFormat="1" applyFont="1" applyFill="1" applyBorder="1" applyAlignment="1">
      <alignment horizontal="center" vertical="center"/>
    </xf>
    <xf numFmtId="6" fontId="65" fillId="20" borderId="40" xfId="41" applyNumberFormat="1" applyFont="1" applyFill="1" applyBorder="1" applyAlignment="1">
      <alignment horizontal="center" vertical="center"/>
    </xf>
    <xf numFmtId="0" fontId="63" fillId="0" borderId="40" xfId="41" applyFont="1" applyBorder="1" applyAlignment="1">
      <alignment vertical="center"/>
    </xf>
    <xf numFmtId="169" fontId="63" fillId="20" borderId="14" xfId="41" applyNumberFormat="1" applyFont="1" applyFill="1" applyBorder="1" applyAlignment="1">
      <alignment horizontal="center" vertical="center"/>
    </xf>
    <xf numFmtId="169" fontId="63" fillId="20" borderId="23" xfId="41" applyNumberFormat="1" applyFont="1" applyFill="1" applyBorder="1" applyAlignment="1">
      <alignment horizontal="center" vertical="center"/>
    </xf>
    <xf numFmtId="169" fontId="63" fillId="20" borderId="0" xfId="41" applyNumberFormat="1" applyFont="1" applyFill="1" applyAlignment="1">
      <alignment horizontal="center" vertical="center"/>
    </xf>
    <xf numFmtId="0" fontId="53" fillId="20" borderId="55" xfId="43" applyFont="1" applyFill="1" applyBorder="1" applyAlignment="1">
      <alignment horizontal="center" vertical="center"/>
    </xf>
    <xf numFmtId="10" fontId="65" fillId="15" borderId="101" xfId="53" applyNumberFormat="1" applyFont="1" applyFill="1" applyBorder="1" applyAlignment="1">
      <alignment horizontal="center" vertical="center"/>
    </xf>
    <xf numFmtId="169" fontId="65" fillId="20" borderId="13" xfId="41" applyNumberFormat="1" applyFont="1" applyFill="1" applyBorder="1" applyAlignment="1">
      <alignment horizontal="center" vertical="center"/>
    </xf>
    <xf numFmtId="10" fontId="65" fillId="15" borderId="13" xfId="53" applyNumberFormat="1" applyFont="1" applyFill="1" applyBorder="1" applyAlignment="1">
      <alignment horizontal="center" vertical="center"/>
    </xf>
    <xf numFmtId="6" fontId="63" fillId="20" borderId="14" xfId="41" applyNumberFormat="1" applyFont="1" applyFill="1" applyBorder="1" applyAlignment="1">
      <alignment horizontal="center" vertical="center"/>
    </xf>
    <xf numFmtId="6" fontId="65" fillId="20" borderId="13" xfId="41" applyNumberFormat="1" applyFont="1" applyFill="1" applyBorder="1" applyAlignment="1">
      <alignment horizontal="center" vertical="center"/>
    </xf>
    <xf numFmtId="0" fontId="63" fillId="21" borderId="32" xfId="41" applyFont="1" applyFill="1" applyBorder="1" applyAlignment="1">
      <alignment vertical="center"/>
    </xf>
    <xf numFmtId="0" fontId="63" fillId="21" borderId="10" xfId="41" applyFont="1" applyFill="1" applyBorder="1" applyAlignment="1">
      <alignment horizontal="center" vertical="center"/>
    </xf>
    <xf numFmtId="10" fontId="65" fillId="21" borderId="95" xfId="53" applyNumberFormat="1" applyFont="1" applyFill="1" applyBorder="1" applyAlignment="1">
      <alignment horizontal="center" vertical="center"/>
    </xf>
    <xf numFmtId="10" fontId="65" fillId="21" borderId="101" xfId="53" applyNumberFormat="1" applyFont="1" applyFill="1" applyBorder="1" applyAlignment="1">
      <alignment horizontal="center" vertical="center"/>
    </xf>
    <xf numFmtId="0" fontId="63" fillId="21" borderId="56" xfId="47" applyFont="1" applyFill="1" applyBorder="1" applyAlignment="1" applyProtection="1">
      <alignment vertical="center"/>
      <protection locked="0"/>
    </xf>
    <xf numFmtId="0" fontId="63" fillId="0" borderId="54" xfId="41" applyFont="1" applyBorder="1" applyAlignment="1" applyProtection="1">
      <alignment horizontal="left" vertical="center"/>
      <protection locked="0"/>
    </xf>
    <xf numFmtId="0" fontId="63" fillId="21" borderId="54" xfId="47" applyFont="1" applyFill="1" applyBorder="1" applyAlignment="1" applyProtection="1">
      <alignment horizontal="center" vertical="center"/>
      <protection locked="0"/>
    </xf>
    <xf numFmtId="169" fontId="63" fillId="20" borderId="96" xfId="41" applyNumberFormat="1" applyFont="1" applyFill="1" applyBorder="1" applyAlignment="1">
      <alignment horizontal="center" vertical="center"/>
    </xf>
    <xf numFmtId="169" fontId="63" fillId="20" borderId="97" xfId="41" applyNumberFormat="1" applyFont="1" applyFill="1" applyBorder="1" applyAlignment="1">
      <alignment horizontal="center" vertical="center"/>
    </xf>
    <xf numFmtId="169" fontId="63" fillId="20" borderId="11" xfId="41" applyNumberFormat="1" applyFont="1" applyFill="1" applyBorder="1" applyAlignment="1">
      <alignment horizontal="center" vertical="center"/>
    </xf>
    <xf numFmtId="0" fontId="53" fillId="20" borderId="5" xfId="43" applyFont="1" applyFill="1" applyBorder="1" applyAlignment="1">
      <alignment horizontal="center" vertical="center"/>
    </xf>
    <xf numFmtId="10" fontId="65" fillId="21" borderId="98" xfId="53" applyNumberFormat="1" applyFont="1" applyFill="1" applyBorder="1" applyAlignment="1">
      <alignment horizontal="center" vertical="center"/>
    </xf>
    <xf numFmtId="10" fontId="65" fillId="15" borderId="51" xfId="53" applyNumberFormat="1" applyFont="1" applyFill="1" applyBorder="1" applyAlignment="1">
      <alignment horizontal="center" vertical="center"/>
    </xf>
    <xf numFmtId="169" fontId="65" fillId="0" borderId="0" xfId="41" applyNumberFormat="1" applyFont="1" applyAlignment="1">
      <alignment horizontal="center" vertical="center"/>
    </xf>
    <xf numFmtId="169" fontId="65" fillId="0" borderId="15" xfId="41" applyNumberFormat="1" applyFont="1" applyBorder="1" applyAlignment="1">
      <alignment horizontal="center" vertical="center"/>
    </xf>
    <xf numFmtId="3" fontId="65" fillId="23" borderId="13" xfId="41" applyNumberFormat="1" applyFont="1" applyFill="1" applyBorder="1" applyAlignment="1">
      <alignment horizontal="center" vertical="center"/>
    </xf>
    <xf numFmtId="169" fontId="65" fillId="0" borderId="3" xfId="41" applyNumberFormat="1" applyFont="1" applyBorder="1" applyAlignment="1">
      <alignment horizontal="center" vertical="center"/>
    </xf>
    <xf numFmtId="169" fontId="65" fillId="0" borderId="1" xfId="41" applyNumberFormat="1" applyFont="1" applyBorder="1" applyAlignment="1">
      <alignment horizontal="center" vertical="center"/>
    </xf>
    <xf numFmtId="3" fontId="65" fillId="0" borderId="48" xfId="41" applyNumberFormat="1" applyFont="1" applyBorder="1" applyAlignment="1">
      <alignment horizontal="center" vertical="center"/>
    </xf>
    <xf numFmtId="3" fontId="65" fillId="0" borderId="24" xfId="41" applyNumberFormat="1" applyFont="1" applyBorder="1" applyAlignment="1">
      <alignment horizontal="center" vertical="center"/>
    </xf>
    <xf numFmtId="3" fontId="65" fillId="0" borderId="40" xfId="41" applyNumberFormat="1" applyFont="1" applyBorder="1" applyAlignment="1">
      <alignment horizontal="center" vertical="center"/>
    </xf>
    <xf numFmtId="3" fontId="65" fillId="0" borderId="33" xfId="41" applyNumberFormat="1" applyFont="1" applyBorder="1" applyAlignment="1">
      <alignment horizontal="center" vertical="center"/>
    </xf>
    <xf numFmtId="3" fontId="65" fillId="0" borderId="46" xfId="41" applyNumberFormat="1" applyFont="1" applyBorder="1" applyAlignment="1">
      <alignment horizontal="center" vertical="center"/>
    </xf>
    <xf numFmtId="166" fontId="65" fillId="0" borderId="33" xfId="41" applyNumberFormat="1" applyFont="1" applyBorder="1" applyAlignment="1">
      <alignment horizontal="center" vertical="center"/>
    </xf>
    <xf numFmtId="166" fontId="65" fillId="0" borderId="48" xfId="41" applyNumberFormat="1" applyFont="1" applyBorder="1" applyAlignment="1">
      <alignment horizontal="center" vertical="center"/>
    </xf>
    <xf numFmtId="166" fontId="65" fillId="23" borderId="8" xfId="41" applyNumberFormat="1" applyFont="1" applyFill="1" applyBorder="1" applyAlignment="1">
      <alignment horizontal="center" vertical="center"/>
    </xf>
    <xf numFmtId="166" fontId="65" fillId="0" borderId="6" xfId="41" applyNumberFormat="1" applyFont="1" applyBorder="1" applyAlignment="1">
      <alignment horizontal="center" vertical="center"/>
    </xf>
    <xf numFmtId="166" fontId="65" fillId="0" borderId="34" xfId="41" applyNumberFormat="1" applyFont="1" applyBorder="1" applyAlignment="1">
      <alignment horizontal="center" vertical="center"/>
    </xf>
    <xf numFmtId="166" fontId="65" fillId="0" borderId="8" xfId="41" applyNumberFormat="1" applyFont="1" applyBorder="1" applyAlignment="1">
      <alignment horizontal="center" vertical="center"/>
    </xf>
    <xf numFmtId="166" fontId="65" fillId="16" borderId="8" xfId="41" applyNumberFormat="1" applyFont="1" applyFill="1" applyBorder="1" applyAlignment="1">
      <alignment horizontal="center" vertical="center"/>
    </xf>
    <xf numFmtId="164" fontId="65" fillId="0" borderId="33" xfId="41" applyNumberFormat="1" applyFont="1" applyBorder="1" applyAlignment="1">
      <alignment horizontal="center" vertical="center"/>
    </xf>
    <xf numFmtId="164" fontId="65" fillId="0" borderId="48" xfId="41" applyNumberFormat="1" applyFont="1" applyBorder="1" applyAlignment="1">
      <alignment horizontal="center" vertical="center"/>
    </xf>
    <xf numFmtId="164" fontId="65" fillId="0" borderId="7" xfId="41" applyNumberFormat="1" applyFont="1" applyBorder="1" applyAlignment="1">
      <alignment horizontal="center" vertical="center"/>
    </xf>
    <xf numFmtId="164" fontId="65" fillId="0" borderId="8" xfId="41" applyNumberFormat="1" applyFont="1" applyBorder="1" applyAlignment="1">
      <alignment horizontal="center" vertical="center"/>
    </xf>
    <xf numFmtId="166" fontId="65" fillId="0" borderId="0" xfId="41" applyNumberFormat="1" applyFont="1" applyAlignment="1">
      <alignment horizontal="center" vertical="center"/>
    </xf>
    <xf numFmtId="168" fontId="67" fillId="0" borderId="0" xfId="12" applyNumberFormat="1" applyFont="1" applyFill="1" applyBorder="1" applyAlignment="1">
      <alignment horizontal="center" vertical="center"/>
    </xf>
    <xf numFmtId="166" fontId="65" fillId="0" borderId="24" xfId="41" applyNumberFormat="1" applyFont="1" applyBorder="1" applyAlignment="1">
      <alignment horizontal="center" vertical="center"/>
    </xf>
    <xf numFmtId="3" fontId="67" fillId="0" borderId="0" xfId="41" applyNumberFormat="1" applyFont="1" applyAlignment="1">
      <alignment horizontal="center" vertical="center"/>
    </xf>
    <xf numFmtId="164" fontId="65" fillId="0" borderId="0" xfId="41" applyNumberFormat="1" applyFont="1" applyAlignment="1">
      <alignment horizontal="center" vertical="center"/>
    </xf>
    <xf numFmtId="165" fontId="65" fillId="0" borderId="0" xfId="41" applyNumberFormat="1" applyFont="1" applyAlignment="1">
      <alignment horizontal="center" vertical="center"/>
    </xf>
    <xf numFmtId="0" fontId="65" fillId="0" borderId="0" xfId="43" applyFont="1" applyAlignment="1">
      <alignment horizontal="center" vertical="center" wrapText="1"/>
    </xf>
    <xf numFmtId="0" fontId="65" fillId="0" borderId="33" xfId="43" applyFont="1" applyBorder="1" applyAlignment="1">
      <alignment horizontal="center" vertical="center" wrapText="1"/>
    </xf>
    <xf numFmtId="0" fontId="65" fillId="0" borderId="48" xfId="43" applyFont="1" applyBorder="1" applyAlignment="1">
      <alignment horizontal="center" vertical="center" wrapText="1"/>
    </xf>
    <xf numFmtId="0" fontId="65" fillId="0" borderId="34" xfId="43" applyFont="1" applyBorder="1" applyAlignment="1">
      <alignment horizontal="center" vertical="center" wrapText="1"/>
    </xf>
    <xf numFmtId="0" fontId="65" fillId="0" borderId="12" xfId="43" applyFont="1" applyBorder="1" applyAlignment="1">
      <alignment horizontal="center" vertical="center" wrapText="1"/>
    </xf>
    <xf numFmtId="166" fontId="65" fillId="23" borderId="8" xfId="43" applyNumberFormat="1" applyFont="1" applyFill="1" applyBorder="1" applyAlignment="1">
      <alignment horizontal="center" vertical="center" wrapText="1"/>
    </xf>
    <xf numFmtId="3" fontId="65" fillId="19" borderId="8" xfId="43" applyNumberFormat="1" applyFont="1" applyFill="1" applyBorder="1" applyAlignment="1">
      <alignment horizontal="center" vertical="center" wrapText="1"/>
    </xf>
    <xf numFmtId="164" fontId="65" fillId="16" borderId="8" xfId="41" applyNumberFormat="1" applyFont="1" applyFill="1" applyBorder="1" applyAlignment="1">
      <alignment horizontal="center" vertical="center" wrapText="1"/>
    </xf>
    <xf numFmtId="0" fontId="52" fillId="18" borderId="33" xfId="34" applyFont="1" applyFill="1" applyBorder="1" applyAlignment="1">
      <alignment horizontal="center" vertical="center"/>
    </xf>
    <xf numFmtId="0" fontId="52" fillId="17" borderId="48" xfId="34" applyFont="1" applyFill="1" applyBorder="1" applyAlignment="1">
      <alignment horizontal="center" vertical="center" wrapText="1"/>
    </xf>
    <xf numFmtId="0" fontId="52" fillId="17" borderId="12" xfId="34" applyFont="1" applyFill="1" applyBorder="1" applyAlignment="1">
      <alignment horizontal="center" vertical="center"/>
    </xf>
    <xf numFmtId="0" fontId="65" fillId="0" borderId="8" xfId="43" applyFont="1" applyBorder="1" applyAlignment="1">
      <alignment horizontal="center" vertical="center" wrapText="1"/>
    </xf>
    <xf numFmtId="0" fontId="68" fillId="0" borderId="57" xfId="43" applyFont="1" applyBorder="1" applyAlignment="1">
      <alignment vertical="center"/>
    </xf>
    <xf numFmtId="164" fontId="63" fillId="19" borderId="102" xfId="41" applyNumberFormat="1" applyFont="1" applyFill="1" applyBorder="1" applyAlignment="1">
      <alignment horizontal="center" vertical="center"/>
    </xf>
    <xf numFmtId="164" fontId="63" fillId="19" borderId="81" xfId="41" applyNumberFormat="1" applyFont="1" applyFill="1" applyBorder="1" applyAlignment="1">
      <alignment horizontal="center" vertical="center"/>
    </xf>
    <xf numFmtId="164" fontId="63" fillId="19" borderId="64" xfId="41" applyNumberFormat="1" applyFont="1" applyFill="1" applyBorder="1" applyAlignment="1">
      <alignment horizontal="center" vertical="center"/>
    </xf>
    <xf numFmtId="0" fontId="68" fillId="0" borderId="32" xfId="43" applyFont="1" applyBorder="1" applyAlignment="1">
      <alignment vertical="center"/>
    </xf>
    <xf numFmtId="164" fontId="63" fillId="19" borderId="29" xfId="41" applyNumberFormat="1" applyFont="1" applyFill="1" applyBorder="1" applyAlignment="1">
      <alignment horizontal="center" vertical="center"/>
    </xf>
    <xf numFmtId="0" fontId="63" fillId="0" borderId="32" xfId="43" applyFont="1" applyBorder="1" applyAlignment="1">
      <alignment vertical="center"/>
    </xf>
    <xf numFmtId="0" fontId="63" fillId="0" borderId="32" xfId="46" applyFont="1" applyBorder="1" applyAlignment="1">
      <alignment vertical="center"/>
    </xf>
    <xf numFmtId="0" fontId="63" fillId="0" borderId="10" xfId="46" applyFont="1" applyBorder="1" applyAlignment="1">
      <alignment horizontal="center" vertical="center"/>
    </xf>
    <xf numFmtId="1" fontId="63" fillId="0" borderId="32" xfId="45" applyNumberFormat="1" applyFont="1" applyBorder="1" applyAlignment="1">
      <alignment vertical="center"/>
    </xf>
    <xf numFmtId="0" fontId="53" fillId="0" borderId="10" xfId="127" applyFont="1" applyBorder="1" applyAlignment="1">
      <alignment horizontal="center" vertical="center"/>
    </xf>
    <xf numFmtId="0" fontId="53" fillId="0" borderId="10" xfId="43" applyFont="1" applyBorder="1" applyAlignment="1">
      <alignment horizontal="center" vertical="center"/>
    </xf>
    <xf numFmtId="0" fontId="53" fillId="0" borderId="32" xfId="46" applyFont="1" applyBorder="1" applyAlignment="1">
      <alignment vertical="center"/>
    </xf>
    <xf numFmtId="2" fontId="68" fillId="0" borderId="32" xfId="49" applyNumberFormat="1" applyFont="1" applyBorder="1" applyAlignment="1">
      <alignment vertical="center" wrapText="1"/>
    </xf>
    <xf numFmtId="0" fontId="63" fillId="0" borderId="10" xfId="43" applyFont="1" applyBorder="1" applyAlignment="1">
      <alignment horizontal="center" vertical="center" readingOrder="1"/>
    </xf>
    <xf numFmtId="0" fontId="63" fillId="0" borderId="10" xfId="47" applyFont="1" applyBorder="1" applyAlignment="1">
      <alignment horizontal="center" vertical="center"/>
    </xf>
    <xf numFmtId="0" fontId="53" fillId="0" borderId="32" xfId="43" applyFont="1" applyBorder="1" applyAlignment="1">
      <alignment vertical="center"/>
    </xf>
    <xf numFmtId="0" fontId="63" fillId="0" borderId="32" xfId="47" applyFont="1" applyBorder="1" applyAlignment="1">
      <alignment vertical="center"/>
    </xf>
    <xf numFmtId="0" fontId="68" fillId="0" borderId="10" xfId="43" applyFont="1" applyBorder="1" applyAlignment="1">
      <alignment horizontal="center" vertical="center"/>
    </xf>
    <xf numFmtId="0" fontId="53" fillId="0" borderId="10" xfId="127" quotePrefix="1" applyFont="1" applyBorder="1" applyAlignment="1">
      <alignment horizontal="center" vertical="center"/>
    </xf>
    <xf numFmtId="0" fontId="63" fillId="0" borderId="32" xfId="44" applyFont="1" applyBorder="1" applyAlignment="1">
      <alignment vertical="center"/>
    </xf>
    <xf numFmtId="0" fontId="68" fillId="0" borderId="32" xfId="36" applyFont="1" applyBorder="1" applyAlignment="1">
      <alignment vertical="center" wrapText="1"/>
    </xf>
    <xf numFmtId="0" fontId="63" fillId="18" borderId="10" xfId="41" applyFont="1" applyFill="1" applyBorder="1" applyAlignment="1">
      <alignment horizontal="center" vertical="center"/>
    </xf>
    <xf numFmtId="0" fontId="53" fillId="0" borderId="10" xfId="43" quotePrefix="1" applyFont="1" applyBorder="1" applyAlignment="1">
      <alignment horizontal="center" vertical="center"/>
    </xf>
    <xf numFmtId="0" fontId="63" fillId="0" borderId="10" xfId="43" applyFont="1" applyBorder="1" applyAlignment="1">
      <alignment horizontal="center" vertical="center"/>
    </xf>
    <xf numFmtId="0" fontId="53" fillId="0" borderId="10" xfId="43" applyFont="1" applyBorder="1" applyAlignment="1">
      <alignment vertical="center"/>
    </xf>
    <xf numFmtId="0" fontId="63" fillId="0" borderId="56" xfId="47" applyFont="1" applyBorder="1" applyAlignment="1">
      <alignment vertical="center"/>
    </xf>
    <xf numFmtId="164" fontId="63" fillId="19" borderId="103" xfId="41" applyNumberFormat="1" applyFont="1" applyFill="1" applyBorder="1" applyAlignment="1">
      <alignment horizontal="center" vertical="center"/>
    </xf>
    <xf numFmtId="0" fontId="63" fillId="21" borderId="57" xfId="47" applyFont="1" applyFill="1" applyBorder="1" applyAlignment="1" applyProtection="1">
      <alignment vertical="center"/>
      <protection locked="0"/>
    </xf>
    <xf numFmtId="0" fontId="63" fillId="21" borderId="9" xfId="41" applyFont="1" applyFill="1" applyBorder="1" applyAlignment="1" applyProtection="1">
      <alignment horizontal="left" vertical="center"/>
      <protection locked="0"/>
    </xf>
    <xf numFmtId="0" fontId="63" fillId="21" borderId="9" xfId="41" applyFont="1" applyFill="1" applyBorder="1" applyAlignment="1">
      <alignment horizontal="center" vertical="center"/>
    </xf>
    <xf numFmtId="0" fontId="63" fillId="21" borderId="9" xfId="41" applyFont="1" applyFill="1" applyBorder="1" applyAlignment="1" applyProtection="1">
      <alignment horizontal="center" vertical="center"/>
      <protection locked="0"/>
    </xf>
    <xf numFmtId="10" fontId="65" fillId="21" borderId="100" xfId="53" applyNumberFormat="1" applyFont="1" applyFill="1" applyBorder="1" applyAlignment="1">
      <alignment horizontal="center" vertical="center"/>
    </xf>
    <xf numFmtId="10" fontId="65" fillId="21" borderId="69" xfId="53" applyNumberFormat="1" applyFont="1" applyFill="1" applyBorder="1" applyAlignment="1">
      <alignment horizontal="center" vertical="center"/>
    </xf>
    <xf numFmtId="169" fontId="65" fillId="19" borderId="40" xfId="41" applyNumberFormat="1" applyFont="1" applyFill="1" applyBorder="1" applyAlignment="1">
      <alignment horizontal="center" vertical="center"/>
    </xf>
    <xf numFmtId="10" fontId="65" fillId="21" borderId="1" xfId="53" applyNumberFormat="1" applyFont="1" applyFill="1" applyBorder="1" applyAlignment="1">
      <alignment horizontal="center" vertical="center"/>
    </xf>
    <xf numFmtId="169" fontId="63" fillId="19" borderId="102" xfId="41" applyNumberFormat="1" applyFont="1" applyFill="1" applyBorder="1" applyAlignment="1">
      <alignment horizontal="center" vertical="center"/>
    </xf>
    <xf numFmtId="0" fontId="63" fillId="21" borderId="32" xfId="47" applyFont="1" applyFill="1" applyBorder="1" applyAlignment="1" applyProtection="1">
      <alignment vertical="center"/>
      <protection locked="0"/>
    </xf>
    <xf numFmtId="0" fontId="63" fillId="21" borderId="10" xfId="41" applyFont="1" applyFill="1" applyBorder="1" applyAlignment="1" applyProtection="1">
      <alignment horizontal="left" vertical="center"/>
      <protection locked="0"/>
    </xf>
    <xf numFmtId="0" fontId="63" fillId="21" borderId="10" xfId="41" applyFont="1" applyFill="1" applyBorder="1" applyAlignment="1" applyProtection="1">
      <alignment horizontal="center" vertical="center"/>
      <protection locked="0"/>
    </xf>
    <xf numFmtId="10" fontId="65" fillId="21" borderId="68" xfId="53" applyNumberFormat="1" applyFont="1" applyFill="1" applyBorder="1" applyAlignment="1">
      <alignment horizontal="center" vertical="center"/>
    </xf>
    <xf numFmtId="10" fontId="65" fillId="21" borderId="3" xfId="53" applyNumberFormat="1" applyFont="1" applyFill="1" applyBorder="1" applyAlignment="1">
      <alignment horizontal="center" vertical="center"/>
    </xf>
    <xf numFmtId="169" fontId="63" fillId="19" borderId="29" xfId="41" applyNumberFormat="1" applyFont="1" applyFill="1" applyBorder="1" applyAlignment="1">
      <alignment horizontal="center" vertical="center"/>
    </xf>
    <xf numFmtId="0" fontId="63" fillId="21" borderId="54" xfId="41" applyFont="1" applyFill="1" applyBorder="1" applyAlignment="1" applyProtection="1">
      <alignment horizontal="left" vertical="center"/>
      <protection locked="0"/>
    </xf>
    <xf numFmtId="0" fontId="63" fillId="21" borderId="54" xfId="41" applyFont="1" applyFill="1" applyBorder="1" applyAlignment="1">
      <alignment horizontal="center" vertical="center"/>
    </xf>
    <xf numFmtId="0" fontId="63" fillId="21" borderId="54" xfId="41" applyFont="1" applyFill="1" applyBorder="1" applyAlignment="1" applyProtection="1">
      <alignment horizontal="center" vertical="center"/>
      <protection locked="0"/>
    </xf>
    <xf numFmtId="10" fontId="65" fillId="21" borderId="71" xfId="53" applyNumberFormat="1" applyFont="1" applyFill="1" applyBorder="1" applyAlignment="1">
      <alignment horizontal="center" vertical="center"/>
    </xf>
    <xf numFmtId="10" fontId="65" fillId="21" borderId="4" xfId="53" applyNumberFormat="1" applyFont="1" applyFill="1" applyBorder="1" applyAlignment="1">
      <alignment horizontal="center" vertical="center"/>
    </xf>
    <xf numFmtId="0" fontId="65" fillId="0" borderId="6" xfId="43" applyFont="1" applyBorder="1" applyAlignment="1">
      <alignment vertical="center"/>
    </xf>
    <xf numFmtId="0" fontId="65" fillId="0" borderId="7" xfId="43" applyFont="1" applyBorder="1" applyAlignment="1">
      <alignment horizontal="center" vertical="center"/>
    </xf>
    <xf numFmtId="172" fontId="65" fillId="0" borderId="48" xfId="52" applyNumberFormat="1" applyFont="1" applyFill="1" applyBorder="1" applyAlignment="1">
      <alignment horizontal="center" vertical="center"/>
    </xf>
    <xf numFmtId="172" fontId="65" fillId="0" borderId="7" xfId="52" applyNumberFormat="1" applyFont="1" applyFill="1" applyBorder="1" applyAlignment="1">
      <alignment horizontal="center" vertical="center"/>
    </xf>
    <xf numFmtId="172" fontId="65" fillId="23" borderId="8" xfId="52" applyNumberFormat="1" applyFont="1" applyFill="1" applyBorder="1" applyAlignment="1">
      <alignment horizontal="center" vertical="center"/>
    </xf>
    <xf numFmtId="0" fontId="65" fillId="0" borderId="2" xfId="43" applyFont="1" applyBorder="1" applyAlignment="1">
      <alignment horizontal="center" vertical="center"/>
    </xf>
    <xf numFmtId="172" fontId="65" fillId="0" borderId="33" xfId="52" applyNumberFormat="1" applyFont="1" applyFill="1" applyBorder="1" applyAlignment="1">
      <alignment horizontal="center" vertical="center"/>
    </xf>
    <xf numFmtId="172" fontId="65" fillId="23" borderId="46" xfId="52" applyNumberFormat="1" applyFont="1" applyFill="1" applyBorder="1" applyAlignment="1">
      <alignment horizontal="center" vertical="center"/>
    </xf>
    <xf numFmtId="3" fontId="65" fillId="16" borderId="8" xfId="52" applyNumberFormat="1" applyFont="1" applyFill="1" applyBorder="1" applyAlignment="1">
      <alignment horizontal="center" vertical="center"/>
    </xf>
    <xf numFmtId="5" fontId="65" fillId="0" borderId="33" xfId="52" applyNumberFormat="1" applyFont="1" applyFill="1" applyBorder="1" applyAlignment="1">
      <alignment horizontal="center" vertical="center"/>
    </xf>
    <xf numFmtId="5" fontId="65" fillId="0" borderId="48" xfId="52" applyNumberFormat="1" applyFont="1" applyFill="1" applyBorder="1" applyAlignment="1">
      <alignment horizontal="center" vertical="center"/>
    </xf>
    <xf numFmtId="5" fontId="65" fillId="0" borderId="46" xfId="52" applyNumberFormat="1" applyFont="1" applyFill="1" applyBorder="1" applyAlignment="1">
      <alignment horizontal="center" vertical="center"/>
    </xf>
    <xf numFmtId="3" fontId="65" fillId="22" borderId="6" xfId="43" applyNumberFormat="1" applyFont="1" applyFill="1" applyBorder="1" applyAlignment="1">
      <alignment vertical="center"/>
    </xf>
    <xf numFmtId="3" fontId="65" fillId="22" borderId="7" xfId="43" applyNumberFormat="1" applyFont="1" applyFill="1" applyBorder="1" applyAlignment="1">
      <alignment horizontal="center" vertical="center"/>
    </xf>
    <xf numFmtId="0" fontId="65" fillId="22" borderId="7" xfId="43" applyFont="1" applyFill="1" applyBorder="1" applyAlignment="1">
      <alignment horizontal="center" vertical="center"/>
    </xf>
    <xf numFmtId="172" fontId="65" fillId="22" borderId="48" xfId="52" applyNumberFormat="1" applyFont="1" applyFill="1" applyBorder="1" applyAlignment="1">
      <alignment horizontal="center" vertical="center"/>
    </xf>
    <xf numFmtId="172" fontId="65" fillId="22" borderId="11" xfId="52" applyNumberFormat="1" applyFont="1" applyFill="1" applyBorder="1" applyAlignment="1">
      <alignment horizontal="center" vertical="center"/>
    </xf>
    <xf numFmtId="172" fontId="65" fillId="23" borderId="51" xfId="52" applyNumberFormat="1" applyFont="1" applyFill="1" applyBorder="1" applyAlignment="1">
      <alignment horizontal="center" vertical="center"/>
    </xf>
    <xf numFmtId="168" fontId="65" fillId="22" borderId="12" xfId="52" applyNumberFormat="1" applyFont="1" applyFill="1" applyBorder="1" applyAlignment="1">
      <alignment horizontal="center" vertical="center"/>
    </xf>
    <xf numFmtId="172" fontId="65" fillId="22" borderId="4" xfId="52" applyNumberFormat="1" applyFont="1" applyFill="1" applyBorder="1" applyAlignment="1">
      <alignment horizontal="center" vertical="center"/>
    </xf>
    <xf numFmtId="172" fontId="65" fillId="22" borderId="51" xfId="52" applyNumberFormat="1" applyFont="1" applyFill="1" applyBorder="1" applyAlignment="1">
      <alignment horizontal="center" vertical="center"/>
    </xf>
    <xf numFmtId="3" fontId="65" fillId="16" borderId="58" xfId="52" applyNumberFormat="1" applyFont="1" applyFill="1" applyBorder="1" applyAlignment="1">
      <alignment horizontal="center" vertical="center"/>
    </xf>
    <xf numFmtId="172" fontId="65" fillId="22" borderId="56" xfId="52" applyNumberFormat="1" applyFont="1" applyFill="1" applyBorder="1" applyAlignment="1">
      <alignment horizontal="center" vertical="center"/>
    </xf>
    <xf numFmtId="172" fontId="65" fillId="22" borderId="54" xfId="52" applyNumberFormat="1" applyFont="1" applyFill="1" applyBorder="1" applyAlignment="1">
      <alignment horizontal="center" vertical="center"/>
    </xf>
    <xf numFmtId="172" fontId="65" fillId="22" borderId="59" xfId="52" applyNumberFormat="1" applyFont="1" applyFill="1" applyBorder="1" applyAlignment="1">
      <alignment horizontal="center" vertical="center"/>
    </xf>
    <xf numFmtId="5" fontId="65" fillId="22" borderId="56" xfId="52" applyNumberFormat="1" applyFont="1" applyFill="1" applyBorder="1" applyAlignment="1">
      <alignment horizontal="center" vertical="center"/>
    </xf>
    <xf numFmtId="5" fontId="65" fillId="22" borderId="54" xfId="52" applyNumberFormat="1" applyFont="1" applyFill="1" applyBorder="1" applyAlignment="1">
      <alignment horizontal="center" vertical="center"/>
    </xf>
    <xf numFmtId="5" fontId="65" fillId="22" borderId="59" xfId="52" applyNumberFormat="1" applyFont="1" applyFill="1" applyBorder="1" applyAlignment="1">
      <alignment horizontal="center" vertical="center"/>
    </xf>
    <xf numFmtId="5" fontId="65" fillId="22" borderId="58" xfId="52" applyNumberFormat="1" applyFont="1" applyFill="1" applyBorder="1" applyAlignment="1">
      <alignment horizontal="center" vertical="center"/>
    </xf>
    <xf numFmtId="1" fontId="65" fillId="0" borderId="0" xfId="45" applyNumberFormat="1" applyFont="1" applyAlignment="1">
      <alignment vertical="center"/>
    </xf>
    <xf numFmtId="1" fontId="63" fillId="0" borderId="0" xfId="45" applyNumberFormat="1" applyFont="1" applyAlignment="1">
      <alignment vertical="center"/>
    </xf>
    <xf numFmtId="1" fontId="63" fillId="0" borderId="0" xfId="45" applyNumberFormat="1" applyFont="1" applyAlignment="1">
      <alignment horizontal="center" vertical="center"/>
    </xf>
    <xf numFmtId="169" fontId="63" fillId="23" borderId="8" xfId="41" applyNumberFormat="1" applyFont="1" applyFill="1" applyBorder="1" applyAlignment="1">
      <alignment horizontal="center" vertical="center"/>
    </xf>
    <xf numFmtId="169" fontId="63" fillId="19" borderId="33" xfId="41" applyNumberFormat="1" applyFont="1" applyFill="1" applyBorder="1" applyAlignment="1">
      <alignment horizontal="center" vertical="center"/>
    </xf>
    <xf numFmtId="169" fontId="63" fillId="19" borderId="48" xfId="41" applyNumberFormat="1" applyFont="1" applyFill="1" applyBorder="1" applyAlignment="1">
      <alignment horizontal="center" vertical="center"/>
    </xf>
    <xf numFmtId="169" fontId="63" fillId="19" borderId="7" xfId="41" applyNumberFormat="1" applyFont="1" applyFill="1" applyBorder="1" applyAlignment="1">
      <alignment horizontal="center" vertical="center"/>
    </xf>
    <xf numFmtId="164" fontId="63" fillId="19" borderId="48" xfId="41" applyNumberFormat="1" applyFont="1" applyFill="1" applyBorder="1" applyAlignment="1">
      <alignment horizontal="center" vertical="center"/>
    </xf>
    <xf numFmtId="164" fontId="63" fillId="19" borderId="34" xfId="41" applyNumberFormat="1" applyFont="1" applyFill="1" applyBorder="1" applyAlignment="1">
      <alignment horizontal="center" vertical="center"/>
    </xf>
    <xf numFmtId="169" fontId="63" fillId="19" borderId="35" xfId="41" applyNumberFormat="1" applyFont="1" applyFill="1" applyBorder="1" applyAlignment="1">
      <alignment horizontal="center" vertical="center"/>
    </xf>
    <xf numFmtId="169" fontId="63" fillId="19" borderId="12" xfId="41" applyNumberFormat="1" applyFont="1" applyFill="1" applyBorder="1" applyAlignment="1">
      <alignment horizontal="center" vertical="center"/>
    </xf>
    <xf numFmtId="169" fontId="65" fillId="19" borderId="8" xfId="41" applyNumberFormat="1" applyFont="1" applyFill="1" applyBorder="1" applyAlignment="1">
      <alignment horizontal="center" vertical="center"/>
    </xf>
    <xf numFmtId="10" fontId="63" fillId="0" borderId="0" xfId="53" applyNumberFormat="1" applyFont="1" applyAlignment="1">
      <alignment horizontal="center" vertical="center"/>
    </xf>
    <xf numFmtId="169" fontId="63" fillId="19" borderId="6" xfId="41" applyNumberFormat="1" applyFont="1" applyFill="1" applyBorder="1" applyAlignment="1">
      <alignment horizontal="center" vertical="center"/>
    </xf>
    <xf numFmtId="0" fontId="53" fillId="0" borderId="0" xfId="43" applyFont="1" applyAlignment="1">
      <alignment horizontal="center" vertical="center"/>
    </xf>
    <xf numFmtId="165" fontId="63" fillId="0" borderId="0" xfId="41" applyNumberFormat="1" applyFont="1" applyAlignment="1">
      <alignment horizontal="center" vertical="center"/>
    </xf>
    <xf numFmtId="3" fontId="63" fillId="0" borderId="6" xfId="41" applyNumberFormat="1" applyFont="1" applyBorder="1" applyAlignment="1">
      <alignment horizontal="center" vertical="center"/>
    </xf>
    <xf numFmtId="3" fontId="63" fillId="0" borderId="7" xfId="41" applyNumberFormat="1" applyFont="1" applyBorder="1" applyAlignment="1">
      <alignment horizontal="center" vertical="center"/>
    </xf>
    <xf numFmtId="3" fontId="63" fillId="0" borderId="12" xfId="41" applyNumberFormat="1" applyFont="1" applyBorder="1" applyAlignment="1">
      <alignment horizontal="center" vertical="center"/>
    </xf>
    <xf numFmtId="3" fontId="65" fillId="0" borderId="12" xfId="41" applyNumberFormat="1" applyFont="1" applyBorder="1" applyAlignment="1">
      <alignment horizontal="center" vertical="center"/>
    </xf>
    <xf numFmtId="5" fontId="53" fillId="0" borderId="0" xfId="43" applyNumberFormat="1" applyFont="1" applyAlignment="1">
      <alignment vertical="center"/>
    </xf>
    <xf numFmtId="4" fontId="63" fillId="0" borderId="0" xfId="41" applyNumberFormat="1" applyFont="1" applyAlignment="1">
      <alignment vertical="center"/>
    </xf>
    <xf numFmtId="0" fontId="53" fillId="0" borderId="0" xfId="0" applyFont="1"/>
    <xf numFmtId="3" fontId="65" fillId="0" borderId="6" xfId="41" applyNumberFormat="1" applyFont="1" applyBorder="1" applyAlignment="1">
      <alignment horizontal="center" vertical="center"/>
    </xf>
    <xf numFmtId="3" fontId="65" fillId="0" borderId="7" xfId="41" applyNumberFormat="1" applyFont="1" applyBorder="1" applyAlignment="1">
      <alignment horizontal="center" vertical="center"/>
    </xf>
    <xf numFmtId="3" fontId="65" fillId="0" borderId="0" xfId="41" applyNumberFormat="1" applyFont="1" applyAlignment="1">
      <alignment horizontal="center" vertical="center"/>
    </xf>
    <xf numFmtId="0" fontId="63" fillId="27" borderId="1" xfId="41" applyFont="1" applyFill="1" applyBorder="1" applyAlignment="1">
      <alignment horizontal="center" vertical="center"/>
    </xf>
    <xf numFmtId="3" fontId="63" fillId="0" borderId="3" xfId="41" applyNumberFormat="1" applyFont="1" applyBorder="1" applyAlignment="1">
      <alignment horizontal="center" vertical="center"/>
    </xf>
    <xf numFmtId="3" fontId="63" fillId="27" borderId="1" xfId="41" applyNumberFormat="1" applyFont="1" applyFill="1" applyBorder="1" applyAlignment="1">
      <alignment horizontal="center" vertical="center"/>
    </xf>
    <xf numFmtId="3" fontId="63" fillId="27" borderId="24" xfId="41" applyNumberFormat="1" applyFont="1" applyFill="1" applyBorder="1" applyAlignment="1">
      <alignment horizontal="center" vertical="center"/>
    </xf>
    <xf numFmtId="166" fontId="65" fillId="0" borderId="40" xfId="41" applyNumberFormat="1" applyFont="1" applyBorder="1" applyAlignment="1">
      <alignment horizontal="center" vertical="center"/>
    </xf>
    <xf numFmtId="3" fontId="63" fillId="27" borderId="52" xfId="41" applyNumberFormat="1" applyFont="1" applyFill="1" applyBorder="1" applyAlignment="1">
      <alignment horizontal="center" vertical="center"/>
    </xf>
    <xf numFmtId="3" fontId="63" fillId="0" borderId="40" xfId="41" applyNumberFormat="1" applyFont="1" applyBorder="1" applyAlignment="1">
      <alignment horizontal="center" vertical="center"/>
    </xf>
    <xf numFmtId="3" fontId="63" fillId="27" borderId="40" xfId="41" applyNumberFormat="1" applyFont="1" applyFill="1" applyBorder="1" applyAlignment="1">
      <alignment horizontal="center" vertical="center"/>
    </xf>
    <xf numFmtId="0" fontId="63" fillId="27" borderId="3" xfId="41" applyFont="1" applyFill="1" applyBorder="1" applyAlignment="1">
      <alignment horizontal="center" vertical="center"/>
    </xf>
    <xf numFmtId="3" fontId="63" fillId="27" borderId="3" xfId="41" applyNumberFormat="1" applyFont="1" applyFill="1" applyBorder="1" applyAlignment="1">
      <alignment horizontal="center" vertical="center"/>
    </xf>
    <xf numFmtId="3" fontId="63" fillId="27" borderId="0" xfId="41" applyNumberFormat="1" applyFont="1" applyFill="1" applyAlignment="1">
      <alignment horizontal="center" vertical="center"/>
    </xf>
    <xf numFmtId="166" fontId="65" fillId="0" borderId="13" xfId="41" applyNumberFormat="1" applyFont="1" applyBorder="1" applyAlignment="1">
      <alignment horizontal="center" vertical="center"/>
    </xf>
    <xf numFmtId="3" fontId="63" fillId="27" borderId="39" xfId="41" applyNumberFormat="1" applyFont="1" applyFill="1" applyBorder="1" applyAlignment="1">
      <alignment horizontal="center" vertical="center"/>
    </xf>
    <xf numFmtId="3" fontId="63" fillId="0" borderId="13" xfId="41" applyNumberFormat="1" applyFont="1" applyBorder="1" applyAlignment="1">
      <alignment horizontal="center" vertical="center"/>
    </xf>
    <xf numFmtId="3" fontId="63" fillId="27" borderId="13" xfId="41" applyNumberFormat="1" applyFont="1" applyFill="1" applyBorder="1" applyAlignment="1">
      <alignment horizontal="center" vertical="center"/>
    </xf>
    <xf numFmtId="7" fontId="63" fillId="0" borderId="0" xfId="41" applyNumberFormat="1" applyFont="1" applyAlignment="1">
      <alignment vertical="center"/>
    </xf>
    <xf numFmtId="175" fontId="63" fillId="0" borderId="0" xfId="41" applyNumberFormat="1" applyFont="1" applyAlignment="1">
      <alignment horizontal="center" vertical="center"/>
    </xf>
    <xf numFmtId="0" fontId="63" fillId="0" borderId="0" xfId="46" applyFont="1" applyAlignment="1">
      <alignment horizontal="right" vertical="center"/>
    </xf>
    <xf numFmtId="0" fontId="65" fillId="0" borderId="0" xfId="43" applyFont="1" applyAlignment="1">
      <alignment vertical="center"/>
    </xf>
    <xf numFmtId="0" fontId="65" fillId="0" borderId="0" xfId="43" applyFont="1" applyAlignment="1">
      <alignment horizontal="center" vertical="center"/>
    </xf>
    <xf numFmtId="0" fontId="63" fillId="27" borderId="4" xfId="41" applyFont="1" applyFill="1" applyBorder="1" applyAlignment="1">
      <alignment vertical="center"/>
    </xf>
    <xf numFmtId="3" fontId="65" fillId="0" borderId="3" xfId="41" applyNumberFormat="1" applyFont="1" applyBorder="1" applyAlignment="1">
      <alignment horizontal="center" vertical="center"/>
    </xf>
    <xf numFmtId="3" fontId="65" fillId="27" borderId="6" xfId="41" applyNumberFormat="1" applyFont="1" applyFill="1" applyBorder="1" applyAlignment="1">
      <alignment horizontal="center" vertical="center"/>
    </xf>
    <xf numFmtId="3" fontId="65" fillId="27" borderId="7" xfId="41" applyNumberFormat="1" applyFont="1" applyFill="1" applyBorder="1" applyAlignment="1">
      <alignment horizontal="center" vertical="center"/>
    </xf>
    <xf numFmtId="3" fontId="65" fillId="27" borderId="51" xfId="41" applyNumberFormat="1" applyFont="1" applyFill="1" applyBorder="1" applyAlignment="1">
      <alignment horizontal="center" vertical="center"/>
    </xf>
    <xf numFmtId="3" fontId="65" fillId="0" borderId="51" xfId="41" applyNumberFormat="1" applyFont="1" applyBorder="1" applyAlignment="1">
      <alignment horizontal="center" vertical="center"/>
    </xf>
    <xf numFmtId="168" fontId="63" fillId="0" borderId="0" xfId="52" applyNumberFormat="1" applyFont="1" applyAlignment="1">
      <alignment horizontal="center" vertical="center"/>
    </xf>
    <xf numFmtId="8" fontId="65" fillId="0" borderId="0" xfId="41" applyNumberFormat="1" applyFont="1" applyAlignment="1">
      <alignment horizontal="center" vertical="center"/>
    </xf>
    <xf numFmtId="0" fontId="53" fillId="0" borderId="40" xfId="0" applyFont="1" applyBorder="1" applyAlignment="1">
      <alignment horizontal="center" vertical="center" wrapText="1"/>
    </xf>
    <xf numFmtId="0" fontId="53" fillId="0" borderId="24"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7" xfId="0" applyFont="1" applyBorder="1" applyAlignment="1">
      <alignment horizontal="center" vertical="center" wrapText="1"/>
    </xf>
    <xf numFmtId="0" fontId="53" fillId="24" borderId="8" xfId="0" applyFont="1" applyFill="1" applyBorder="1" applyAlignment="1">
      <alignment horizontal="center" vertical="center" wrapText="1"/>
    </xf>
    <xf numFmtId="0" fontId="53" fillId="24" borderId="7" xfId="0" applyFont="1" applyFill="1" applyBorder="1" applyAlignment="1">
      <alignment horizontal="center" vertical="center" wrapText="1"/>
    </xf>
    <xf numFmtId="4" fontId="53" fillId="0" borderId="52" xfId="0" applyNumberFormat="1" applyFont="1" applyBorder="1" applyAlignment="1">
      <alignment vertical="center"/>
    </xf>
    <xf numFmtId="169" fontId="53" fillId="0" borderId="50" xfId="52" applyNumberFormat="1" applyFont="1" applyBorder="1" applyAlignment="1">
      <alignment vertical="center"/>
    </xf>
    <xf numFmtId="169" fontId="53" fillId="0" borderId="52" xfId="0" applyNumberFormat="1" applyFont="1" applyBorder="1" applyAlignment="1">
      <alignment vertical="center"/>
    </xf>
    <xf numFmtId="169" fontId="53" fillId="0" borderId="44" xfId="0" applyNumberFormat="1" applyFont="1" applyBorder="1" applyAlignment="1">
      <alignment vertical="center"/>
    </xf>
    <xf numFmtId="176" fontId="53" fillId="0" borderId="8" xfId="0" applyNumberFormat="1" applyFont="1" applyBorder="1" applyAlignment="1">
      <alignment vertical="center"/>
    </xf>
    <xf numFmtId="4" fontId="53" fillId="0" borderId="45" xfId="0" applyNumberFormat="1" applyFont="1" applyBorder="1" applyAlignment="1">
      <alignment horizontal="right" vertical="center"/>
    </xf>
    <xf numFmtId="169" fontId="53" fillId="0" borderId="66" xfId="52" applyNumberFormat="1" applyFont="1" applyBorder="1" applyAlignment="1">
      <alignment horizontal="right" vertical="center"/>
    </xf>
    <xf numFmtId="169" fontId="53" fillId="0" borderId="45" xfId="0" applyNumberFormat="1" applyFont="1" applyBorder="1" applyAlignment="1">
      <alignment horizontal="right" vertical="center"/>
    </xf>
    <xf numFmtId="169" fontId="53" fillId="24" borderId="45" xfId="0" applyNumberFormat="1" applyFont="1" applyFill="1" applyBorder="1" applyAlignment="1">
      <alignment horizontal="right" vertical="center"/>
    </xf>
    <xf numFmtId="169" fontId="53" fillId="24" borderId="66" xfId="0" applyNumberFormat="1" applyFont="1" applyFill="1" applyBorder="1" applyAlignment="1">
      <alignment horizontal="right" vertical="center"/>
    </xf>
    <xf numFmtId="169" fontId="53" fillId="0" borderId="0" xfId="0" applyNumberFormat="1" applyFont="1" applyAlignment="1">
      <alignment vertical="center"/>
    </xf>
    <xf numFmtId="0" fontId="52" fillId="6" borderId="8" xfId="0" applyFont="1" applyFill="1" applyBorder="1" applyAlignment="1">
      <alignment vertical="center"/>
    </xf>
    <xf numFmtId="169" fontId="52" fillId="6" borderId="7" xfId="0" applyNumberFormat="1" applyFont="1" applyFill="1" applyBorder="1" applyAlignment="1">
      <alignment vertical="center"/>
    </xf>
    <xf numFmtId="169" fontId="52" fillId="6" borderId="8" xfId="0" applyNumberFormat="1" applyFont="1" applyFill="1" applyBorder="1" applyAlignment="1">
      <alignment vertical="center"/>
    </xf>
    <xf numFmtId="169" fontId="52" fillId="6" borderId="12" xfId="0" applyNumberFormat="1" applyFont="1" applyFill="1" applyBorder="1" applyAlignment="1">
      <alignment vertical="center"/>
    </xf>
    <xf numFmtId="0" fontId="52" fillId="6" borderId="8" xfId="0" applyFont="1" applyFill="1" applyBorder="1" applyAlignment="1">
      <alignment horizontal="right" vertical="center"/>
    </xf>
    <xf numFmtId="169" fontId="52" fillId="6" borderId="7" xfId="0" applyNumberFormat="1" applyFont="1" applyFill="1" applyBorder="1" applyAlignment="1">
      <alignment horizontal="right" vertical="center"/>
    </xf>
    <xf numFmtId="169" fontId="52" fillId="6" borderId="8" xfId="0" applyNumberFormat="1" applyFont="1" applyFill="1" applyBorder="1" applyAlignment="1">
      <alignment horizontal="right" vertical="center"/>
    </xf>
    <xf numFmtId="169" fontId="52" fillId="29" borderId="8" xfId="0" applyNumberFormat="1" applyFont="1" applyFill="1" applyBorder="1" applyAlignment="1">
      <alignment horizontal="right" vertical="center"/>
    </xf>
    <xf numFmtId="169" fontId="52" fillId="29" borderId="7" xfId="0" applyNumberFormat="1" applyFont="1" applyFill="1" applyBorder="1" applyAlignment="1">
      <alignment horizontal="right" vertical="center"/>
    </xf>
    <xf numFmtId="169" fontId="53" fillId="0" borderId="0" xfId="0" applyNumberFormat="1" applyFont="1" applyAlignment="1">
      <alignment horizontal="left" vertical="center"/>
    </xf>
    <xf numFmtId="43" fontId="53" fillId="0" borderId="0" xfId="52" applyFont="1" applyAlignment="1">
      <alignment vertical="center"/>
    </xf>
    <xf numFmtId="43" fontId="53" fillId="0" borderId="0" xfId="0" applyNumberFormat="1" applyFont="1" applyAlignment="1">
      <alignment vertical="center"/>
    </xf>
    <xf numFmtId="169" fontId="53" fillId="0" borderId="50" xfId="0" applyNumberFormat="1" applyFont="1" applyBorder="1" applyAlignment="1">
      <alignment vertical="center"/>
    </xf>
    <xf numFmtId="169" fontId="53" fillId="0" borderId="40" xfId="0" applyNumberFormat="1" applyFont="1" applyBorder="1" applyAlignment="1">
      <alignment vertical="center"/>
    </xf>
    <xf numFmtId="4" fontId="53" fillId="0" borderId="52" xfId="0" applyNumberFormat="1" applyFont="1" applyBorder="1" applyAlignment="1">
      <alignment horizontal="right" vertical="center"/>
    </xf>
    <xf numFmtId="169" fontId="53" fillId="0" borderId="50" xfId="0" applyNumberFormat="1" applyFont="1" applyBorder="1" applyAlignment="1">
      <alignment horizontal="right" vertical="center"/>
    </xf>
    <xf numFmtId="169" fontId="53" fillId="0" borderId="52" xfId="0" applyNumberFormat="1" applyFont="1" applyBorder="1" applyAlignment="1">
      <alignment horizontal="right" vertical="center"/>
    </xf>
    <xf numFmtId="169" fontId="53" fillId="0" borderId="50" xfId="52" applyNumberFormat="1" applyFont="1" applyBorder="1" applyAlignment="1">
      <alignment horizontal="right" vertical="center"/>
    </xf>
    <xf numFmtId="169" fontId="53" fillId="24" borderId="52" xfId="0" applyNumberFormat="1" applyFont="1" applyFill="1" applyBorder="1" applyAlignment="1">
      <alignment horizontal="right" vertical="center"/>
    </xf>
    <xf numFmtId="169" fontId="53" fillId="24" borderId="50" xfId="0" applyNumberFormat="1" applyFont="1" applyFill="1" applyBorder="1" applyAlignment="1">
      <alignment horizontal="right" vertical="center"/>
    </xf>
    <xf numFmtId="0" fontId="53" fillId="0" borderId="0" xfId="34" applyFont="1" applyAlignment="1">
      <alignment vertical="center"/>
    </xf>
    <xf numFmtId="169" fontId="53" fillId="0" borderId="8" xfId="0" applyNumberFormat="1" applyFont="1" applyBorder="1" applyAlignment="1">
      <alignment vertical="center"/>
    </xf>
    <xf numFmtId="169" fontId="53" fillId="0" borderId="0" xfId="34" applyNumberFormat="1" applyFont="1" applyAlignment="1">
      <alignment vertical="center"/>
    </xf>
    <xf numFmtId="169" fontId="53" fillId="0" borderId="8" xfId="34" applyNumberFormat="1" applyFont="1" applyBorder="1" applyAlignment="1">
      <alignment vertical="center"/>
    </xf>
    <xf numFmtId="0" fontId="69" fillId="0" borderId="0" xfId="137" applyFont="1"/>
    <xf numFmtId="4" fontId="52" fillId="21" borderId="10" xfId="0" applyNumberFormat="1" applyFont="1" applyFill="1" applyBorder="1" applyAlignment="1">
      <alignment vertical="center"/>
    </xf>
    <xf numFmtId="169" fontId="52" fillId="21" borderId="10" xfId="52" applyNumberFormat="1" applyFont="1" applyFill="1" applyBorder="1" applyAlignment="1">
      <alignment vertical="center"/>
    </xf>
    <xf numFmtId="169" fontId="52" fillId="21" borderId="10" xfId="0" applyNumberFormat="1" applyFont="1" applyFill="1" applyBorder="1" applyAlignment="1">
      <alignment vertical="center"/>
    </xf>
    <xf numFmtId="0" fontId="52" fillId="0" borderId="0" xfId="34" applyFont="1" applyAlignment="1">
      <alignment vertical="center"/>
    </xf>
    <xf numFmtId="4" fontId="53" fillId="0" borderId="0" xfId="0" applyNumberFormat="1" applyFont="1"/>
    <xf numFmtId="0" fontId="70" fillId="0" borderId="0" xfId="34" applyFont="1" applyAlignment="1">
      <alignment horizontal="center" vertical="center"/>
    </xf>
    <xf numFmtId="0" fontId="70" fillId="0" borderId="0" xfId="34" applyFont="1" applyAlignment="1">
      <alignment vertical="center"/>
    </xf>
    <xf numFmtId="165" fontId="70" fillId="0" borderId="0" xfId="34" applyNumberFormat="1" applyFont="1" applyAlignment="1">
      <alignment horizontal="center" vertical="center"/>
    </xf>
    <xf numFmtId="8" fontId="52" fillId="0" borderId="0" xfId="34" applyNumberFormat="1" applyFont="1" applyAlignment="1">
      <alignment vertical="center"/>
    </xf>
    <xf numFmtId="0" fontId="53" fillId="0" borderId="0" xfId="34" applyFont="1" applyAlignment="1">
      <alignment horizontal="center" vertical="center"/>
    </xf>
    <xf numFmtId="175" fontId="53" fillId="0" borderId="0" xfId="34" applyNumberFormat="1" applyFont="1" applyAlignment="1">
      <alignment vertical="center"/>
    </xf>
    <xf numFmtId="0" fontId="52" fillId="20" borderId="8" xfId="34" applyFont="1" applyFill="1" applyBorder="1" applyAlignment="1">
      <alignment horizontal="center" vertical="center"/>
    </xf>
    <xf numFmtId="175" fontId="52" fillId="20" borderId="8" xfId="34" applyNumberFormat="1" applyFont="1" applyFill="1" applyBorder="1" applyAlignment="1" applyProtection="1">
      <alignment horizontal="center" vertical="center"/>
      <protection locked="0"/>
    </xf>
    <xf numFmtId="0" fontId="53" fillId="0" borderId="0" xfId="122" applyFont="1" applyAlignment="1">
      <alignment vertical="center"/>
    </xf>
    <xf numFmtId="8" fontId="52" fillId="0" borderId="0" xfId="34" applyNumberFormat="1" applyFont="1" applyAlignment="1" applyProtection="1">
      <alignment horizontal="center" vertical="center"/>
      <protection locked="0"/>
    </xf>
    <xf numFmtId="10" fontId="70" fillId="0" borderId="0" xfId="53" applyNumberFormat="1" applyFont="1" applyAlignment="1">
      <alignment horizontal="center" vertical="center"/>
    </xf>
    <xf numFmtId="0" fontId="52" fillId="0" borderId="8" xfId="34" quotePrefix="1" applyFont="1" applyBorder="1" applyAlignment="1">
      <alignment horizontal="center" vertical="center" wrapText="1"/>
    </xf>
    <xf numFmtId="0" fontId="52" fillId="0" borderId="0" xfId="34" applyFont="1" applyAlignment="1">
      <alignment horizontal="center" vertical="center"/>
    </xf>
    <xf numFmtId="0" fontId="52" fillId="0" borderId="0" xfId="34" applyFont="1" applyAlignment="1">
      <alignment horizontal="center" vertical="center" wrapText="1"/>
    </xf>
    <xf numFmtId="9" fontId="53" fillId="20" borderId="57" xfId="53" applyFont="1" applyFill="1" applyBorder="1" applyAlignment="1" applyProtection="1">
      <alignment horizontal="center" vertical="center"/>
      <protection locked="0"/>
    </xf>
    <xf numFmtId="0" fontId="53" fillId="0" borderId="41" xfId="34" applyFont="1" applyBorder="1" applyAlignment="1">
      <alignment vertical="center"/>
    </xf>
    <xf numFmtId="169" fontId="53" fillId="0" borderId="13" xfId="34" applyNumberFormat="1" applyFont="1" applyBorder="1" applyAlignment="1">
      <alignment horizontal="center" vertical="center"/>
    </xf>
    <xf numFmtId="169" fontId="53" fillId="18" borderId="13" xfId="34" applyNumberFormat="1" applyFont="1" applyFill="1" applyBorder="1" applyAlignment="1">
      <alignment horizontal="center" vertical="center"/>
    </xf>
    <xf numFmtId="169" fontId="53" fillId="0" borderId="0" xfId="34" applyNumberFormat="1" applyFont="1" applyAlignment="1">
      <alignment horizontal="center" vertical="center"/>
    </xf>
    <xf numFmtId="169" fontId="52" fillId="0" borderId="0" xfId="34" applyNumberFormat="1" applyFont="1" applyAlignment="1">
      <alignment horizontal="center" vertical="center"/>
    </xf>
    <xf numFmtId="9" fontId="53" fillId="20" borderId="32" xfId="53" applyFont="1" applyFill="1" applyBorder="1" applyAlignment="1" applyProtection="1">
      <alignment horizontal="center" vertical="center"/>
      <protection locked="0"/>
    </xf>
    <xf numFmtId="0" fontId="53" fillId="0" borderId="42" xfId="34" applyFont="1" applyBorder="1" applyAlignment="1">
      <alignment vertical="center"/>
    </xf>
    <xf numFmtId="169" fontId="53" fillId="0" borderId="38" xfId="34" applyNumberFormat="1" applyFont="1" applyBorder="1" applyAlignment="1">
      <alignment horizontal="center" vertical="center"/>
    </xf>
    <xf numFmtId="9" fontId="53" fillId="26" borderId="27" xfId="53" applyFont="1" applyFill="1" applyBorder="1" applyAlignment="1" applyProtection="1">
      <alignment horizontal="center" vertical="center"/>
      <protection locked="0"/>
    </xf>
    <xf numFmtId="0" fontId="53" fillId="26" borderId="42" xfId="34" applyFont="1" applyFill="1" applyBorder="1" applyAlignment="1">
      <alignment vertical="center"/>
    </xf>
    <xf numFmtId="169" fontId="53" fillId="26" borderId="38" xfId="34" applyNumberFormat="1" applyFont="1" applyFill="1" applyBorder="1" applyAlignment="1">
      <alignment horizontal="center" vertical="center"/>
    </xf>
    <xf numFmtId="169" fontId="53" fillId="26" borderId="13" xfId="34" applyNumberFormat="1" applyFont="1" applyFill="1" applyBorder="1" applyAlignment="1">
      <alignment horizontal="center" vertical="center"/>
    </xf>
    <xf numFmtId="9" fontId="53" fillId="20" borderId="56" xfId="53" applyFont="1" applyFill="1" applyBorder="1" applyAlignment="1" applyProtection="1">
      <alignment horizontal="center" vertical="center"/>
      <protection locked="0"/>
    </xf>
    <xf numFmtId="0" fontId="53" fillId="0" borderId="53" xfId="34" applyFont="1" applyBorder="1" applyAlignment="1">
      <alignment vertical="center"/>
    </xf>
    <xf numFmtId="0" fontId="52" fillId="0" borderId="51" xfId="34" applyFont="1" applyBorder="1" applyAlignment="1">
      <alignment vertical="center"/>
    </xf>
    <xf numFmtId="169" fontId="52" fillId="0" borderId="8" xfId="34" applyNumberFormat="1" applyFont="1" applyBorder="1" applyAlignment="1">
      <alignment horizontal="center" vertical="center"/>
    </xf>
    <xf numFmtId="169" fontId="52" fillId="18" borderId="8" xfId="34" applyNumberFormat="1" applyFont="1" applyFill="1" applyBorder="1" applyAlignment="1">
      <alignment horizontal="center" vertical="center"/>
    </xf>
    <xf numFmtId="169" fontId="52" fillId="0" borderId="0" xfId="34" applyNumberFormat="1" applyFont="1" applyAlignment="1">
      <alignment vertical="center"/>
    </xf>
    <xf numFmtId="7" fontId="53" fillId="0" borderId="0" xfId="34" applyNumberFormat="1" applyFont="1" applyAlignment="1">
      <alignment vertical="center"/>
    </xf>
    <xf numFmtId="165" fontId="52" fillId="0" borderId="0" xfId="34" applyNumberFormat="1" applyFont="1" applyAlignment="1">
      <alignment vertical="center"/>
    </xf>
    <xf numFmtId="9" fontId="52" fillId="0" borderId="0" xfId="53" applyFont="1" applyFill="1" applyBorder="1" applyAlignment="1">
      <alignment vertical="center"/>
    </xf>
    <xf numFmtId="169" fontId="53" fillId="0" borderId="0" xfId="0" applyNumberFormat="1" applyFont="1"/>
    <xf numFmtId="10" fontId="53" fillId="0" borderId="0" xfId="53" applyNumberFormat="1" applyFont="1" applyFill="1" applyBorder="1" applyAlignment="1">
      <alignment vertical="center"/>
    </xf>
    <xf numFmtId="169" fontId="53" fillId="0" borderId="8" xfId="34" applyNumberFormat="1" applyFont="1" applyBorder="1" applyAlignment="1">
      <alignment horizontal="center" vertical="center"/>
    </xf>
    <xf numFmtId="0" fontId="53" fillId="0" borderId="0" xfId="34" applyFont="1" applyAlignment="1">
      <alignment horizontal="right" vertical="center"/>
    </xf>
    <xf numFmtId="0" fontId="52" fillId="0" borderId="0" xfId="34" applyFont="1" applyAlignment="1">
      <alignment horizontal="right" vertical="center"/>
    </xf>
    <xf numFmtId="169" fontId="53" fillId="0" borderId="12" xfId="34" applyNumberFormat="1" applyFont="1" applyBorder="1" applyAlignment="1">
      <alignment horizontal="center" vertical="center"/>
    </xf>
    <xf numFmtId="169" fontId="52" fillId="0" borderId="12" xfId="34" applyNumberFormat="1" applyFont="1" applyBorder="1" applyAlignment="1">
      <alignment horizontal="center" vertical="center"/>
    </xf>
    <xf numFmtId="169" fontId="52" fillId="0" borderId="0" xfId="34" applyNumberFormat="1" applyFont="1" applyAlignment="1">
      <alignment horizontal="right" vertical="center"/>
    </xf>
    <xf numFmtId="168" fontId="53" fillId="0" borderId="5" xfId="52" applyNumberFormat="1" applyFont="1" applyBorder="1" applyAlignment="1">
      <alignment horizontal="left" vertical="center"/>
    </xf>
    <xf numFmtId="169" fontId="53" fillId="0" borderId="0" xfId="34" applyNumberFormat="1" applyFont="1" applyAlignment="1">
      <alignment horizontal="left" vertical="center"/>
    </xf>
    <xf numFmtId="169" fontId="52" fillId="30" borderId="8" xfId="34" applyNumberFormat="1" applyFont="1" applyFill="1" applyBorder="1" applyAlignment="1">
      <alignment horizontal="center" vertical="center"/>
    </xf>
    <xf numFmtId="3" fontId="53" fillId="0" borderId="0" xfId="34" applyNumberFormat="1" applyFont="1" applyAlignment="1">
      <alignment horizontal="center" vertical="center"/>
    </xf>
    <xf numFmtId="169" fontId="53" fillId="20" borderId="40" xfId="34" applyNumberFormat="1" applyFont="1" applyFill="1" applyBorder="1" applyAlignment="1" applyProtection="1">
      <alignment horizontal="center" vertical="center"/>
      <protection locked="0"/>
    </xf>
    <xf numFmtId="0" fontId="53" fillId="0" borderId="0" xfId="34" applyFont="1" applyAlignment="1">
      <alignment horizontal="left" vertical="center"/>
    </xf>
    <xf numFmtId="169" fontId="53" fillId="20" borderId="13" xfId="34" applyNumberFormat="1" applyFont="1" applyFill="1" applyBorder="1" applyAlignment="1" applyProtection="1">
      <alignment horizontal="center" vertical="center"/>
      <protection locked="0"/>
    </xf>
    <xf numFmtId="169" fontId="71" fillId="0" borderId="0" xfId="34" applyNumberFormat="1" applyFont="1" applyAlignment="1">
      <alignment vertical="center"/>
    </xf>
    <xf numFmtId="169" fontId="52" fillId="20" borderId="51" xfId="34" applyNumberFormat="1" applyFont="1" applyFill="1" applyBorder="1" applyAlignment="1" applyProtection="1">
      <alignment horizontal="center" vertical="center"/>
      <protection locked="0"/>
    </xf>
    <xf numFmtId="0" fontId="52" fillId="0" borderId="0" xfId="34" applyFont="1" applyAlignment="1">
      <alignment horizontal="left" vertical="center"/>
    </xf>
    <xf numFmtId="169" fontId="52" fillId="31" borderId="8" xfId="34" applyNumberFormat="1" applyFont="1" applyFill="1" applyBorder="1" applyAlignment="1">
      <alignment horizontal="center" vertical="center"/>
    </xf>
    <xf numFmtId="169" fontId="53" fillId="0" borderId="0" xfId="34" applyNumberFormat="1" applyFont="1" applyAlignment="1">
      <alignment horizontal="right" vertical="center"/>
    </xf>
    <xf numFmtId="10" fontId="53" fillId="21" borderId="8" xfId="53" applyNumberFormat="1" applyFont="1" applyFill="1" applyBorder="1" applyAlignment="1">
      <alignment horizontal="center" vertical="center"/>
    </xf>
    <xf numFmtId="43" fontId="53" fillId="0" borderId="0" xfId="34" applyNumberFormat="1" applyFont="1" applyAlignment="1">
      <alignment horizontal="left" vertical="center"/>
    </xf>
    <xf numFmtId="169" fontId="53" fillId="20" borderId="8" xfId="34" applyNumberFormat="1" applyFont="1" applyFill="1" applyBorder="1" applyAlignment="1" applyProtection="1">
      <alignment horizontal="center" vertical="center"/>
      <protection locked="0"/>
    </xf>
    <xf numFmtId="169" fontId="53" fillId="0" borderId="40" xfId="34" applyNumberFormat="1" applyFont="1" applyBorder="1" applyAlignment="1">
      <alignment horizontal="center" vertical="center"/>
    </xf>
    <xf numFmtId="169" fontId="53" fillId="0" borderId="51" xfId="34" applyNumberFormat="1" applyFont="1" applyBorder="1" applyAlignment="1">
      <alignment horizontal="center" vertical="center"/>
    </xf>
    <xf numFmtId="3" fontId="11" fillId="12" borderId="10" xfId="23" applyNumberFormat="1" applyFont="1" applyFill="1" applyBorder="1" applyAlignment="1">
      <alignment horizontal="center" vertical="center"/>
    </xf>
    <xf numFmtId="0" fontId="53" fillId="21" borderId="10" xfId="0" applyFont="1" applyFill="1" applyBorder="1" applyAlignment="1">
      <alignment horizontal="center" vertical="center"/>
    </xf>
    <xf numFmtId="0" fontId="66" fillId="21" borderId="10" xfId="41" quotePrefix="1" applyFont="1" applyFill="1" applyBorder="1" applyAlignment="1">
      <alignment horizontal="center" vertical="center"/>
    </xf>
    <xf numFmtId="0" fontId="63" fillId="21" borderId="10" xfId="46" applyFont="1" applyFill="1" applyBorder="1" applyAlignment="1">
      <alignment horizontal="center" vertical="center"/>
    </xf>
    <xf numFmtId="0" fontId="53" fillId="21" borderId="10" xfId="127" applyFont="1" applyFill="1" applyBorder="1" applyAlignment="1">
      <alignment horizontal="center" vertical="center"/>
    </xf>
    <xf numFmtId="0" fontId="53" fillId="21" borderId="10" xfId="43" applyFont="1" applyFill="1" applyBorder="1" applyAlignment="1">
      <alignment horizontal="center" vertical="center"/>
    </xf>
    <xf numFmtId="0" fontId="63" fillId="21" borderId="10" xfId="43" applyFont="1" applyFill="1" applyBorder="1" applyAlignment="1">
      <alignment horizontal="center" vertical="center" readingOrder="1"/>
    </xf>
    <xf numFmtId="0" fontId="63" fillId="21" borderId="10" xfId="47" applyFont="1" applyFill="1" applyBorder="1" applyAlignment="1">
      <alignment horizontal="center" vertical="center"/>
    </xf>
    <xf numFmtId="0" fontId="68" fillId="21" borderId="10" xfId="43" applyFont="1" applyFill="1" applyBorder="1" applyAlignment="1">
      <alignment horizontal="center" vertical="center"/>
    </xf>
    <xf numFmtId="0" fontId="63" fillId="21" borderId="0" xfId="41" applyFont="1" applyFill="1" applyAlignment="1">
      <alignment horizontal="center" vertical="center"/>
    </xf>
    <xf numFmtId="0" fontId="53" fillId="21" borderId="10" xfId="127" quotePrefix="1" applyFont="1" applyFill="1" applyBorder="1" applyAlignment="1">
      <alignment horizontal="center" vertical="center"/>
    </xf>
    <xf numFmtId="0" fontId="53" fillId="21" borderId="10" xfId="43" quotePrefix="1" applyFont="1" applyFill="1" applyBorder="1" applyAlignment="1">
      <alignment horizontal="center" vertical="center"/>
    </xf>
    <xf numFmtId="0" fontId="63" fillId="21" borderId="10" xfId="43" applyFont="1" applyFill="1" applyBorder="1" applyAlignment="1">
      <alignment horizontal="center" vertical="center"/>
    </xf>
    <xf numFmtId="1" fontId="65" fillId="0" borderId="7" xfId="45" applyNumberFormat="1" applyFont="1" applyBorder="1" applyAlignment="1">
      <alignment vertical="center"/>
    </xf>
    <xf numFmtId="3" fontId="63" fillId="0" borderId="0" xfId="45" applyNumberFormat="1" applyFont="1" applyAlignment="1">
      <alignment horizontal="center" vertical="center"/>
    </xf>
    <xf numFmtId="3" fontId="63" fillId="0" borderId="0" xfId="41" applyNumberFormat="1" applyFont="1" applyAlignment="1">
      <alignment vertical="center"/>
    </xf>
    <xf numFmtId="169" fontId="63" fillId="21" borderId="14" xfId="41" applyNumberFormat="1" applyFont="1" applyFill="1" applyBorder="1" applyAlignment="1">
      <alignment horizontal="center" vertical="center"/>
    </xf>
    <xf numFmtId="169" fontId="63" fillId="21" borderId="23" xfId="41" applyNumberFormat="1" applyFont="1" applyFill="1" applyBorder="1" applyAlignment="1">
      <alignment horizontal="center" vertical="center"/>
    </xf>
    <xf numFmtId="169" fontId="63" fillId="21" borderId="0" xfId="41" applyNumberFormat="1" applyFont="1" applyFill="1" applyAlignment="1">
      <alignment horizontal="center" vertical="center"/>
    </xf>
    <xf numFmtId="164" fontId="63" fillId="21" borderId="29" xfId="41" applyNumberFormat="1" applyFont="1" applyFill="1" applyBorder="1" applyAlignment="1">
      <alignment horizontal="center" vertical="center"/>
    </xf>
    <xf numFmtId="3" fontId="11" fillId="25" borderId="24" xfId="23" applyNumberFormat="1" applyFont="1" applyFill="1" applyBorder="1" applyAlignment="1">
      <alignment vertical="center"/>
    </xf>
    <xf numFmtId="3" fontId="11" fillId="25" borderId="2" xfId="23" applyNumberFormat="1" applyFont="1" applyFill="1" applyBorder="1" applyAlignment="1">
      <alignment vertical="center"/>
    </xf>
    <xf numFmtId="164" fontId="11" fillId="3" borderId="43" xfId="23" applyNumberFormat="1" applyFont="1" applyFill="1" applyBorder="1" applyAlignment="1">
      <alignment horizontal="center" vertical="center"/>
    </xf>
    <xf numFmtId="0" fontId="11" fillId="6" borderId="11" xfId="23" applyFont="1" applyFill="1" applyBorder="1" applyAlignment="1">
      <alignment horizontal="left" vertical="center"/>
    </xf>
    <xf numFmtId="3" fontId="11" fillId="4" borderId="54" xfId="23" applyNumberFormat="1" applyFont="1" applyFill="1" applyBorder="1" applyAlignment="1">
      <alignment horizontal="center" vertical="center"/>
    </xf>
    <xf numFmtId="0" fontId="61" fillId="4" borderId="0" xfId="0" applyFont="1" applyFill="1" applyAlignment="1">
      <alignment vertical="center"/>
    </xf>
    <xf numFmtId="3" fontId="0" fillId="0" borderId="0" xfId="0" applyNumberFormat="1" applyAlignment="1">
      <alignment horizontal="centerContinuous" vertical="center"/>
    </xf>
    <xf numFmtId="3" fontId="0" fillId="0" borderId="0" xfId="0" applyNumberFormat="1" applyAlignment="1">
      <alignment vertical="center"/>
    </xf>
    <xf numFmtId="3" fontId="7" fillId="6" borderId="10" xfId="52" applyNumberFormat="1" applyFont="1" applyFill="1" applyBorder="1" applyAlignment="1">
      <alignment vertical="center"/>
    </xf>
    <xf numFmtId="3" fontId="11" fillId="4" borderId="88" xfId="23" applyNumberFormat="1" applyFont="1" applyFill="1" applyBorder="1" applyAlignment="1">
      <alignment horizontal="center" vertical="center"/>
    </xf>
    <xf numFmtId="177" fontId="12" fillId="4" borderId="0" xfId="0" applyNumberFormat="1" applyFont="1" applyFill="1" applyAlignment="1">
      <alignment horizontal="left"/>
    </xf>
    <xf numFmtId="1" fontId="65" fillId="0" borderId="6" xfId="45" applyNumberFormat="1" applyFont="1" applyBorder="1" applyAlignment="1">
      <alignment vertical="center"/>
    </xf>
    <xf numFmtId="164" fontId="0" fillId="0" borderId="0" xfId="0" applyNumberFormat="1" applyAlignment="1">
      <alignment horizontal="centerContinuous" vertical="center"/>
    </xf>
    <xf numFmtId="164" fontId="0" fillId="0" borderId="0" xfId="0" applyNumberFormat="1" applyAlignment="1">
      <alignment horizontal="center" vertical="center"/>
    </xf>
    <xf numFmtId="164" fontId="7" fillId="6" borderId="39" xfId="0" applyNumberFormat="1" applyFont="1" applyFill="1" applyBorder="1" applyAlignment="1">
      <alignment horizontal="center" vertical="center" wrapText="1"/>
    </xf>
    <xf numFmtId="1" fontId="65" fillId="21" borderId="6" xfId="45" applyNumberFormat="1" applyFont="1" applyFill="1" applyBorder="1" applyAlignment="1">
      <alignment vertical="center"/>
    </xf>
    <xf numFmtId="0" fontId="63" fillId="21" borderId="32" xfId="46" applyFont="1" applyFill="1" applyBorder="1" applyAlignment="1">
      <alignment vertical="center"/>
    </xf>
    <xf numFmtId="169" fontId="63" fillId="21" borderId="13" xfId="41" applyNumberFormat="1" applyFont="1" applyFill="1" applyBorder="1" applyAlignment="1">
      <alignment horizontal="center" vertical="center"/>
    </xf>
    <xf numFmtId="0" fontId="53" fillId="21" borderId="55" xfId="43" applyFont="1" applyFill="1" applyBorder="1" applyAlignment="1">
      <alignment horizontal="center" vertical="center"/>
    </xf>
    <xf numFmtId="0" fontId="53" fillId="21" borderId="0" xfId="43" applyFont="1" applyFill="1" applyAlignment="1">
      <alignment vertical="center"/>
    </xf>
    <xf numFmtId="164" fontId="65" fillId="21" borderId="13" xfId="41" applyNumberFormat="1" applyFont="1" applyFill="1" applyBorder="1" applyAlignment="1">
      <alignment horizontal="center" vertical="center"/>
    </xf>
    <xf numFmtId="0" fontId="63" fillId="21" borderId="13" xfId="41" applyFont="1" applyFill="1" applyBorder="1" applyAlignment="1">
      <alignment vertical="center"/>
    </xf>
    <xf numFmtId="0" fontId="63" fillId="21" borderId="0" xfId="41" applyFont="1" applyFill="1" applyAlignment="1">
      <alignment vertical="center"/>
    </xf>
    <xf numFmtId="3" fontId="63" fillId="21" borderId="0" xfId="41" applyNumberFormat="1" applyFont="1" applyFill="1" applyAlignment="1">
      <alignment vertical="center"/>
    </xf>
    <xf numFmtId="1" fontId="63" fillId="21" borderId="32" xfId="45" applyNumberFormat="1" applyFont="1" applyFill="1" applyBorder="1" applyAlignment="1">
      <alignment vertical="center"/>
    </xf>
    <xf numFmtId="0" fontId="68" fillId="21" borderId="32" xfId="43" applyFont="1" applyFill="1" applyBorder="1" applyAlignment="1">
      <alignment vertical="center"/>
    </xf>
    <xf numFmtId="164" fontId="63" fillId="21" borderId="48" xfId="41" applyNumberFormat="1" applyFont="1" applyFill="1" applyBorder="1" applyAlignment="1">
      <alignment horizontal="center" vertical="center"/>
    </xf>
    <xf numFmtId="1" fontId="63" fillId="21" borderId="0" xfId="45" applyNumberFormat="1" applyFont="1" applyFill="1" applyAlignment="1">
      <alignment horizontal="center" vertical="center"/>
    </xf>
    <xf numFmtId="168" fontId="0" fillId="0" borderId="0" xfId="52" applyNumberFormat="1" applyFont="1" applyAlignment="1">
      <alignment horizontal="center" vertical="center"/>
    </xf>
    <xf numFmtId="168" fontId="0" fillId="0" borderId="10" xfId="52" applyNumberFormat="1" applyFont="1" applyBorder="1" applyAlignment="1">
      <alignment horizontal="center" vertical="center" wrapText="1"/>
    </xf>
    <xf numFmtId="168" fontId="0" fillId="0" borderId="7" xfId="52" applyNumberFormat="1" applyFont="1" applyBorder="1" applyAlignment="1">
      <alignment horizontal="center" vertical="center"/>
    </xf>
    <xf numFmtId="5" fontId="0" fillId="0" borderId="10" xfId="52" applyNumberFormat="1" applyFont="1" applyBorder="1" applyAlignment="1">
      <alignment horizontal="center" vertical="center"/>
    </xf>
    <xf numFmtId="3" fontId="0" fillId="0" borderId="10" xfId="52" applyNumberFormat="1" applyFont="1" applyBorder="1" applyAlignment="1">
      <alignment horizontal="center" vertical="center"/>
    </xf>
    <xf numFmtId="3" fontId="0" fillId="0" borderId="10" xfId="0" applyNumberFormat="1" applyBorder="1" applyAlignment="1">
      <alignment horizontal="center" vertical="center"/>
    </xf>
    <xf numFmtId="3" fontId="0" fillId="0" borderId="10" xfId="0" applyNumberFormat="1" applyBorder="1" applyAlignment="1">
      <alignment vertical="center"/>
    </xf>
    <xf numFmtId="3" fontId="0" fillId="13" borderId="10" xfId="0" applyNumberFormat="1" applyFill="1" applyBorder="1" applyAlignment="1">
      <alignment horizontal="center" vertical="center"/>
    </xf>
    <xf numFmtId="3" fontId="0" fillId="0" borderId="7" xfId="0" applyNumberFormat="1" applyBorder="1" applyAlignment="1">
      <alignment horizontal="center" vertical="center"/>
    </xf>
    <xf numFmtId="3" fontId="0" fillId="0" borderId="7" xfId="0" applyNumberFormat="1" applyBorder="1" applyAlignment="1">
      <alignment vertical="center"/>
    </xf>
    <xf numFmtId="3" fontId="0" fillId="13" borderId="7" xfId="52" applyNumberFormat="1" applyFont="1" applyFill="1" applyBorder="1" applyAlignment="1">
      <alignment horizontal="center" vertical="center"/>
    </xf>
    <xf numFmtId="43" fontId="0" fillId="0" borderId="7" xfId="52" applyFont="1" applyBorder="1" applyAlignment="1">
      <alignment horizontal="center" vertical="center"/>
    </xf>
    <xf numFmtId="43" fontId="0" fillId="0" borderId="12" xfId="52" applyFont="1" applyBorder="1" applyAlignment="1">
      <alignment horizontal="center" vertical="center"/>
    </xf>
    <xf numFmtId="0" fontId="0" fillId="6" borderId="65" xfId="0" applyFill="1" applyBorder="1" applyAlignment="1">
      <alignment horizontal="center" vertical="center"/>
    </xf>
    <xf numFmtId="0" fontId="12" fillId="0" borderId="10" xfId="1" applyBorder="1" applyAlignment="1">
      <alignment horizontal="center"/>
    </xf>
    <xf numFmtId="0" fontId="12" fillId="28" borderId="10" xfId="1" applyFill="1" applyBorder="1" applyAlignment="1">
      <alignment horizontal="center"/>
    </xf>
    <xf numFmtId="0" fontId="12" fillId="0" borderId="0" xfId="1" applyAlignment="1">
      <alignment horizontal="center"/>
    </xf>
    <xf numFmtId="0" fontId="2" fillId="0" borderId="0" xfId="139" applyAlignment="1">
      <alignment vertical="center"/>
    </xf>
    <xf numFmtId="0" fontId="2" fillId="0" borderId="0" xfId="139" applyAlignment="1">
      <alignment horizontal="center" vertical="center"/>
    </xf>
    <xf numFmtId="0" fontId="2" fillId="32" borderId="0" xfId="139" applyFill="1" applyAlignment="1">
      <alignment vertical="center"/>
    </xf>
    <xf numFmtId="0" fontId="2" fillId="27" borderId="0" xfId="139" applyFill="1" applyAlignment="1">
      <alignment vertical="center"/>
    </xf>
    <xf numFmtId="0" fontId="2" fillId="0" borderId="40" xfId="139" applyBorder="1" applyAlignment="1">
      <alignment vertical="center"/>
    </xf>
    <xf numFmtId="0" fontId="2" fillId="0" borderId="10" xfId="139" applyBorder="1" applyAlignment="1">
      <alignment vertical="center"/>
    </xf>
    <xf numFmtId="0" fontId="2" fillId="0" borderId="16" xfId="139" applyBorder="1" applyAlignment="1">
      <alignment vertical="center"/>
    </xf>
    <xf numFmtId="168" fontId="0" fillId="0" borderId="36" xfId="140" applyNumberFormat="1" applyFont="1" applyBorder="1" applyAlignment="1">
      <alignment vertical="center" wrapText="1"/>
    </xf>
    <xf numFmtId="0" fontId="2" fillId="0" borderId="32" xfId="139" applyBorder="1" applyAlignment="1">
      <alignment vertical="center"/>
    </xf>
    <xf numFmtId="0" fontId="2" fillId="0" borderId="10" xfId="139" applyBorder="1" applyAlignment="1">
      <alignment vertical="center" wrapText="1"/>
    </xf>
    <xf numFmtId="0" fontId="2" fillId="0" borderId="28" xfId="139" applyBorder="1" applyAlignment="1">
      <alignment vertical="center" wrapText="1"/>
    </xf>
    <xf numFmtId="0" fontId="2" fillId="0" borderId="32" xfId="139" applyBorder="1" applyAlignment="1">
      <alignment vertical="center" wrapText="1"/>
    </xf>
    <xf numFmtId="0" fontId="2" fillId="0" borderId="25" xfId="139" applyBorder="1" applyAlignment="1">
      <alignment vertical="center" wrapText="1"/>
    </xf>
    <xf numFmtId="0" fontId="2" fillId="0" borderId="39" xfId="139" applyBorder="1" applyAlignment="1">
      <alignment vertical="center" wrapText="1"/>
    </xf>
    <xf numFmtId="0" fontId="2" fillId="27" borderId="39" xfId="139" applyFill="1" applyBorder="1" applyAlignment="1">
      <alignment horizontal="left" vertical="center"/>
    </xf>
    <xf numFmtId="0" fontId="37" fillId="27" borderId="36" xfId="139" applyFont="1" applyFill="1" applyBorder="1" applyAlignment="1">
      <alignment vertical="center"/>
    </xf>
    <xf numFmtId="168" fontId="0" fillId="27" borderId="36" xfId="140" applyNumberFormat="1" applyFont="1" applyFill="1" applyBorder="1" applyAlignment="1">
      <alignment vertical="center"/>
    </xf>
    <xf numFmtId="0" fontId="2" fillId="27" borderId="32" xfId="139" applyFill="1" applyBorder="1" applyAlignment="1">
      <alignment vertical="center"/>
    </xf>
    <xf numFmtId="0" fontId="2" fillId="27" borderId="10" xfId="139" applyFill="1" applyBorder="1" applyAlignment="1">
      <alignment vertical="center"/>
    </xf>
    <xf numFmtId="0" fontId="2" fillId="27" borderId="28" xfId="139" applyFill="1" applyBorder="1" applyAlignment="1">
      <alignment vertical="center"/>
    </xf>
    <xf numFmtId="43" fontId="2" fillId="27" borderId="25" xfId="139" applyNumberFormat="1" applyFill="1" applyBorder="1" applyAlignment="1">
      <alignment vertical="center"/>
    </xf>
    <xf numFmtId="43" fontId="2" fillId="27" borderId="28" xfId="139" applyNumberFormat="1" applyFill="1" applyBorder="1" applyAlignment="1">
      <alignment vertical="center"/>
    </xf>
    <xf numFmtId="0" fontId="2" fillId="27" borderId="39" xfId="139" applyFill="1" applyBorder="1" applyAlignment="1">
      <alignment vertical="center"/>
    </xf>
    <xf numFmtId="43" fontId="2" fillId="27" borderId="10" xfId="139" applyNumberFormat="1" applyFill="1" applyBorder="1" applyAlignment="1">
      <alignment horizontal="center" vertical="center"/>
    </xf>
    <xf numFmtId="43" fontId="2" fillId="27" borderId="10" xfId="139" applyNumberFormat="1" applyFill="1" applyBorder="1" applyAlignment="1">
      <alignment vertical="center"/>
    </xf>
    <xf numFmtId="168" fontId="2" fillId="27" borderId="10" xfId="139" applyNumberFormat="1" applyFill="1" applyBorder="1" applyAlignment="1">
      <alignment vertical="center"/>
    </xf>
    <xf numFmtId="43" fontId="0" fillId="27" borderId="10" xfId="140" applyFont="1" applyFill="1" applyBorder="1" applyAlignment="1">
      <alignment vertical="center"/>
    </xf>
    <xf numFmtId="0" fontId="2" fillId="32" borderId="39" xfId="139" applyFill="1" applyBorder="1" applyAlignment="1">
      <alignment horizontal="left" vertical="center"/>
    </xf>
    <xf numFmtId="0" fontId="37" fillId="32" borderId="36" xfId="139" applyFont="1" applyFill="1" applyBorder="1" applyAlignment="1">
      <alignment vertical="center"/>
    </xf>
    <xf numFmtId="168" fontId="0" fillId="32" borderId="36" xfId="140" applyNumberFormat="1" applyFont="1" applyFill="1" applyBorder="1" applyAlignment="1">
      <alignment vertical="center"/>
    </xf>
    <xf numFmtId="0" fontId="2" fillId="32" borderId="32" xfId="139" applyFill="1" applyBorder="1" applyAlignment="1">
      <alignment vertical="center"/>
    </xf>
    <xf numFmtId="0" fontId="2" fillId="32" borderId="10" xfId="139" applyFill="1" applyBorder="1" applyAlignment="1">
      <alignment vertical="center"/>
    </xf>
    <xf numFmtId="0" fontId="2" fillId="32" borderId="28" xfId="139" applyFill="1" applyBorder="1" applyAlignment="1">
      <alignment vertical="center"/>
    </xf>
    <xf numFmtId="43" fontId="2" fillId="32" borderId="25" xfId="139" applyNumberFormat="1" applyFill="1" applyBorder="1" applyAlignment="1">
      <alignment vertical="center"/>
    </xf>
    <xf numFmtId="43" fontId="2" fillId="32" borderId="28" xfId="139" applyNumberFormat="1" applyFill="1" applyBorder="1" applyAlignment="1">
      <alignment vertical="center"/>
    </xf>
    <xf numFmtId="0" fontId="2" fillId="32" borderId="39" xfId="139" applyFill="1" applyBorder="1" applyAlignment="1">
      <alignment vertical="center"/>
    </xf>
    <xf numFmtId="43" fontId="0" fillId="32" borderId="10" xfId="140" applyFont="1" applyFill="1" applyBorder="1" applyAlignment="1">
      <alignment vertical="center"/>
    </xf>
    <xf numFmtId="0" fontId="39" fillId="0" borderId="6" xfId="139" applyFont="1" applyBorder="1" applyAlignment="1">
      <alignment vertical="center"/>
    </xf>
    <xf numFmtId="0" fontId="2" fillId="0" borderId="7" xfId="139" applyBorder="1" applyAlignment="1">
      <alignment vertical="center"/>
    </xf>
    <xf numFmtId="168" fontId="2" fillId="0" borderId="7" xfId="139" applyNumberFormat="1" applyBorder="1" applyAlignment="1">
      <alignment vertical="center"/>
    </xf>
    <xf numFmtId="0" fontId="39" fillId="32" borderId="6" xfId="139" applyFont="1" applyFill="1" applyBorder="1" applyAlignment="1">
      <alignment vertical="center"/>
    </xf>
    <xf numFmtId="0" fontId="2" fillId="32" borderId="7" xfId="139" applyFill="1" applyBorder="1" applyAlignment="1">
      <alignment vertical="center"/>
    </xf>
    <xf numFmtId="168" fontId="2" fillId="32" borderId="7" xfId="139" applyNumberFormat="1" applyFill="1" applyBorder="1" applyAlignment="1">
      <alignment vertical="center"/>
    </xf>
    <xf numFmtId="0" fontId="39" fillId="27" borderId="6" xfId="139" applyFont="1" applyFill="1" applyBorder="1" applyAlignment="1">
      <alignment vertical="center"/>
    </xf>
    <xf numFmtId="0" fontId="2" fillId="27" borderId="7" xfId="139" applyFill="1" applyBorder="1" applyAlignment="1">
      <alignment vertical="center"/>
    </xf>
    <xf numFmtId="168" fontId="2" fillId="27" borderId="7" xfId="139" applyNumberFormat="1" applyFill="1" applyBorder="1" applyAlignment="1">
      <alignment vertical="center"/>
    </xf>
    <xf numFmtId="0" fontId="2" fillId="21" borderId="10" xfId="139" applyFill="1" applyBorder="1" applyAlignment="1">
      <alignment horizontal="center" vertical="center" wrapText="1"/>
    </xf>
    <xf numFmtId="43" fontId="2" fillId="21" borderId="10" xfId="139" applyNumberFormat="1" applyFill="1" applyBorder="1" applyAlignment="1">
      <alignment horizontal="center" vertical="center"/>
    </xf>
    <xf numFmtId="0" fontId="2" fillId="21" borderId="0" xfId="139" applyFill="1" applyAlignment="1">
      <alignment horizontal="center" vertical="center"/>
    </xf>
    <xf numFmtId="168" fontId="2" fillId="21" borderId="7" xfId="139" applyNumberFormat="1" applyFill="1" applyBorder="1" applyAlignment="1">
      <alignment horizontal="center" vertical="center"/>
    </xf>
    <xf numFmtId="0" fontId="2" fillId="21" borderId="0" xfId="139" applyFill="1" applyAlignment="1">
      <alignment vertical="center"/>
    </xf>
    <xf numFmtId="168" fontId="2" fillId="21" borderId="7" xfId="139" applyNumberFormat="1" applyFill="1" applyBorder="1" applyAlignment="1">
      <alignment vertical="center"/>
    </xf>
    <xf numFmtId="0" fontId="2" fillId="21" borderId="48" xfId="139" applyFill="1" applyBorder="1" applyAlignment="1">
      <alignment horizontal="center" vertical="center"/>
    </xf>
    <xf numFmtId="0" fontId="0" fillId="0" borderId="23" xfId="0" applyBorder="1" applyAlignment="1">
      <alignment horizontal="center" vertical="center"/>
    </xf>
    <xf numFmtId="0" fontId="0" fillId="0" borderId="10" xfId="0" applyBorder="1"/>
    <xf numFmtId="0" fontId="0" fillId="0" borderId="25" xfId="0" applyBorder="1"/>
    <xf numFmtId="0" fontId="0" fillId="0" borderId="14" xfId="0" applyBorder="1" applyAlignment="1">
      <alignment horizontal="center" vertical="center"/>
    </xf>
    <xf numFmtId="43" fontId="0" fillId="27" borderId="10" xfId="140" applyFont="1" applyFill="1" applyBorder="1" applyAlignment="1">
      <alignment horizontal="center" vertical="center"/>
    </xf>
    <xf numFmtId="43" fontId="0" fillId="21" borderId="10" xfId="140" applyFont="1" applyFill="1" applyBorder="1" applyAlignment="1">
      <alignment horizontal="center" vertical="center"/>
    </xf>
    <xf numFmtId="0" fontId="2" fillId="21" borderId="10" xfId="139" applyFill="1" applyBorder="1" applyAlignment="1">
      <alignment vertical="center" wrapText="1"/>
    </xf>
    <xf numFmtId="0" fontId="17" fillId="32" borderId="52" xfId="139" applyFont="1" applyFill="1" applyBorder="1" applyAlignment="1">
      <alignment vertical="center"/>
    </xf>
    <xf numFmtId="0" fontId="37" fillId="32" borderId="49" xfId="139" applyFont="1" applyFill="1" applyBorder="1" applyAlignment="1">
      <alignment vertical="center"/>
    </xf>
    <xf numFmtId="43" fontId="2" fillId="21" borderId="10" xfId="139" applyNumberFormat="1" applyFill="1" applyBorder="1" applyAlignment="1">
      <alignment vertical="center"/>
    </xf>
    <xf numFmtId="0" fontId="17" fillId="32" borderId="39" xfId="139" applyFont="1" applyFill="1" applyBorder="1" applyAlignment="1">
      <alignment vertical="center"/>
    </xf>
    <xf numFmtId="43" fontId="0" fillId="21" borderId="10" xfId="140" applyFont="1" applyFill="1" applyBorder="1" applyAlignment="1">
      <alignment vertical="center"/>
    </xf>
    <xf numFmtId="0" fontId="2" fillId="21" borderId="33" xfId="139" applyFill="1" applyBorder="1" applyAlignment="1">
      <alignment vertical="center"/>
    </xf>
    <xf numFmtId="0" fontId="2" fillId="21" borderId="48" xfId="139" applyFill="1" applyBorder="1" applyAlignment="1">
      <alignment vertical="center"/>
    </xf>
    <xf numFmtId="0" fontId="2" fillId="21" borderId="46" xfId="139" applyFill="1" applyBorder="1" applyAlignment="1">
      <alignment vertical="center"/>
    </xf>
    <xf numFmtId="168" fontId="2" fillId="0" borderId="7" xfId="139" applyNumberFormat="1" applyBorder="1" applyAlignment="1">
      <alignment horizontal="center" vertical="center"/>
    </xf>
    <xf numFmtId="168" fontId="2" fillId="0" borderId="12" xfId="139" applyNumberFormat="1" applyBorder="1" applyAlignment="1">
      <alignment vertical="center"/>
    </xf>
    <xf numFmtId="43" fontId="2" fillId="0" borderId="0" xfId="139" applyNumberFormat="1" applyAlignment="1">
      <alignment vertical="center"/>
    </xf>
    <xf numFmtId="168" fontId="2" fillId="32" borderId="7" xfId="139" applyNumberFormat="1" applyFill="1" applyBorder="1" applyAlignment="1">
      <alignment horizontal="center" vertical="center"/>
    </xf>
    <xf numFmtId="168" fontId="2" fillId="27" borderId="7" xfId="139" applyNumberFormat="1" applyFill="1" applyBorder="1" applyAlignment="1">
      <alignment horizontal="center" vertical="center"/>
    </xf>
    <xf numFmtId="0" fontId="2" fillId="0" borderId="0" xfId="139" applyAlignment="1">
      <alignment horizontal="right" vertical="center"/>
    </xf>
    <xf numFmtId="168" fontId="2" fillId="0" borderId="0" xfId="139" applyNumberFormat="1" applyAlignment="1">
      <alignment vertical="center"/>
    </xf>
    <xf numFmtId="168" fontId="0" fillId="0" borderId="0" xfId="140" applyNumberFormat="1" applyFont="1" applyAlignment="1">
      <alignment vertical="center"/>
    </xf>
    <xf numFmtId="0" fontId="2" fillId="0" borderId="10" xfId="139" applyBorder="1" applyAlignment="1">
      <alignment horizontal="center" vertical="center" wrapText="1"/>
    </xf>
    <xf numFmtId="168" fontId="2" fillId="27" borderId="10" xfId="139" applyNumberFormat="1" applyFill="1" applyBorder="1" applyAlignment="1">
      <alignment horizontal="center" vertical="center"/>
    </xf>
    <xf numFmtId="168" fontId="2" fillId="32" borderId="10" xfId="139" applyNumberFormat="1" applyFill="1" applyBorder="1" applyAlignment="1">
      <alignment horizontal="center" vertical="center"/>
    </xf>
    <xf numFmtId="0" fontId="2" fillId="30" borderId="25" xfId="139" applyFill="1" applyBorder="1" applyAlignment="1">
      <alignment horizontal="center" vertical="center" wrapText="1"/>
    </xf>
    <xf numFmtId="0" fontId="2" fillId="30" borderId="25" xfId="139" applyFill="1" applyBorder="1" applyAlignment="1">
      <alignment horizontal="center" vertical="center"/>
    </xf>
    <xf numFmtId="0" fontId="2" fillId="30" borderId="48" xfId="139" applyFill="1" applyBorder="1" applyAlignment="1">
      <alignment horizontal="center" vertical="center"/>
    </xf>
    <xf numFmtId="0" fontId="2" fillId="30" borderId="0" xfId="139" applyFill="1" applyAlignment="1">
      <alignment horizontal="center" vertical="center"/>
    </xf>
    <xf numFmtId="168" fontId="2" fillId="30" borderId="7" xfId="139" applyNumberFormat="1" applyFill="1" applyBorder="1" applyAlignment="1">
      <alignment horizontal="center" vertical="center"/>
    </xf>
    <xf numFmtId="0" fontId="2" fillId="30" borderId="10" xfId="139" applyFill="1" applyBorder="1" applyAlignment="1">
      <alignment vertical="center" wrapText="1"/>
    </xf>
    <xf numFmtId="168" fontId="2" fillId="30" borderId="10" xfId="139" applyNumberFormat="1" applyFill="1" applyBorder="1" applyAlignment="1">
      <alignment vertical="center"/>
    </xf>
    <xf numFmtId="0" fontId="2" fillId="30" borderId="48" xfId="139" applyFill="1" applyBorder="1" applyAlignment="1">
      <alignment vertical="center"/>
    </xf>
    <xf numFmtId="0" fontId="2" fillId="30" borderId="0" xfId="139" applyFill="1" applyAlignment="1">
      <alignment vertical="center"/>
    </xf>
    <xf numFmtId="168" fontId="2" fillId="30" borderId="7" xfId="139" applyNumberFormat="1" applyFill="1" applyBorder="1" applyAlignment="1">
      <alignment vertical="center"/>
    </xf>
    <xf numFmtId="168" fontId="0" fillId="0" borderId="36" xfId="140" applyNumberFormat="1" applyFont="1" applyBorder="1" applyAlignment="1">
      <alignment horizontal="center" vertical="center" wrapText="1"/>
    </xf>
    <xf numFmtId="168" fontId="0" fillId="32" borderId="36" xfId="140" applyNumberFormat="1" applyFont="1" applyFill="1" applyBorder="1" applyAlignment="1">
      <alignment horizontal="center" vertical="center"/>
    </xf>
    <xf numFmtId="168" fontId="0" fillId="27" borderId="36" xfId="140" applyNumberFormat="1" applyFont="1" applyFill="1" applyBorder="1" applyAlignment="1">
      <alignment horizontal="center" vertical="center"/>
    </xf>
    <xf numFmtId="0" fontId="2" fillId="30" borderId="10" xfId="139" applyFill="1" applyBorder="1" applyAlignment="1">
      <alignment horizontal="center" vertical="center" wrapText="1"/>
    </xf>
    <xf numFmtId="168" fontId="2" fillId="30" borderId="10" xfId="139" applyNumberFormat="1" applyFill="1" applyBorder="1" applyAlignment="1">
      <alignment horizontal="center" vertical="center"/>
    </xf>
    <xf numFmtId="0" fontId="2" fillId="0" borderId="32" xfId="139" applyBorder="1" applyAlignment="1">
      <alignment horizontal="center" vertical="center"/>
    </xf>
    <xf numFmtId="0" fontId="2" fillId="0" borderId="28" xfId="139" applyBorder="1" applyAlignment="1">
      <alignment horizontal="center" vertical="center" wrapText="1"/>
    </xf>
    <xf numFmtId="0" fontId="2" fillId="32" borderId="32" xfId="139" applyFill="1" applyBorder="1" applyAlignment="1">
      <alignment horizontal="center" vertical="center"/>
    </xf>
    <xf numFmtId="0" fontId="2" fillId="32" borderId="10" xfId="139" applyFill="1" applyBorder="1" applyAlignment="1">
      <alignment horizontal="center" vertical="center"/>
    </xf>
    <xf numFmtId="0" fontId="2" fillId="32" borderId="28" xfId="139" applyFill="1" applyBorder="1" applyAlignment="1">
      <alignment horizontal="center" vertical="center"/>
    </xf>
    <xf numFmtId="0" fontId="2" fillId="27" borderId="32" xfId="139" applyFill="1" applyBorder="1" applyAlignment="1">
      <alignment horizontal="center" vertical="center"/>
    </xf>
    <xf numFmtId="0" fontId="2" fillId="27" borderId="10" xfId="139" applyFill="1" applyBorder="1" applyAlignment="1">
      <alignment horizontal="center" vertical="center"/>
    </xf>
    <xf numFmtId="0" fontId="2" fillId="27" borderId="28" xfId="139" applyFill="1" applyBorder="1" applyAlignment="1">
      <alignment horizontal="center" vertical="center"/>
    </xf>
    <xf numFmtId="168" fontId="2" fillId="0" borderId="0" xfId="139" applyNumberFormat="1" applyAlignment="1">
      <alignment horizontal="center" vertical="center"/>
    </xf>
    <xf numFmtId="164" fontId="2" fillId="0" borderId="0" xfId="139" applyNumberFormat="1" applyAlignment="1">
      <alignment vertical="center"/>
    </xf>
    <xf numFmtId="0" fontId="74" fillId="4" borderId="0" xfId="51" applyFont="1" applyFill="1" applyAlignment="1">
      <alignment horizontal="left" vertical="center"/>
    </xf>
    <xf numFmtId="164" fontId="74" fillId="4" borderId="0" xfId="51" applyNumberFormat="1" applyFont="1" applyFill="1" applyAlignment="1">
      <alignment horizontal="left" vertical="center"/>
    </xf>
    <xf numFmtId="164" fontId="75" fillId="4" borderId="0" xfId="51" applyNumberFormat="1" applyFont="1" applyFill="1" applyAlignment="1">
      <alignment horizontal="left" vertical="center"/>
    </xf>
    <xf numFmtId="164" fontId="49" fillId="4" borderId="0" xfId="51" applyNumberFormat="1" applyFont="1" applyFill="1" applyAlignment="1">
      <alignment horizontal="left" vertical="center"/>
    </xf>
    <xf numFmtId="164" fontId="49" fillId="4" borderId="0" xfId="23" applyNumberFormat="1" applyFont="1" applyFill="1" applyAlignment="1">
      <alignment horizontal="left" vertical="center"/>
    </xf>
    <xf numFmtId="0" fontId="74" fillId="4" borderId="0" xfId="0" applyFont="1" applyFill="1"/>
    <xf numFmtId="0" fontId="1" fillId="0" borderId="0" xfId="139" applyFont="1" applyAlignment="1">
      <alignment vertical="center"/>
    </xf>
    <xf numFmtId="43" fontId="39" fillId="0" borderId="0" xfId="139" applyNumberFormat="1" applyFont="1" applyAlignment="1">
      <alignment vertical="center"/>
    </xf>
    <xf numFmtId="43" fontId="2" fillId="0" borderId="0" xfId="139" applyNumberFormat="1" applyAlignment="1">
      <alignment horizontal="center" vertical="center"/>
    </xf>
    <xf numFmtId="43" fontId="2" fillId="21" borderId="0" xfId="139" applyNumberFormat="1" applyFill="1" applyAlignment="1">
      <alignment vertical="center"/>
    </xf>
    <xf numFmtId="3" fontId="12" fillId="4" borderId="55" xfId="51" applyNumberFormat="1" applyFill="1" applyBorder="1" applyAlignment="1">
      <alignment horizontal="left" vertical="center"/>
    </xf>
    <xf numFmtId="0" fontId="11" fillId="4" borderId="55" xfId="23" applyFont="1" applyFill="1" applyBorder="1" applyAlignment="1">
      <alignment horizontal="left" vertical="center"/>
    </xf>
    <xf numFmtId="3" fontId="11" fillId="4" borderId="55" xfId="23" applyNumberFormat="1" applyFont="1" applyFill="1" applyBorder="1" applyAlignment="1">
      <alignment horizontal="left" vertical="center"/>
    </xf>
    <xf numFmtId="165" fontId="11" fillId="6" borderId="65" xfId="23" applyNumberFormat="1" applyFont="1" applyFill="1" applyBorder="1" applyAlignment="1">
      <alignment horizontal="center" vertical="center"/>
    </xf>
    <xf numFmtId="3" fontId="11" fillId="0" borderId="65" xfId="23" applyNumberFormat="1" applyFont="1" applyBorder="1" applyAlignment="1">
      <alignment horizontal="center" vertical="center"/>
    </xf>
    <xf numFmtId="165" fontId="11" fillId="25" borderId="65" xfId="23" applyNumberFormat="1" applyFont="1" applyFill="1" applyBorder="1" applyAlignment="1">
      <alignment horizontal="center" vertical="center"/>
    </xf>
    <xf numFmtId="0" fontId="28" fillId="4" borderId="55" xfId="38" applyFill="1" applyBorder="1" applyAlignment="1">
      <alignment horizontal="left" vertical="center"/>
    </xf>
    <xf numFmtId="164" fontId="8" fillId="0" borderId="55" xfId="38" applyNumberFormat="1" applyFont="1" applyBorder="1" applyAlignment="1">
      <alignment horizontal="center" vertical="center"/>
    </xf>
    <xf numFmtId="0" fontId="10" fillId="6" borderId="65" xfId="51" applyFont="1" applyFill="1" applyBorder="1" applyAlignment="1">
      <alignment horizontal="left" vertical="center" wrapText="1"/>
    </xf>
    <xf numFmtId="0" fontId="10" fillId="0" borderId="65" xfId="51" applyFont="1" applyBorder="1" applyAlignment="1">
      <alignment horizontal="center" vertical="center" wrapText="1"/>
    </xf>
    <xf numFmtId="3" fontId="10" fillId="0" borderId="83" xfId="51" applyNumberFormat="1" applyFont="1" applyBorder="1" applyAlignment="1">
      <alignment horizontal="center" vertical="center" wrapText="1"/>
    </xf>
    <xf numFmtId="3" fontId="10" fillId="6" borderId="106" xfId="51" applyNumberFormat="1" applyFont="1" applyFill="1" applyBorder="1" applyAlignment="1">
      <alignment horizontal="center" vertical="center" wrapText="1"/>
    </xf>
    <xf numFmtId="0" fontId="11" fillId="0" borderId="72" xfId="51" applyFont="1" applyBorder="1" applyAlignment="1">
      <alignment horizontal="left" vertical="center"/>
    </xf>
    <xf numFmtId="164" fontId="11" fillId="0" borderId="72" xfId="51" applyNumberFormat="1" applyFont="1" applyBorder="1" applyAlignment="1">
      <alignment horizontal="center" vertical="center"/>
    </xf>
    <xf numFmtId="0" fontId="30" fillId="6" borderId="72" xfId="51" applyFont="1" applyFill="1" applyBorder="1" applyAlignment="1">
      <alignment horizontal="left" vertical="center"/>
    </xf>
    <xf numFmtId="165" fontId="30" fillId="6" borderId="72" xfId="51" applyNumberFormat="1" applyFont="1" applyFill="1" applyBorder="1" applyAlignment="1">
      <alignment horizontal="left" vertical="center"/>
    </xf>
    <xf numFmtId="165" fontId="8" fillId="6" borderId="72" xfId="51" applyNumberFormat="1" applyFont="1" applyFill="1" applyBorder="1" applyAlignment="1">
      <alignment horizontal="left" vertical="center"/>
    </xf>
    <xf numFmtId="164" fontId="8" fillId="0" borderId="55" xfId="51" applyNumberFormat="1" applyFont="1" applyBorder="1" applyAlignment="1">
      <alignment horizontal="center" vertical="center"/>
    </xf>
    <xf numFmtId="165" fontId="10" fillId="0" borderId="65" xfId="51" applyNumberFormat="1" applyFont="1" applyBorder="1" applyAlignment="1">
      <alignment horizontal="center" vertical="center" wrapText="1"/>
    </xf>
    <xf numFmtId="3" fontId="10" fillId="4" borderId="106" xfId="51" applyNumberFormat="1" applyFont="1" applyFill="1" applyBorder="1" applyAlignment="1">
      <alignment horizontal="center" vertical="center" wrapText="1"/>
    </xf>
    <xf numFmtId="0" fontId="8" fillId="6" borderId="65" xfId="51" applyFont="1" applyFill="1" applyBorder="1" applyAlignment="1">
      <alignment horizontal="left" vertical="center" wrapText="1"/>
    </xf>
    <xf numFmtId="165" fontId="10" fillId="6" borderId="83" xfId="51" applyNumberFormat="1" applyFont="1" applyFill="1" applyBorder="1" applyAlignment="1">
      <alignment horizontal="center" vertical="center"/>
    </xf>
    <xf numFmtId="165" fontId="10" fillId="4" borderId="55" xfId="51" applyNumberFormat="1" applyFont="1" applyFill="1" applyBorder="1" applyAlignment="1">
      <alignment horizontal="left" vertical="center"/>
    </xf>
    <xf numFmtId="3" fontId="17" fillId="6" borderId="84" xfId="1" applyNumberFormat="1" applyFont="1" applyFill="1" applyBorder="1" applyAlignment="1" applyProtection="1">
      <alignment horizontal="center" vertical="center"/>
      <protection locked="0"/>
    </xf>
    <xf numFmtId="3" fontId="17" fillId="6" borderId="65" xfId="1" applyNumberFormat="1" applyFont="1" applyFill="1" applyBorder="1" applyAlignment="1" applyProtection="1">
      <alignment horizontal="center" vertical="center"/>
      <protection locked="0"/>
    </xf>
    <xf numFmtId="0" fontId="10" fillId="6" borderId="65" xfId="51" applyFont="1" applyFill="1" applyBorder="1" applyAlignment="1">
      <alignment horizontal="center" vertical="center" wrapText="1"/>
    </xf>
    <xf numFmtId="165" fontId="11" fillId="0" borderId="65" xfId="1" applyNumberFormat="1" applyFont="1" applyBorder="1" applyAlignment="1">
      <alignment horizontal="center" vertical="center"/>
    </xf>
    <xf numFmtId="0" fontId="11" fillId="3" borderId="65" xfId="23" applyFont="1" applyFill="1" applyBorder="1" applyAlignment="1">
      <alignment horizontal="center" vertical="center"/>
    </xf>
    <xf numFmtId="0" fontId="1" fillId="21" borderId="10" xfId="139" applyFont="1" applyFill="1" applyBorder="1" applyAlignment="1">
      <alignment horizontal="center" vertical="center" wrapText="1"/>
    </xf>
    <xf numFmtId="0" fontId="1" fillId="0" borderId="10" xfId="139" applyFont="1" applyBorder="1" applyAlignment="1">
      <alignment horizontal="center" vertical="center" wrapText="1"/>
    </xf>
    <xf numFmtId="0" fontId="1" fillId="0" borderId="0" xfId="139" applyFont="1" applyAlignment="1">
      <alignment horizontal="right" vertical="center"/>
    </xf>
    <xf numFmtId="169" fontId="34" fillId="10" borderId="107" xfId="0" applyNumberFormat="1" applyFont="1" applyFill="1" applyBorder="1" applyAlignment="1">
      <alignment horizontal="left" vertical="center"/>
    </xf>
    <xf numFmtId="1" fontId="65" fillId="0" borderId="12" xfId="45" applyNumberFormat="1" applyFont="1" applyBorder="1" applyAlignment="1">
      <alignment vertical="center"/>
    </xf>
    <xf numFmtId="0" fontId="74" fillId="4" borderId="0" xfId="51" applyFont="1" applyFill="1" applyAlignment="1">
      <alignment horizontal="left" vertical="center" wrapText="1"/>
    </xf>
    <xf numFmtId="3" fontId="74" fillId="4" borderId="0" xfId="51" applyNumberFormat="1" applyFont="1" applyFill="1" applyAlignment="1">
      <alignment horizontal="left" vertical="center"/>
    </xf>
    <xf numFmtId="0" fontId="74" fillId="0" borderId="0" xfId="0" applyFont="1"/>
    <xf numFmtId="0" fontId="74" fillId="4" borderId="0" xfId="51" applyFont="1" applyFill="1" applyAlignment="1">
      <alignment horizontal="center" vertical="center"/>
    </xf>
    <xf numFmtId="0" fontId="74" fillId="4" borderId="0" xfId="51" applyFont="1" applyFill="1" applyAlignment="1">
      <alignment horizontal="center" vertical="center" wrapText="1"/>
    </xf>
    <xf numFmtId="0" fontId="75" fillId="4" borderId="0" xfId="51" applyFont="1" applyFill="1" applyAlignment="1">
      <alignment horizontal="left" vertical="center"/>
    </xf>
    <xf numFmtId="0" fontId="75" fillId="4" borderId="0" xfId="51" applyFont="1" applyFill="1" applyAlignment="1">
      <alignment horizontal="center" vertical="center"/>
    </xf>
    <xf numFmtId="3" fontId="74" fillId="4" borderId="0" xfId="51" applyNumberFormat="1" applyFont="1" applyFill="1" applyAlignment="1">
      <alignment horizontal="center" vertical="center"/>
    </xf>
    <xf numFmtId="165" fontId="74" fillId="4" borderId="0" xfId="51" applyNumberFormat="1" applyFont="1" applyFill="1" applyAlignment="1">
      <alignment horizontal="center" vertical="center"/>
    </xf>
    <xf numFmtId="164" fontId="74" fillId="4" borderId="0" xfId="51" applyNumberFormat="1" applyFont="1" applyFill="1" applyAlignment="1">
      <alignment horizontal="center" vertical="center"/>
    </xf>
    <xf numFmtId="165" fontId="75" fillId="4" borderId="0" xfId="51" applyNumberFormat="1" applyFont="1" applyFill="1" applyAlignment="1">
      <alignment horizontal="center" vertical="center"/>
    </xf>
    <xf numFmtId="3" fontId="75" fillId="4" borderId="0" xfId="51" applyNumberFormat="1" applyFont="1" applyFill="1" applyAlignment="1">
      <alignment horizontal="center" vertical="center"/>
    </xf>
    <xf numFmtId="164" fontId="75" fillId="4" borderId="0" xfId="51" applyNumberFormat="1" applyFont="1" applyFill="1" applyAlignment="1">
      <alignment horizontal="center" vertical="center"/>
    </xf>
    <xf numFmtId="0" fontId="74" fillId="4" borderId="0" xfId="0" applyFont="1" applyFill="1" applyAlignment="1">
      <alignment horizontal="center"/>
    </xf>
    <xf numFmtId="0" fontId="74" fillId="0" borderId="0" xfId="0" applyFont="1" applyAlignment="1">
      <alignment horizontal="center"/>
    </xf>
    <xf numFmtId="0" fontId="74" fillId="4" borderId="0" xfId="38" applyFont="1" applyFill="1" applyAlignment="1">
      <alignment horizontal="center" vertical="center"/>
    </xf>
    <xf numFmtId="0" fontId="75" fillId="4" borderId="0" xfId="38" applyFont="1" applyFill="1" applyAlignment="1">
      <alignment horizontal="center" vertical="center"/>
    </xf>
    <xf numFmtId="0" fontId="49" fillId="4" borderId="0" xfId="38" applyFont="1" applyFill="1" applyAlignment="1">
      <alignment horizontal="center" vertical="center"/>
    </xf>
    <xf numFmtId="164" fontId="49" fillId="4" borderId="0" xfId="38" applyNumberFormat="1" applyFont="1" applyFill="1" applyAlignment="1">
      <alignment horizontal="center" vertical="center"/>
    </xf>
    <xf numFmtId="0" fontId="76" fillId="4" borderId="0" xfId="38" applyFont="1" applyFill="1" applyAlignment="1">
      <alignment horizontal="center" vertical="center"/>
    </xf>
    <xf numFmtId="164" fontId="74" fillId="4" borderId="0" xfId="38" applyNumberFormat="1" applyFont="1" applyFill="1" applyAlignment="1">
      <alignment horizontal="center" vertical="center"/>
    </xf>
    <xf numFmtId="0" fontId="8" fillId="4" borderId="3" xfId="51" applyFont="1" applyFill="1" applyBorder="1" applyAlignment="1">
      <alignment vertical="center"/>
    </xf>
    <xf numFmtId="0" fontId="8" fillId="4" borderId="0" xfId="51" applyFont="1" applyFill="1" applyBorder="1" applyAlignment="1">
      <alignment vertical="center"/>
    </xf>
    <xf numFmtId="0" fontId="8" fillId="4" borderId="1" xfId="51" applyFont="1" applyFill="1" applyBorder="1" applyAlignment="1">
      <alignment vertical="center"/>
    </xf>
    <xf numFmtId="0" fontId="8" fillId="4" borderId="11" xfId="51" applyFont="1" applyFill="1" applyBorder="1" applyAlignment="1">
      <alignment vertical="center"/>
    </xf>
    <xf numFmtId="172" fontId="0" fillId="0" borderId="0" xfId="0" applyNumberFormat="1" applyAlignment="1">
      <alignment horizontal="center" vertical="center"/>
    </xf>
    <xf numFmtId="164" fontId="11" fillId="12" borderId="39" xfId="23" applyNumberFormat="1" applyFont="1" applyFill="1" applyBorder="1" applyAlignment="1">
      <alignment horizontal="center" vertical="center"/>
    </xf>
    <xf numFmtId="164" fontId="11" fillId="12" borderId="45" xfId="23" applyNumberFormat="1" applyFont="1" applyFill="1" applyBorder="1" applyAlignment="1">
      <alignment horizontal="center" vertical="center"/>
    </xf>
    <xf numFmtId="164" fontId="11" fillId="12" borderId="58" xfId="23" applyNumberFormat="1" applyFont="1" applyFill="1" applyBorder="1" applyAlignment="1">
      <alignment horizontal="center" vertical="center"/>
    </xf>
    <xf numFmtId="0" fontId="8" fillId="2" borderId="1" xfId="23" applyFont="1" applyFill="1" applyBorder="1" applyAlignment="1">
      <alignment horizontal="left" vertical="center" wrapText="1"/>
    </xf>
    <xf numFmtId="0" fontId="8" fillId="2" borderId="24" xfId="23" applyFont="1" applyFill="1" applyBorder="1" applyAlignment="1">
      <alignment horizontal="left" vertical="center" wrapText="1"/>
    </xf>
    <xf numFmtId="0" fontId="8" fillId="2" borderId="2" xfId="23" applyFont="1" applyFill="1" applyBorder="1" applyAlignment="1">
      <alignment horizontal="left" vertical="center" wrapText="1"/>
    </xf>
    <xf numFmtId="0" fontId="8" fillId="2" borderId="3" xfId="23" applyFont="1" applyFill="1" applyBorder="1" applyAlignment="1">
      <alignment horizontal="left" vertical="center" wrapText="1"/>
    </xf>
    <xf numFmtId="0" fontId="8" fillId="2" borderId="0" xfId="23" applyFont="1" applyFill="1" applyAlignment="1">
      <alignment horizontal="left" vertical="center" wrapText="1"/>
    </xf>
    <xf numFmtId="0" fontId="8" fillId="2" borderId="55" xfId="23" applyFont="1" applyFill="1" applyBorder="1" applyAlignment="1">
      <alignment horizontal="left" vertical="center" wrapText="1"/>
    </xf>
    <xf numFmtId="0" fontId="8" fillId="2" borderId="40" xfId="23" applyFont="1" applyFill="1" applyBorder="1" applyAlignment="1">
      <alignment horizontal="center" vertical="center" wrapText="1"/>
    </xf>
    <xf numFmtId="0" fontId="8" fillId="2" borderId="51" xfId="23" applyFont="1" applyFill="1" applyBorder="1" applyAlignment="1">
      <alignment horizontal="center" vertical="center" wrapText="1"/>
    </xf>
    <xf numFmtId="0" fontId="8" fillId="28" borderId="89" xfId="23" applyFont="1" applyFill="1" applyBorder="1" applyAlignment="1" applyProtection="1">
      <alignment horizontal="left" vertical="center"/>
      <protection locked="0"/>
    </xf>
    <xf numFmtId="0" fontId="8" fillId="28" borderId="90" xfId="23" applyFont="1" applyFill="1" applyBorder="1" applyAlignment="1" applyProtection="1">
      <alignment horizontal="left" vertical="center"/>
      <protection locked="0"/>
    </xf>
    <xf numFmtId="0" fontId="8" fillId="28" borderId="91" xfId="23" applyFont="1" applyFill="1" applyBorder="1" applyAlignment="1" applyProtection="1">
      <alignment horizontal="left" vertical="center"/>
      <protection locked="0"/>
    </xf>
    <xf numFmtId="0" fontId="50" fillId="0" borderId="40" xfId="137" applyBorder="1" applyAlignment="1">
      <alignment horizontal="left" vertical="center" wrapText="1"/>
    </xf>
    <xf numFmtId="0" fontId="50" fillId="0" borderId="13" xfId="137" applyBorder="1" applyAlignment="1">
      <alignment horizontal="left" vertical="center" wrapText="1"/>
    </xf>
    <xf numFmtId="0" fontId="50" fillId="0" borderId="51" xfId="137" applyBorder="1" applyAlignment="1">
      <alignment horizontal="left" vertical="center" wrapText="1"/>
    </xf>
    <xf numFmtId="0" fontId="8" fillId="0" borderId="6" xfId="51" quotePrefix="1" applyFont="1" applyBorder="1" applyAlignment="1">
      <alignment horizontal="left" vertical="center"/>
    </xf>
    <xf numFmtId="0" fontId="8" fillId="0" borderId="7" xfId="51" applyFont="1" applyBorder="1" applyAlignment="1">
      <alignment horizontal="left" vertical="center"/>
    </xf>
    <xf numFmtId="0" fontId="8" fillId="0" borderId="12" xfId="51" applyFont="1" applyBorder="1" applyAlignment="1">
      <alignment horizontal="left" vertical="center"/>
    </xf>
    <xf numFmtId="17" fontId="8" fillId="6" borderId="64" xfId="23" applyNumberFormat="1" applyFont="1" applyFill="1" applyBorder="1" applyAlignment="1">
      <alignment horizontal="center" vertical="center" wrapText="1"/>
    </xf>
    <xf numFmtId="17" fontId="8" fillId="6" borderId="24" xfId="23" applyNumberFormat="1" applyFont="1" applyFill="1" applyBorder="1" applyAlignment="1">
      <alignment horizontal="center" vertical="center" wrapText="1"/>
    </xf>
    <xf numFmtId="17" fontId="8" fillId="6" borderId="2" xfId="23" applyNumberFormat="1" applyFont="1" applyFill="1" applyBorder="1" applyAlignment="1">
      <alignment horizontal="center" vertical="center" wrapText="1"/>
    </xf>
    <xf numFmtId="0" fontId="11" fillId="0" borderId="49" xfId="23" applyFont="1" applyBorder="1" applyAlignment="1">
      <alignment horizontal="left" vertical="center"/>
    </xf>
    <xf numFmtId="0" fontId="11" fillId="0" borderId="86" xfId="23" applyFont="1" applyBorder="1" applyAlignment="1">
      <alignment horizontal="left" vertical="center"/>
    </xf>
    <xf numFmtId="3" fontId="11" fillId="25" borderId="64" xfId="23" applyNumberFormat="1" applyFont="1" applyFill="1" applyBorder="1" applyAlignment="1">
      <alignment horizontal="center" vertical="center"/>
    </xf>
    <xf numFmtId="3" fontId="11" fillId="25" borderId="24" xfId="23" applyNumberFormat="1" applyFont="1" applyFill="1" applyBorder="1" applyAlignment="1">
      <alignment horizontal="center" vertical="center"/>
    </xf>
    <xf numFmtId="3" fontId="11" fillId="25" borderId="2" xfId="23" applyNumberFormat="1" applyFont="1" applyFill="1" applyBorder="1" applyAlignment="1">
      <alignment horizontal="center" vertical="center"/>
    </xf>
    <xf numFmtId="3" fontId="11" fillId="25" borderId="15" xfId="23" applyNumberFormat="1" applyFont="1" applyFill="1" applyBorder="1" applyAlignment="1">
      <alignment horizontal="center" vertical="center"/>
    </xf>
    <xf numFmtId="3" fontId="11" fillId="25" borderId="0" xfId="23" applyNumberFormat="1" applyFont="1" applyFill="1" applyAlignment="1">
      <alignment horizontal="center" vertical="center"/>
    </xf>
    <xf numFmtId="3" fontId="11" fillId="25" borderId="55" xfId="23" applyNumberFormat="1" applyFont="1" applyFill="1" applyBorder="1" applyAlignment="1">
      <alignment horizontal="center" vertical="center"/>
    </xf>
    <xf numFmtId="3" fontId="11" fillId="25" borderId="85" xfId="23" applyNumberFormat="1" applyFont="1" applyFill="1" applyBorder="1" applyAlignment="1">
      <alignment horizontal="center" vertical="center"/>
    </xf>
    <xf numFmtId="3" fontId="11" fillId="25" borderId="11" xfId="23" applyNumberFormat="1" applyFont="1" applyFill="1" applyBorder="1" applyAlignment="1">
      <alignment horizontal="center" vertical="center"/>
    </xf>
    <xf numFmtId="3" fontId="11" fillId="25" borderId="5" xfId="23" applyNumberFormat="1" applyFont="1" applyFill="1" applyBorder="1" applyAlignment="1">
      <alignment horizontal="center" vertical="center"/>
    </xf>
    <xf numFmtId="0" fontId="11" fillId="0" borderId="36" xfId="23" applyFont="1" applyBorder="1" applyAlignment="1">
      <alignment horizontal="left" vertical="center"/>
    </xf>
    <xf numFmtId="0" fontId="11" fillId="0" borderId="25" xfId="23" applyFont="1" applyBorder="1" applyAlignment="1">
      <alignment horizontal="left" vertical="center"/>
    </xf>
    <xf numFmtId="0" fontId="11" fillId="0" borderId="61" xfId="23" applyFont="1" applyBorder="1" applyAlignment="1">
      <alignment horizontal="left" vertical="center"/>
    </xf>
    <xf numFmtId="0" fontId="11" fillId="0" borderId="60" xfId="23" applyFont="1" applyBorder="1" applyAlignment="1">
      <alignment horizontal="left" vertical="center"/>
    </xf>
    <xf numFmtId="0" fontId="8" fillId="6" borderId="6" xfId="23" applyFont="1" applyFill="1" applyBorder="1" applyAlignment="1">
      <alignment horizontal="left" vertical="center" wrapText="1"/>
    </xf>
    <xf numFmtId="0" fontId="8" fillId="6" borderId="35" xfId="23" applyFont="1" applyFill="1" applyBorder="1" applyAlignment="1">
      <alignment horizontal="left" vertical="center" wrapText="1"/>
    </xf>
    <xf numFmtId="0" fontId="8" fillId="6" borderId="33" xfId="23" applyFont="1" applyFill="1" applyBorder="1" applyAlignment="1">
      <alignment horizontal="left" vertical="center" wrapText="1"/>
    </xf>
    <xf numFmtId="0" fontId="8" fillId="6" borderId="48" xfId="23" applyFont="1" applyFill="1" applyBorder="1" applyAlignment="1">
      <alignment horizontal="left" vertical="center" wrapText="1"/>
    </xf>
    <xf numFmtId="0" fontId="11" fillId="0" borderId="87" xfId="23" applyFont="1" applyBorder="1" applyAlignment="1">
      <alignment horizontal="left" vertical="center"/>
    </xf>
    <xf numFmtId="0" fontId="11" fillId="0" borderId="84" xfId="23" applyFont="1" applyBorder="1" applyAlignment="1">
      <alignment horizontal="left" vertical="center"/>
    </xf>
    <xf numFmtId="0" fontId="8" fillId="4" borderId="0" xfId="51" applyFont="1" applyFill="1" applyAlignment="1">
      <alignment horizontal="left" vertical="center"/>
    </xf>
    <xf numFmtId="0" fontId="8" fillId="2" borderId="4" xfId="23" applyFont="1" applyFill="1" applyBorder="1" applyAlignment="1">
      <alignment horizontal="left" vertical="center" wrapText="1"/>
    </xf>
    <xf numFmtId="0" fontId="8" fillId="2" borderId="11" xfId="23" applyFont="1" applyFill="1" applyBorder="1" applyAlignment="1">
      <alignment horizontal="left" vertical="center" wrapText="1"/>
    </xf>
    <xf numFmtId="0" fontId="8" fillId="2" borderId="5" xfId="23" applyFont="1" applyFill="1" applyBorder="1" applyAlignment="1">
      <alignment horizontal="left" vertical="center" wrapText="1"/>
    </xf>
    <xf numFmtId="0" fontId="8" fillId="21" borderId="6" xfId="23" applyFont="1" applyFill="1" applyBorder="1" applyAlignment="1" applyProtection="1">
      <alignment horizontal="left" vertical="center"/>
      <protection locked="0"/>
    </xf>
    <xf numFmtId="0" fontId="8" fillId="21" borderId="7" xfId="23" applyFont="1" applyFill="1" applyBorder="1" applyAlignment="1" applyProtection="1">
      <alignment horizontal="left" vertical="center"/>
      <protection locked="0"/>
    </xf>
    <xf numFmtId="0" fontId="8" fillId="21" borderId="12" xfId="23" applyFont="1" applyFill="1" applyBorder="1" applyAlignment="1" applyProtection="1">
      <alignment horizontal="left" vertical="center"/>
      <protection locked="0"/>
    </xf>
    <xf numFmtId="0" fontId="8" fillId="6" borderId="6" xfId="23" applyFont="1" applyFill="1" applyBorder="1" applyAlignment="1">
      <alignment horizontal="left" vertical="center"/>
    </xf>
    <xf numFmtId="0" fontId="8" fillId="6" borderId="7" xfId="23" applyFont="1" applyFill="1" applyBorder="1" applyAlignment="1">
      <alignment horizontal="left" vertical="center"/>
    </xf>
    <xf numFmtId="0" fontId="8" fillId="6" borderId="12" xfId="23" applyFont="1" applyFill="1" applyBorder="1" applyAlignment="1">
      <alignment horizontal="left" vertical="center"/>
    </xf>
    <xf numFmtId="165" fontId="10" fillId="6" borderId="26" xfId="51" applyNumberFormat="1" applyFont="1" applyFill="1" applyBorder="1" applyAlignment="1">
      <alignment horizontal="center" vertical="center"/>
    </xf>
    <xf numFmtId="0" fontId="8" fillId="0" borderId="27" xfId="51" applyFont="1" applyBorder="1" applyAlignment="1">
      <alignment horizontal="left" vertical="center" wrapText="1"/>
    </xf>
    <xf numFmtId="0" fontId="8" fillId="0" borderId="29" xfId="51" applyFont="1" applyBorder="1" applyAlignment="1">
      <alignment horizontal="left" vertical="center" wrapText="1"/>
    </xf>
    <xf numFmtId="0" fontId="8" fillId="0" borderId="30" xfId="51" applyFont="1" applyBorder="1" applyAlignment="1">
      <alignment horizontal="left" vertical="center" wrapText="1"/>
    </xf>
    <xf numFmtId="164" fontId="11" fillId="6" borderId="16" xfId="51" applyNumberFormat="1" applyFont="1" applyFill="1" applyBorder="1" applyAlignment="1">
      <alignment horizontal="center" vertical="center"/>
    </xf>
    <xf numFmtId="164" fontId="11" fillId="6" borderId="72" xfId="51" applyNumberFormat="1" applyFont="1" applyFill="1" applyBorder="1" applyAlignment="1">
      <alignment horizontal="center" vertical="center"/>
    </xf>
    <xf numFmtId="164" fontId="11" fillId="6" borderId="25" xfId="51" applyNumberFormat="1" applyFont="1" applyFill="1" applyBorder="1" applyAlignment="1">
      <alignment horizontal="center" vertical="center"/>
    </xf>
    <xf numFmtId="0" fontId="10" fillId="8" borderId="40" xfId="51" applyFont="1" applyFill="1" applyBorder="1" applyAlignment="1">
      <alignment horizontal="center" vertical="center"/>
    </xf>
    <xf numFmtId="0" fontId="10" fillId="8" borderId="51" xfId="51" applyFont="1" applyFill="1" applyBorder="1" applyAlignment="1">
      <alignment horizontal="center" vertical="center"/>
    </xf>
    <xf numFmtId="165" fontId="11" fillId="6" borderId="16" xfId="51" applyNumberFormat="1" applyFont="1" applyFill="1" applyBorder="1" applyAlignment="1">
      <alignment horizontal="center" vertical="center"/>
    </xf>
    <xf numFmtId="165" fontId="11" fillId="6" borderId="25" xfId="51" applyNumberFormat="1" applyFont="1" applyFill="1" applyBorder="1" applyAlignment="1">
      <alignment horizontal="center" vertical="center"/>
    </xf>
    <xf numFmtId="165" fontId="11" fillId="6" borderId="10" xfId="51" applyNumberFormat="1" applyFont="1" applyFill="1" applyBorder="1" applyAlignment="1">
      <alignment horizontal="center" vertical="center"/>
    </xf>
    <xf numFmtId="0" fontId="12" fillId="4" borderId="3" xfId="1" applyFill="1" applyBorder="1" applyAlignment="1">
      <alignment horizontal="left" vertical="center" wrapText="1"/>
    </xf>
    <xf numFmtId="0" fontId="12" fillId="4" borderId="0" xfId="1" applyFill="1" applyAlignment="1">
      <alignment horizontal="left" vertical="center" wrapText="1"/>
    </xf>
    <xf numFmtId="0" fontId="12" fillId="4" borderId="55" xfId="1" applyFill="1" applyBorder="1" applyAlignment="1">
      <alignment horizontal="left" vertical="center" wrapText="1"/>
    </xf>
    <xf numFmtId="0" fontId="8" fillId="0" borderId="27" xfId="51" applyFont="1" applyBorder="1" applyAlignment="1">
      <alignment horizontal="left" vertical="center"/>
    </xf>
    <xf numFmtId="0" fontId="8" fillId="0" borderId="29" xfId="51" applyFont="1" applyBorder="1" applyAlignment="1">
      <alignment horizontal="left" vertical="center"/>
    </xf>
    <xf numFmtId="0" fontId="8" fillId="0" borderId="30" xfId="51" applyFont="1" applyBorder="1" applyAlignment="1">
      <alignment horizontal="left" vertical="center"/>
    </xf>
    <xf numFmtId="165" fontId="10" fillId="6" borderId="14" xfId="51" applyNumberFormat="1" applyFont="1" applyFill="1" applyBorder="1" applyAlignment="1">
      <alignment horizontal="center" vertical="center"/>
    </xf>
    <xf numFmtId="165" fontId="10" fillId="6" borderId="83" xfId="51" applyNumberFormat="1" applyFont="1" applyFill="1" applyBorder="1" applyAlignment="1">
      <alignment horizontal="center" vertical="center"/>
    </xf>
    <xf numFmtId="165" fontId="10" fillId="6" borderId="84" xfId="51" applyNumberFormat="1" applyFont="1" applyFill="1" applyBorder="1" applyAlignment="1">
      <alignment horizontal="center" vertical="center"/>
    </xf>
    <xf numFmtId="0" fontId="8" fillId="4" borderId="1" xfId="51" applyFont="1" applyFill="1" applyBorder="1" applyAlignment="1">
      <alignment horizontal="left" vertical="center"/>
    </xf>
    <xf numFmtId="0" fontId="8" fillId="4" borderId="24" xfId="51" applyFont="1" applyFill="1" applyBorder="1" applyAlignment="1">
      <alignment horizontal="left" vertical="center"/>
    </xf>
    <xf numFmtId="0" fontId="8" fillId="4" borderId="2" xfId="51" applyFont="1" applyFill="1" applyBorder="1" applyAlignment="1">
      <alignment horizontal="left" vertical="center"/>
    </xf>
    <xf numFmtId="0" fontId="8" fillId="6" borderId="6" xfId="51" applyFont="1" applyFill="1" applyBorder="1" applyAlignment="1">
      <alignment horizontal="center" vertical="center"/>
    </xf>
    <xf numFmtId="0" fontId="8" fillId="6" borderId="7" xfId="51" applyFont="1" applyFill="1" applyBorder="1" applyAlignment="1">
      <alignment horizontal="center" vertical="center"/>
    </xf>
    <xf numFmtId="0" fontId="8" fillId="6" borderId="12" xfId="51" applyFont="1" applyFill="1" applyBorder="1" applyAlignment="1">
      <alignment horizontal="center" vertical="center"/>
    </xf>
    <xf numFmtId="165" fontId="10" fillId="4" borderId="0" xfId="51" applyNumberFormat="1" applyFont="1" applyFill="1" applyAlignment="1">
      <alignment horizontal="left" vertical="center"/>
    </xf>
    <xf numFmtId="0" fontId="56" fillId="6" borderId="6" xfId="51" applyFont="1" applyFill="1" applyBorder="1" applyAlignment="1">
      <alignment horizontal="left" vertical="center" wrapText="1"/>
    </xf>
    <xf numFmtId="0" fontId="56" fillId="6" borderId="7" xfId="51" applyFont="1" applyFill="1" applyBorder="1" applyAlignment="1">
      <alignment horizontal="left" vertical="center" wrapText="1"/>
    </xf>
    <xf numFmtId="0" fontId="56" fillId="6" borderId="12" xfId="51" applyFont="1" applyFill="1" applyBorder="1" applyAlignment="1">
      <alignment horizontal="left" vertical="center" wrapText="1"/>
    </xf>
    <xf numFmtId="0" fontId="8" fillId="6" borderId="1" xfId="51" applyFont="1" applyFill="1" applyBorder="1" applyAlignment="1">
      <alignment horizontal="left" vertical="center"/>
    </xf>
    <xf numFmtId="0" fontId="8" fillId="6" borderId="24" xfId="51" applyFont="1" applyFill="1" applyBorder="1" applyAlignment="1">
      <alignment horizontal="left" vertical="center"/>
    </xf>
    <xf numFmtId="0" fontId="8" fillId="6" borderId="73" xfId="51" applyFont="1" applyFill="1" applyBorder="1" applyAlignment="1">
      <alignment horizontal="left" vertical="center"/>
    </xf>
    <xf numFmtId="0" fontId="8" fillId="6" borderId="2" xfId="51" applyFont="1" applyFill="1" applyBorder="1" applyAlignment="1">
      <alignment horizontal="left" vertical="center"/>
    </xf>
    <xf numFmtId="164" fontId="55" fillId="6" borderId="6" xfId="1" applyNumberFormat="1" applyFont="1" applyFill="1" applyBorder="1" applyAlignment="1">
      <alignment horizontal="center" vertical="center"/>
    </xf>
    <xf numFmtId="164" fontId="55" fillId="6" borderId="12" xfId="1" applyNumberFormat="1" applyFont="1" applyFill="1" applyBorder="1" applyAlignment="1">
      <alignment horizontal="center" vertical="center"/>
    </xf>
    <xf numFmtId="164" fontId="55" fillId="4" borderId="76" xfId="51" applyNumberFormat="1" applyFont="1" applyFill="1" applyBorder="1" applyAlignment="1">
      <alignment horizontal="center" vertical="center"/>
    </xf>
    <xf numFmtId="164" fontId="55" fillId="4" borderId="77" xfId="51" applyNumberFormat="1" applyFont="1" applyFill="1" applyBorder="1" applyAlignment="1">
      <alignment horizontal="center" vertical="center"/>
    </xf>
    <xf numFmtId="165" fontId="10" fillId="6" borderId="48" xfId="51" applyNumberFormat="1" applyFont="1" applyFill="1" applyBorder="1" applyAlignment="1">
      <alignment horizontal="left" vertical="center"/>
    </xf>
    <xf numFmtId="0" fontId="8" fillId="0" borderId="6" xfId="51" applyFont="1" applyBorder="1" applyAlignment="1">
      <alignment horizontal="left" vertical="center"/>
    </xf>
    <xf numFmtId="165" fontId="10" fillId="6" borderId="10" xfId="51" applyNumberFormat="1" applyFont="1" applyFill="1" applyBorder="1" applyAlignment="1">
      <alignment horizontal="center" vertical="center"/>
    </xf>
    <xf numFmtId="164" fontId="8" fillId="6" borderId="34" xfId="51" applyNumberFormat="1" applyFont="1" applyFill="1" applyBorder="1" applyAlignment="1">
      <alignment horizontal="center" vertical="center"/>
    </xf>
    <xf numFmtId="164" fontId="8" fillId="6" borderId="7" xfId="51" applyNumberFormat="1" applyFont="1" applyFill="1" applyBorder="1" applyAlignment="1">
      <alignment horizontal="center" vertical="center"/>
    </xf>
    <xf numFmtId="164" fontId="8" fillId="6" borderId="35" xfId="51" applyNumberFormat="1" applyFont="1" applyFill="1" applyBorder="1" applyAlignment="1">
      <alignment horizontal="center" vertical="center"/>
    </xf>
    <xf numFmtId="165" fontId="10" fillId="4" borderId="50" xfId="51" applyNumberFormat="1" applyFont="1" applyFill="1" applyBorder="1" applyAlignment="1">
      <alignment horizontal="center" vertical="center"/>
    </xf>
    <xf numFmtId="0" fontId="8" fillId="25" borderId="34" xfId="23" applyFont="1" applyFill="1" applyBorder="1" applyAlignment="1">
      <alignment horizontal="center" vertical="center" wrapText="1"/>
    </xf>
    <xf numFmtId="0" fontId="8" fillId="25" borderId="7" xfId="23" applyFont="1" applyFill="1" applyBorder="1" applyAlignment="1">
      <alignment horizontal="center" vertical="center" wrapText="1"/>
    </xf>
    <xf numFmtId="0" fontId="8" fillId="25" borderId="12" xfId="23" applyFont="1" applyFill="1" applyBorder="1" applyAlignment="1">
      <alignment horizontal="center" vertical="center" wrapText="1"/>
    </xf>
    <xf numFmtId="0" fontId="50" fillId="4" borderId="40" xfId="137" applyFill="1" applyBorder="1" applyAlignment="1">
      <alignment horizontal="left" vertical="center" wrapText="1"/>
    </xf>
    <xf numFmtId="0" fontId="50" fillId="4" borderId="13" xfId="137" applyFill="1" applyBorder="1" applyAlignment="1">
      <alignment horizontal="left" vertical="center" wrapText="1"/>
    </xf>
    <xf numFmtId="0" fontId="50" fillId="4" borderId="51" xfId="137" applyFill="1" applyBorder="1" applyAlignment="1">
      <alignment horizontal="left" vertical="center" wrapText="1"/>
    </xf>
    <xf numFmtId="0" fontId="8" fillId="0" borderId="6" xfId="38" applyFont="1" applyBorder="1" applyAlignment="1">
      <alignment horizontal="center" vertical="center"/>
    </xf>
    <xf numFmtId="0" fontId="8" fillId="0" borderId="7" xfId="38" applyFont="1" applyBorder="1" applyAlignment="1">
      <alignment horizontal="center" vertical="center"/>
    </xf>
    <xf numFmtId="0" fontId="8" fillId="0" borderId="12" xfId="38" applyFont="1" applyBorder="1" applyAlignment="1">
      <alignment horizontal="center" vertical="center"/>
    </xf>
    <xf numFmtId="0" fontId="11" fillId="0" borderId="3" xfId="38" applyFont="1" applyBorder="1" applyAlignment="1">
      <alignment horizontal="center" vertical="center" wrapText="1"/>
    </xf>
    <xf numFmtId="0" fontId="11" fillId="0" borderId="55" xfId="38" applyFont="1" applyBorder="1" applyAlignment="1">
      <alignment horizontal="center" vertical="center" wrapText="1"/>
    </xf>
    <xf numFmtId="0" fontId="8" fillId="6" borderId="6" xfId="38" applyFont="1" applyFill="1" applyBorder="1" applyAlignment="1">
      <alignment horizontal="left" vertical="center"/>
    </xf>
    <xf numFmtId="0" fontId="8" fillId="6" borderId="7" xfId="38" applyFont="1" applyFill="1" applyBorder="1" applyAlignment="1">
      <alignment horizontal="left" vertical="center"/>
    </xf>
    <xf numFmtId="0" fontId="8" fillId="6" borderId="12" xfId="38" applyFont="1" applyFill="1" applyBorder="1" applyAlignment="1">
      <alignment horizontal="left" vertical="center"/>
    </xf>
    <xf numFmtId="0" fontId="8" fillId="0" borderId="3" xfId="38" applyFont="1" applyBorder="1" applyAlignment="1">
      <alignment horizontal="center" vertical="center"/>
    </xf>
    <xf numFmtId="0" fontId="8" fillId="0" borderId="55" xfId="38" applyFont="1" applyBorder="1" applyAlignment="1">
      <alignment horizontal="center" vertical="center"/>
    </xf>
    <xf numFmtId="0" fontId="2" fillId="21" borderId="0" xfId="139" applyFill="1" applyAlignment="1">
      <alignment horizontal="center" vertical="center"/>
    </xf>
    <xf numFmtId="0" fontId="73" fillId="0" borderId="104" xfId="138" applyAlignment="1">
      <alignment horizontal="center" vertical="center"/>
    </xf>
    <xf numFmtId="0" fontId="2" fillId="0" borderId="1" xfId="139" applyBorder="1" applyAlignment="1">
      <alignment horizontal="center" vertical="center"/>
    </xf>
    <xf numFmtId="0" fontId="2" fillId="0" borderId="24" xfId="139" applyBorder="1" applyAlignment="1">
      <alignment horizontal="center" vertical="center"/>
    </xf>
    <xf numFmtId="0" fontId="2" fillId="0" borderId="2" xfId="139" applyBorder="1" applyAlignment="1">
      <alignment horizontal="center" vertical="center"/>
    </xf>
    <xf numFmtId="0" fontId="2" fillId="0" borderId="57" xfId="139" applyBorder="1" applyAlignment="1">
      <alignment horizontal="center" vertical="center" wrapText="1"/>
    </xf>
    <xf numFmtId="0" fontId="2" fillId="0" borderId="9" xfId="139" applyBorder="1" applyAlignment="1">
      <alignment horizontal="center" vertical="center" wrapText="1"/>
    </xf>
    <xf numFmtId="0" fontId="2" fillId="0" borderId="105" xfId="139" applyBorder="1" applyAlignment="1">
      <alignment horizontal="center" vertical="center" wrapText="1"/>
    </xf>
    <xf numFmtId="0" fontId="50" fillId="0" borderId="0" xfId="137" applyAlignment="1">
      <alignment horizontal="center" vertical="center"/>
    </xf>
    <xf numFmtId="0" fontId="0" fillId="6" borderId="10" xfId="0" applyFill="1" applyBorder="1" applyAlignment="1">
      <alignment horizontal="center" vertical="center"/>
    </xf>
    <xf numFmtId="0" fontId="7" fillId="23" borderId="16" xfId="0" applyFont="1" applyFill="1" applyBorder="1" applyAlignment="1">
      <alignment horizontal="center" vertical="center"/>
    </xf>
    <xf numFmtId="0" fontId="7" fillId="23" borderId="72" xfId="0" applyFont="1" applyFill="1" applyBorder="1" applyAlignment="1">
      <alignment horizontal="center" vertical="center"/>
    </xf>
    <xf numFmtId="3" fontId="7" fillId="23" borderId="72" xfId="0" applyNumberFormat="1" applyFont="1" applyFill="1" applyBorder="1" applyAlignment="1">
      <alignment horizontal="center" vertical="center"/>
    </xf>
    <xf numFmtId="0" fontId="7" fillId="23" borderId="43" xfId="0" applyFont="1" applyFill="1" applyBorder="1" applyAlignment="1">
      <alignment horizontal="center" vertical="center"/>
    </xf>
    <xf numFmtId="0" fontId="7" fillId="20" borderId="72" xfId="0" applyFont="1" applyFill="1" applyBorder="1" applyAlignment="1">
      <alignment horizontal="center" vertical="center"/>
    </xf>
    <xf numFmtId="0" fontId="7" fillId="20" borderId="25" xfId="0" applyFont="1" applyFill="1" applyBorder="1" applyAlignment="1">
      <alignment horizontal="center" vertical="center"/>
    </xf>
    <xf numFmtId="0" fontId="7" fillId="21" borderId="21" xfId="0" applyFont="1" applyFill="1" applyBorder="1" applyAlignment="1">
      <alignment horizontal="center" vertical="center"/>
    </xf>
    <xf numFmtId="0" fontId="7" fillId="21" borderId="78" xfId="0" applyFont="1" applyFill="1" applyBorder="1" applyAlignment="1">
      <alignment horizontal="center" vertical="center"/>
    </xf>
    <xf numFmtId="0" fontId="7" fillId="21" borderId="22" xfId="0" applyFont="1" applyFill="1" applyBorder="1" applyAlignment="1">
      <alignment horizontal="center" vertical="center"/>
    </xf>
    <xf numFmtId="0" fontId="7" fillId="21" borderId="83" xfId="0" applyFont="1" applyFill="1" applyBorder="1" applyAlignment="1">
      <alignment horizontal="center" vertical="center"/>
    </xf>
    <xf numFmtId="0" fontId="7" fillId="21" borderId="66" xfId="0" applyFont="1" applyFill="1" applyBorder="1" applyAlignment="1">
      <alignment horizontal="center" vertical="center"/>
    </xf>
    <xf numFmtId="0" fontId="7" fillId="21" borderId="84" xfId="0" applyFont="1" applyFill="1" applyBorder="1" applyAlignment="1">
      <alignment horizontal="center" vertical="center"/>
    </xf>
    <xf numFmtId="0" fontId="7" fillId="23" borderId="36" xfId="0" applyFont="1" applyFill="1" applyBorder="1" applyAlignment="1">
      <alignment horizontal="center" vertical="center"/>
    </xf>
    <xf numFmtId="0" fontId="0" fillId="0" borderId="16" xfId="0" applyBorder="1" applyAlignment="1">
      <alignment horizontal="center" vertical="center"/>
    </xf>
    <xf numFmtId="0" fontId="0" fillId="0" borderId="72" xfId="0" applyBorder="1" applyAlignment="1">
      <alignment horizontal="center" vertical="center"/>
    </xf>
    <xf numFmtId="0" fontId="0" fillId="0" borderId="25" xfId="0" applyBorder="1" applyAlignment="1">
      <alignment horizontal="center" vertical="center"/>
    </xf>
    <xf numFmtId="0" fontId="7" fillId="0" borderId="16" xfId="0" applyFont="1" applyBorder="1" applyAlignment="1">
      <alignment horizontal="center" vertical="center"/>
    </xf>
    <xf numFmtId="0" fontId="7" fillId="0" borderId="25" xfId="0" applyFont="1" applyBorder="1" applyAlignment="1">
      <alignment horizontal="center" vertical="center"/>
    </xf>
    <xf numFmtId="0" fontId="7" fillId="0" borderId="10" xfId="0" applyFont="1" applyBorder="1" applyAlignment="1">
      <alignment horizontal="center" vertical="center"/>
    </xf>
    <xf numFmtId="0" fontId="7" fillId="0" borderId="10" xfId="0" applyFont="1" applyBorder="1" applyAlignment="1">
      <alignment horizontal="center" vertical="center" wrapText="1"/>
    </xf>
    <xf numFmtId="0" fontId="10" fillId="2" borderId="78" xfId="41" applyFont="1" applyFill="1" applyBorder="1" applyAlignment="1">
      <alignment horizontal="center" vertical="center"/>
    </xf>
    <xf numFmtId="0" fontId="10" fillId="21" borderId="78" xfId="41" applyFont="1" applyFill="1" applyBorder="1" applyAlignment="1">
      <alignment horizontal="center" vertical="center"/>
    </xf>
    <xf numFmtId="0" fontId="10" fillId="21" borderId="22" xfId="41" applyFont="1" applyFill="1" applyBorder="1" applyAlignment="1">
      <alignment horizontal="center" vertical="center"/>
    </xf>
    <xf numFmtId="0" fontId="10" fillId="2" borderId="0" xfId="41" applyFont="1" applyFill="1" applyAlignment="1">
      <alignment horizontal="center" vertical="center"/>
    </xf>
    <xf numFmtId="0" fontId="65" fillId="2" borderId="6" xfId="41" applyFont="1" applyFill="1" applyBorder="1" applyAlignment="1">
      <alignment horizontal="center" vertical="center"/>
    </xf>
    <xf numFmtId="0" fontId="65" fillId="2" borderId="7" xfId="41" applyFont="1" applyFill="1" applyBorder="1" applyAlignment="1">
      <alignment horizontal="center" vertical="center"/>
    </xf>
    <xf numFmtId="0" fontId="65" fillId="2" borderId="12" xfId="41" applyFont="1" applyFill="1" applyBorder="1" applyAlignment="1">
      <alignment horizontal="center" vertical="center"/>
    </xf>
    <xf numFmtId="166" fontId="65" fillId="21" borderId="6" xfId="41" applyNumberFormat="1" applyFont="1" applyFill="1" applyBorder="1" applyAlignment="1">
      <alignment horizontal="center" vertical="center"/>
    </xf>
    <xf numFmtId="166" fontId="65" fillId="21" borderId="7" xfId="41" applyNumberFormat="1" applyFont="1" applyFill="1" applyBorder="1" applyAlignment="1">
      <alignment horizontal="center" vertical="center"/>
    </xf>
    <xf numFmtId="166" fontId="65" fillId="21" borderId="12" xfId="41" applyNumberFormat="1" applyFont="1" applyFill="1" applyBorder="1" applyAlignment="1">
      <alignment horizontal="center" vertical="center"/>
    </xf>
    <xf numFmtId="0" fontId="65" fillId="21" borderId="6" xfId="41" applyFont="1" applyFill="1" applyBorder="1" applyAlignment="1">
      <alignment horizontal="center" vertical="center"/>
    </xf>
    <xf numFmtId="0" fontId="65" fillId="21" borderId="7" xfId="41" applyFont="1" applyFill="1" applyBorder="1" applyAlignment="1">
      <alignment horizontal="center" vertical="center"/>
    </xf>
    <xf numFmtId="0" fontId="65" fillId="21" borderId="12" xfId="41" applyFont="1" applyFill="1" applyBorder="1" applyAlignment="1">
      <alignment horizontal="center" vertical="center"/>
    </xf>
    <xf numFmtId="1" fontId="65" fillId="0" borderId="6" xfId="45" applyNumberFormat="1" applyFont="1" applyBorder="1" applyAlignment="1">
      <alignment horizontal="center" vertical="center"/>
    </xf>
    <xf numFmtId="1" fontId="65" fillId="0" borderId="7" xfId="45" applyNumberFormat="1" applyFont="1" applyBorder="1" applyAlignment="1">
      <alignment horizontal="center" vertical="center"/>
    </xf>
    <xf numFmtId="1" fontId="65" fillId="0" borderId="12" xfId="45" applyNumberFormat="1" applyFont="1" applyBorder="1" applyAlignment="1">
      <alignment horizontal="center" vertical="center"/>
    </xf>
    <xf numFmtId="0" fontId="65" fillId="0" borderId="6" xfId="41" applyFont="1" applyBorder="1" applyAlignment="1">
      <alignment horizontal="center" vertical="center"/>
    </xf>
    <xf numFmtId="0" fontId="65" fillId="0" borderId="7" xfId="41" applyFont="1" applyBorder="1" applyAlignment="1">
      <alignment horizontal="center" vertical="center"/>
    </xf>
    <xf numFmtId="0" fontId="65" fillId="0" borderId="35" xfId="41" applyFont="1" applyBorder="1" applyAlignment="1">
      <alignment horizontal="center" vertical="center"/>
    </xf>
    <xf numFmtId="0" fontId="65" fillId="0" borderId="12" xfId="41" applyFont="1" applyBorder="1" applyAlignment="1">
      <alignment horizontal="center" vertical="center"/>
    </xf>
    <xf numFmtId="0" fontId="52" fillId="6" borderId="6" xfId="0" applyFont="1" applyFill="1" applyBorder="1" applyAlignment="1">
      <alignment horizontal="left" vertical="center"/>
    </xf>
    <xf numFmtId="0" fontId="52" fillId="6" borderId="7" xfId="0" applyFont="1" applyFill="1" applyBorder="1" applyAlignment="1">
      <alignment horizontal="left" vertical="center"/>
    </xf>
    <xf numFmtId="0" fontId="64" fillId="0" borderId="0" xfId="41" applyFont="1" applyAlignment="1">
      <alignment horizontal="center" vertical="center"/>
    </xf>
    <xf numFmtId="0" fontId="52" fillId="0" borderId="0" xfId="0" applyFont="1" applyAlignment="1">
      <alignment horizontal="center" vertical="center"/>
    </xf>
    <xf numFmtId="0" fontId="53" fillId="0" borderId="49" xfId="0" applyFont="1" applyBorder="1" applyAlignment="1">
      <alignment horizontal="left" vertical="center"/>
    </xf>
    <xf numFmtId="0" fontId="53" fillId="0" borderId="50" xfId="0" applyFont="1" applyBorder="1" applyAlignment="1">
      <alignment horizontal="left" vertical="center"/>
    </xf>
    <xf numFmtId="169" fontId="53" fillId="0" borderId="0" xfId="34" applyNumberFormat="1" applyFont="1" applyAlignment="1">
      <alignment horizontal="right" vertical="center"/>
    </xf>
    <xf numFmtId="169" fontId="53" fillId="0" borderId="55" xfId="34" applyNumberFormat="1" applyFont="1" applyBorder="1" applyAlignment="1">
      <alignment horizontal="right" vertical="center"/>
    </xf>
    <xf numFmtId="0" fontId="52" fillId="21" borderId="16" xfId="0" applyFont="1" applyFill="1" applyBorder="1" applyAlignment="1">
      <alignment horizontal="center" vertical="center" wrapText="1"/>
    </xf>
    <xf numFmtId="0" fontId="52" fillId="21" borderId="25" xfId="0" applyFont="1" applyFill="1" applyBorder="1" applyAlignment="1">
      <alignment horizontal="center" vertical="center" wrapText="1"/>
    </xf>
    <xf numFmtId="0" fontId="52" fillId="0" borderId="6" xfId="34" applyFont="1" applyBorder="1" applyAlignment="1">
      <alignment horizontal="right" vertical="center"/>
    </xf>
    <xf numFmtId="0" fontId="52" fillId="0" borderId="12" xfId="34" applyFont="1" applyBorder="1" applyAlignment="1">
      <alignment horizontal="right" vertical="center"/>
    </xf>
    <xf numFmtId="169" fontId="52" fillId="0" borderId="0" xfId="34" applyNumberFormat="1" applyFont="1" applyAlignment="1">
      <alignment horizontal="center" vertical="center"/>
    </xf>
    <xf numFmtId="169" fontId="52" fillId="0" borderId="55" xfId="34" applyNumberFormat="1" applyFont="1" applyBorder="1" applyAlignment="1">
      <alignment horizontal="center" vertical="center"/>
    </xf>
    <xf numFmtId="0" fontId="52" fillId="0" borderId="0" xfId="34" applyFont="1" applyAlignment="1">
      <alignment horizontal="right" vertical="center"/>
    </xf>
    <xf numFmtId="0" fontId="53" fillId="0" borderId="0" xfId="34" applyFont="1" applyAlignment="1">
      <alignment horizontal="right" vertical="center"/>
    </xf>
    <xf numFmtId="0" fontId="72" fillId="0" borderId="0" xfId="34" applyFont="1" applyAlignment="1">
      <alignment horizontal="right" vertical="center"/>
    </xf>
    <xf numFmtId="169" fontId="52" fillId="0" borderId="0" xfId="34" applyNumberFormat="1" applyFont="1" applyAlignment="1">
      <alignment horizontal="right" vertical="center"/>
    </xf>
    <xf numFmtId="169" fontId="52" fillId="0" borderId="55" xfId="34" applyNumberFormat="1" applyFont="1" applyBorder="1" applyAlignment="1">
      <alignment horizontal="right" vertical="center"/>
    </xf>
  </cellXfs>
  <cellStyles count="141">
    <cellStyle name="%" xfId="11" xr:uid="{00000000-0005-0000-0000-000000000000}"/>
    <cellStyle name="% 2" xfId="64" xr:uid="{00000000-0005-0000-0000-000001000000}"/>
    <cellStyle name="]_x000d__x000a_Zoomed=1_x000d__x000a_Row=0_x000d__x000a_Column=0_x000d__x000a_Height=0_x000d__x000a_Width=0_x000d__x000a_FontName=FoxFont_x000d__x000a_FontStyle=0_x000d__x000a_FontSize=9_x000d__x000a_PrtFontName=FoxPrin" xfId="3" xr:uid="{00000000-0005-0000-0000-000002000000}"/>
    <cellStyle name="Comma" xfId="52" builtinId="3"/>
    <cellStyle name="Comma 2" xfId="12" xr:uid="{00000000-0005-0000-0000-000004000000}"/>
    <cellStyle name="Comma 2 2" xfId="65" xr:uid="{00000000-0005-0000-0000-000005000000}"/>
    <cellStyle name="Comma 2 3" xfId="57" xr:uid="{00000000-0005-0000-0000-000006000000}"/>
    <cellStyle name="Comma 3" xfId="13" xr:uid="{00000000-0005-0000-0000-000007000000}"/>
    <cellStyle name="Comma 3 2" xfId="66" xr:uid="{00000000-0005-0000-0000-000008000000}"/>
    <cellStyle name="Comma 3 3" xfId="58" xr:uid="{00000000-0005-0000-0000-000009000000}"/>
    <cellStyle name="Comma 4" xfId="14" xr:uid="{00000000-0005-0000-0000-00000A000000}"/>
    <cellStyle name="Comma 5" xfId="56" xr:uid="{00000000-0005-0000-0000-00000B000000}"/>
    <cellStyle name="Comma 6" xfId="83" xr:uid="{00000000-0005-0000-0000-00000C000000}"/>
    <cellStyle name="Comma 7" xfId="134" xr:uid="{15075FFA-976A-4A56-9C12-0B9A2B6D45F3}"/>
    <cellStyle name="Comma 8" xfId="140" xr:uid="{9415DCAF-3A32-4DBB-85B3-2A7AE3D22F22}"/>
    <cellStyle name="Currency" xfId="136" builtinId="4"/>
    <cellStyle name="Currency 2" xfId="15" xr:uid="{00000000-0005-0000-0000-00000E000000}"/>
    <cellStyle name="Currency 2 2" xfId="67" xr:uid="{00000000-0005-0000-0000-00000F000000}"/>
    <cellStyle name="Currency 2 3" xfId="60" xr:uid="{00000000-0005-0000-0000-000010000000}"/>
    <cellStyle name="Currency 3" xfId="16" xr:uid="{00000000-0005-0000-0000-000011000000}"/>
    <cellStyle name="Currency 3 2" xfId="68" xr:uid="{00000000-0005-0000-0000-000012000000}"/>
    <cellStyle name="Currency 3 3" xfId="61" xr:uid="{00000000-0005-0000-0000-000013000000}"/>
    <cellStyle name="Currency 4" xfId="17" xr:uid="{00000000-0005-0000-0000-000014000000}"/>
    <cellStyle name="Currency 5" xfId="59" xr:uid="{00000000-0005-0000-0000-000015000000}"/>
    <cellStyle name="Estimated" xfId="18" xr:uid="{00000000-0005-0000-0000-000016000000}"/>
    <cellStyle name="external input" xfId="19" xr:uid="{00000000-0005-0000-0000-000017000000}"/>
    <cellStyle name="Header" xfId="4" xr:uid="{00000000-0005-0000-0000-000018000000}"/>
    <cellStyle name="HeaderGrant" xfId="5" xr:uid="{00000000-0005-0000-0000-000019000000}"/>
    <cellStyle name="HeaderGrant 2" xfId="84" xr:uid="{00000000-0005-0000-0000-00001A000000}"/>
    <cellStyle name="HeaderGrant 3" xfId="85" xr:uid="{00000000-0005-0000-0000-00001B000000}"/>
    <cellStyle name="HeaderLEA" xfId="6" xr:uid="{00000000-0005-0000-0000-00001C000000}"/>
    <cellStyle name="Heading 1" xfId="138" builtinId="16"/>
    <cellStyle name="Hyperlink" xfId="137" builtinId="8"/>
    <cellStyle name="Hyperlink 2" xfId="62" xr:uid="{00000000-0005-0000-0000-00001D000000}"/>
    <cellStyle name="Imported" xfId="20" xr:uid="{00000000-0005-0000-0000-00001E000000}"/>
    <cellStyle name="LEAName" xfId="7" xr:uid="{00000000-0005-0000-0000-00001F000000}"/>
    <cellStyle name="LEANumber" xfId="8" xr:uid="{00000000-0005-0000-0000-000020000000}"/>
    <cellStyle name="log projection" xfId="21" xr:uid="{00000000-0005-0000-0000-000021000000}"/>
    <cellStyle name="log projection 2" xfId="86" xr:uid="{00000000-0005-0000-0000-000022000000}"/>
    <cellStyle name="log projection 2 2" xfId="87" xr:uid="{00000000-0005-0000-0000-000023000000}"/>
    <cellStyle name="log projection 2 2 2" xfId="88" xr:uid="{00000000-0005-0000-0000-000024000000}"/>
    <cellStyle name="log projection 2 2 3" xfId="89" xr:uid="{00000000-0005-0000-0000-000025000000}"/>
    <cellStyle name="log projection 2 3" xfId="90" xr:uid="{00000000-0005-0000-0000-000026000000}"/>
    <cellStyle name="log projection 2 3 2" xfId="91" xr:uid="{00000000-0005-0000-0000-000027000000}"/>
    <cellStyle name="log projection 2 3 3" xfId="92" xr:uid="{00000000-0005-0000-0000-000028000000}"/>
    <cellStyle name="log projection 2 4" xfId="93" xr:uid="{00000000-0005-0000-0000-000029000000}"/>
    <cellStyle name="log projection 2 4 2" xfId="94" xr:uid="{00000000-0005-0000-0000-00002A000000}"/>
    <cellStyle name="log projection 2 4 3" xfId="95" xr:uid="{00000000-0005-0000-0000-00002B000000}"/>
    <cellStyle name="log projection 2 5" xfId="96" xr:uid="{00000000-0005-0000-0000-00002C000000}"/>
    <cellStyle name="log projection 3" xfId="97" xr:uid="{00000000-0005-0000-0000-00002D000000}"/>
    <cellStyle name="log projection 3 2" xfId="98" xr:uid="{00000000-0005-0000-0000-00002E000000}"/>
    <cellStyle name="log projection 3 2 2" xfId="99" xr:uid="{00000000-0005-0000-0000-00002F000000}"/>
    <cellStyle name="log projection 3 2 3" xfId="100" xr:uid="{00000000-0005-0000-0000-000030000000}"/>
    <cellStyle name="log projection 3 3" xfId="101" xr:uid="{00000000-0005-0000-0000-000031000000}"/>
    <cellStyle name="log projection 3 3 2" xfId="102" xr:uid="{00000000-0005-0000-0000-000032000000}"/>
    <cellStyle name="log projection 3 3 3" xfId="103" xr:uid="{00000000-0005-0000-0000-000033000000}"/>
    <cellStyle name="log projection 3 4" xfId="104" xr:uid="{00000000-0005-0000-0000-000034000000}"/>
    <cellStyle name="log projection 3 4 2" xfId="105" xr:uid="{00000000-0005-0000-0000-000035000000}"/>
    <cellStyle name="log projection 3 4 3" xfId="106" xr:uid="{00000000-0005-0000-0000-000036000000}"/>
    <cellStyle name="log projection 3 5" xfId="107" xr:uid="{00000000-0005-0000-0000-000037000000}"/>
    <cellStyle name="log projection 4" xfId="108" xr:uid="{00000000-0005-0000-0000-000038000000}"/>
    <cellStyle name="log projection 4 2" xfId="109" xr:uid="{00000000-0005-0000-0000-000039000000}"/>
    <cellStyle name="log projection 4 2 2" xfId="110" xr:uid="{00000000-0005-0000-0000-00003A000000}"/>
    <cellStyle name="log projection 4 2 3" xfId="111" xr:uid="{00000000-0005-0000-0000-00003B000000}"/>
    <cellStyle name="log projection 4 3" xfId="112" xr:uid="{00000000-0005-0000-0000-00003C000000}"/>
    <cellStyle name="log projection 4 3 2" xfId="113" xr:uid="{00000000-0005-0000-0000-00003D000000}"/>
    <cellStyle name="log projection 4 3 3" xfId="114" xr:uid="{00000000-0005-0000-0000-00003E000000}"/>
    <cellStyle name="log projection 4 4" xfId="115" xr:uid="{00000000-0005-0000-0000-00003F000000}"/>
    <cellStyle name="log projection 4 4 2" xfId="116" xr:uid="{00000000-0005-0000-0000-000040000000}"/>
    <cellStyle name="log projection 4 5" xfId="117" xr:uid="{00000000-0005-0000-0000-000041000000}"/>
    <cellStyle name="Normal" xfId="0" builtinId="0"/>
    <cellStyle name="Normal 10" xfId="77" xr:uid="{00000000-0005-0000-0000-000043000000}"/>
    <cellStyle name="Normal 10 2" xfId="118" xr:uid="{00000000-0005-0000-0000-000044000000}"/>
    <cellStyle name="Normal 11" xfId="79" xr:uid="{00000000-0005-0000-0000-000045000000}"/>
    <cellStyle name="Normal 11 2" xfId="119" xr:uid="{00000000-0005-0000-0000-000046000000}"/>
    <cellStyle name="Normal 11 2 10" xfId="80" xr:uid="{00000000-0005-0000-0000-000047000000}"/>
    <cellStyle name="Normal 12" xfId="82" xr:uid="{00000000-0005-0000-0000-000048000000}"/>
    <cellStyle name="Normal 12 2" xfId="120" xr:uid="{00000000-0005-0000-0000-000049000000}"/>
    <cellStyle name="Normal 13" xfId="78" xr:uid="{00000000-0005-0000-0000-00004A000000}"/>
    <cellStyle name="Normal 13 2" xfId="121" xr:uid="{00000000-0005-0000-0000-00004B000000}"/>
    <cellStyle name="Normal 14" xfId="122" xr:uid="{00000000-0005-0000-0000-00004C000000}"/>
    <cellStyle name="Normal 15" xfId="127" xr:uid="{76F586C5-B318-4E8B-9EEC-5CBBFAB30E7B}"/>
    <cellStyle name="Normal 15 2" xfId="130" xr:uid="{34AEB44B-E229-438E-A4E5-4A0E69D47B7A}"/>
    <cellStyle name="Normal 16" xfId="128" xr:uid="{90E091CC-8F0D-4032-895C-6636AE7F1186}"/>
    <cellStyle name="Normal 17" xfId="129" xr:uid="{475D1F4F-9EB5-42C8-9178-AFECFEB8A0F7}"/>
    <cellStyle name="Normal 18" xfId="133" xr:uid="{6DA4065F-01A4-422C-8A1C-8D11585B94AB}"/>
    <cellStyle name="Normal 19" xfId="139" xr:uid="{F435DBF0-B682-421B-A31E-28BD649259E7}"/>
    <cellStyle name="Normal 2" xfId="1" xr:uid="{00000000-0005-0000-0000-00004D000000}"/>
    <cellStyle name="Normal 2 2" xfId="22" xr:uid="{00000000-0005-0000-0000-00004E000000}"/>
    <cellStyle name="Normal 2 2 2" xfId="41" xr:uid="{00000000-0005-0000-0000-00004F000000}"/>
    <cellStyle name="Normal 2 3" xfId="69" xr:uid="{00000000-0005-0000-0000-000050000000}"/>
    <cellStyle name="Normal 2 4" xfId="75" xr:uid="{00000000-0005-0000-0000-000051000000}"/>
    <cellStyle name="Normal 2 5" xfId="74" xr:uid="{00000000-0005-0000-0000-000052000000}"/>
    <cellStyle name="Normal 2 6" xfId="131" xr:uid="{1694C39B-AE08-4890-8A86-B8F043E6E306}"/>
    <cellStyle name="Normal 3" xfId="23" xr:uid="{00000000-0005-0000-0000-000053000000}"/>
    <cellStyle name="Normal 3 2" xfId="35" xr:uid="{00000000-0005-0000-0000-000054000000}"/>
    <cellStyle name="Normal 3 2 2" xfId="43" xr:uid="{00000000-0005-0000-0000-000055000000}"/>
    <cellStyle name="Normal 3 2 2 2" xfId="70" xr:uid="{00000000-0005-0000-0000-000056000000}"/>
    <cellStyle name="Normal 3 3" xfId="81" xr:uid="{00000000-0005-0000-0000-000057000000}"/>
    <cellStyle name="Normal 3 4" xfId="132" xr:uid="{B7FB6F9A-162E-440B-AEC7-B38CBB3B0563}"/>
    <cellStyle name="Normal 4" xfId="24" xr:uid="{00000000-0005-0000-0000-000058000000}"/>
    <cellStyle name="Normal 4 2" xfId="34" xr:uid="{00000000-0005-0000-0000-000059000000}"/>
    <cellStyle name="Normal 4 2 2" xfId="42" xr:uid="{00000000-0005-0000-0000-00005A000000}"/>
    <cellStyle name="Normal 4 3" xfId="63" xr:uid="{00000000-0005-0000-0000-00005B000000}"/>
    <cellStyle name="Normal 5" xfId="37" xr:uid="{00000000-0005-0000-0000-00005C000000}"/>
    <cellStyle name="Normal 5 2" xfId="39" xr:uid="{00000000-0005-0000-0000-00005D000000}"/>
    <cellStyle name="Normal 5 2 2" xfId="47" xr:uid="{00000000-0005-0000-0000-00005E000000}"/>
    <cellStyle name="Normal 6" xfId="38" xr:uid="{00000000-0005-0000-0000-00005F000000}"/>
    <cellStyle name="Normal 6 2" xfId="50" xr:uid="{00000000-0005-0000-0000-000060000000}"/>
    <cellStyle name="Normal 6 3" xfId="51" xr:uid="{00000000-0005-0000-0000-000061000000}"/>
    <cellStyle name="Normal 7" xfId="40" xr:uid="{00000000-0005-0000-0000-000062000000}"/>
    <cellStyle name="Normal 7 2" xfId="44" xr:uid="{00000000-0005-0000-0000-000063000000}"/>
    <cellStyle name="Normal 8" xfId="48" xr:uid="{00000000-0005-0000-0000-000064000000}"/>
    <cellStyle name="Normal 8 2" xfId="54" xr:uid="{00000000-0005-0000-0000-000065000000}"/>
    <cellStyle name="Normal 8 3" xfId="73" xr:uid="{00000000-0005-0000-0000-000066000000}"/>
    <cellStyle name="Normal 9" xfId="55" xr:uid="{00000000-0005-0000-0000-000067000000}"/>
    <cellStyle name="Normal 9 2" xfId="76" xr:uid="{00000000-0005-0000-0000-000068000000}"/>
    <cellStyle name="Normal_Book2 2" xfId="45" xr:uid="{00000000-0005-0000-0000-000069000000}"/>
    <cellStyle name="Normal_PVI Hours 2010-11 2" xfId="46" xr:uid="{00000000-0005-0000-0000-00006B000000}"/>
    <cellStyle name="Normal_Sheet1" xfId="36" xr:uid="{00000000-0005-0000-0000-00006C000000}"/>
    <cellStyle name="Normal_Sheet1_Early Years Formula Actual 2012-13" xfId="49" xr:uid="{00000000-0005-0000-0000-00006D000000}"/>
    <cellStyle name="Note 2" xfId="123" xr:uid="{00000000-0005-0000-0000-00006E000000}"/>
    <cellStyle name="Note 3" xfId="124" xr:uid="{00000000-0005-0000-0000-00006F000000}"/>
    <cellStyle name="Number" xfId="9" xr:uid="{00000000-0005-0000-0000-000070000000}"/>
    <cellStyle name="Percent" xfId="53" builtinId="5"/>
    <cellStyle name="Percent 2" xfId="2" xr:uid="{00000000-0005-0000-0000-000072000000}"/>
    <cellStyle name="Percent 2 2" xfId="10" xr:uid="{00000000-0005-0000-0000-000073000000}"/>
    <cellStyle name="Percent 2 2 2" xfId="72" xr:uid="{00000000-0005-0000-0000-000074000000}"/>
    <cellStyle name="Percent 2 3" xfId="71" xr:uid="{00000000-0005-0000-0000-000075000000}"/>
    <cellStyle name="Percent 3" xfId="25" xr:uid="{00000000-0005-0000-0000-000076000000}"/>
    <cellStyle name="Percent 4" xfId="125" xr:uid="{00000000-0005-0000-0000-000077000000}"/>
    <cellStyle name="Percent 5" xfId="126" xr:uid="{00000000-0005-0000-0000-000078000000}"/>
    <cellStyle name="Percent 6" xfId="135" xr:uid="{B90CA3D7-CDA5-409F-857F-5EE4701F11BC}"/>
    <cellStyle name="provisional PN158/97" xfId="26" xr:uid="{00000000-0005-0000-0000-000079000000}"/>
    <cellStyle name="Style 1" xfId="27" xr:uid="{00000000-0005-0000-0000-00007A000000}"/>
    <cellStyle name="sub" xfId="28" xr:uid="{00000000-0005-0000-0000-00007B000000}"/>
    <cellStyle name="table imported" xfId="29" xr:uid="{00000000-0005-0000-0000-00007C000000}"/>
    <cellStyle name="table sum" xfId="30" xr:uid="{00000000-0005-0000-0000-00007D000000}"/>
    <cellStyle name="table values" xfId="31" xr:uid="{00000000-0005-0000-0000-00007E000000}"/>
    <cellStyle name="u5shares" xfId="32" xr:uid="{00000000-0005-0000-0000-00007F000000}"/>
    <cellStyle name="Variable assumptions" xfId="33" xr:uid="{00000000-0005-0000-0000-000080000000}"/>
  </cellStyles>
  <dxfs count="20">
    <dxf>
      <font>
        <b/>
        <i val="0"/>
        <condense val="0"/>
        <extend val="0"/>
        <color indexed="17"/>
      </font>
      <fill>
        <patternFill>
          <bgColor indexed="44"/>
        </patternFill>
      </fill>
    </dxf>
    <dxf>
      <font>
        <b/>
        <i val="0"/>
        <condense val="0"/>
        <extend val="0"/>
        <color indexed="48"/>
      </font>
      <fill>
        <patternFill>
          <bgColor indexed="43"/>
        </patternFill>
      </fill>
    </dxf>
    <dxf>
      <font>
        <b/>
        <i val="0"/>
        <condense val="0"/>
        <extend val="0"/>
        <color indexed="10"/>
      </font>
      <fill>
        <patternFill>
          <bgColor indexed="43"/>
        </patternFill>
      </fill>
    </dxf>
    <dxf>
      <font>
        <b/>
        <i val="0"/>
        <condense val="0"/>
        <extend val="0"/>
        <color indexed="17"/>
      </font>
      <fill>
        <patternFill>
          <bgColor indexed="44"/>
        </patternFill>
      </fill>
    </dxf>
    <dxf>
      <font>
        <b/>
        <i val="0"/>
        <condense val="0"/>
        <extend val="0"/>
        <color indexed="48"/>
      </font>
      <fill>
        <patternFill>
          <bgColor indexed="43"/>
        </patternFill>
      </fill>
    </dxf>
    <dxf>
      <font>
        <b/>
        <i val="0"/>
        <condense val="0"/>
        <extend val="0"/>
        <color indexed="10"/>
      </font>
      <fill>
        <patternFill>
          <bgColor indexed="43"/>
        </patternFill>
      </fill>
    </dxf>
    <dxf>
      <font>
        <b/>
        <i val="0"/>
        <condense val="0"/>
        <extend val="0"/>
        <color indexed="17"/>
      </font>
      <fill>
        <patternFill>
          <bgColor indexed="44"/>
        </patternFill>
      </fill>
    </dxf>
    <dxf>
      <font>
        <b/>
        <i val="0"/>
        <condense val="0"/>
        <extend val="0"/>
        <color indexed="48"/>
      </font>
      <fill>
        <patternFill>
          <bgColor indexed="43"/>
        </patternFill>
      </fill>
    </dxf>
    <dxf>
      <font>
        <b/>
        <i val="0"/>
        <condense val="0"/>
        <extend val="0"/>
        <color indexed="10"/>
      </font>
      <fill>
        <patternFill>
          <bgColor indexed="43"/>
        </patternFill>
      </fill>
    </dxf>
    <dxf>
      <font>
        <b/>
        <i val="0"/>
        <condense val="0"/>
        <extend val="0"/>
        <color indexed="17"/>
      </font>
      <fill>
        <patternFill>
          <bgColor indexed="44"/>
        </patternFill>
      </fill>
    </dxf>
    <dxf>
      <font>
        <b/>
        <i val="0"/>
        <condense val="0"/>
        <extend val="0"/>
        <color indexed="48"/>
      </font>
      <fill>
        <patternFill>
          <bgColor indexed="43"/>
        </patternFill>
      </fill>
    </dxf>
    <dxf>
      <font>
        <b/>
        <i val="0"/>
        <condense val="0"/>
        <extend val="0"/>
        <color indexed="10"/>
      </font>
      <fill>
        <patternFill>
          <bgColor indexed="43"/>
        </patternFill>
      </fill>
    </dxf>
    <dxf>
      <font>
        <b/>
        <i val="0"/>
        <condense val="0"/>
        <extend val="0"/>
        <color indexed="17"/>
      </font>
      <fill>
        <patternFill>
          <bgColor indexed="44"/>
        </patternFill>
      </fill>
    </dxf>
    <dxf>
      <font>
        <b/>
        <i val="0"/>
        <condense val="0"/>
        <extend val="0"/>
        <color indexed="48"/>
      </font>
      <fill>
        <patternFill>
          <bgColor indexed="43"/>
        </patternFill>
      </fill>
    </dxf>
    <dxf>
      <font>
        <b/>
        <i val="0"/>
        <condense val="0"/>
        <extend val="0"/>
        <color indexed="10"/>
      </font>
      <fill>
        <patternFill>
          <bgColor indexed="43"/>
        </patternFill>
      </fill>
    </dxf>
    <dxf>
      <font>
        <b/>
        <i val="0"/>
        <condense val="0"/>
        <extend val="0"/>
        <color indexed="17"/>
      </font>
      <fill>
        <patternFill>
          <bgColor indexed="44"/>
        </patternFill>
      </fill>
    </dxf>
    <dxf>
      <font>
        <b/>
        <i val="0"/>
        <condense val="0"/>
        <extend val="0"/>
        <color indexed="48"/>
      </font>
      <fill>
        <patternFill>
          <bgColor indexed="43"/>
        </patternFill>
      </fill>
    </dxf>
    <dxf>
      <font>
        <b/>
        <i val="0"/>
        <condense val="0"/>
        <extend val="0"/>
        <color indexed="10"/>
      </font>
      <fill>
        <patternFill>
          <bgColor indexed="43"/>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D9D9D7"/>
      <color rgb="FFFFFF99"/>
      <color rgb="FFFFFFCC"/>
      <color rgb="FFFFFF66"/>
      <color rgb="FFCCFFFF"/>
      <color rgb="FFE8F37B"/>
      <color rgb="FFCD9FC4"/>
      <color rgb="FF66FFFF"/>
      <color rgb="FFC3A9BF"/>
      <color rgb="FF72E5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High_Needs_Budget_Detail_2024_25"/><Relationship Id="rId2" Type="http://schemas.openxmlformats.org/officeDocument/2006/relationships/hyperlink" Target="#Schools_Block_Budget_Detail_2024_25"/><Relationship Id="rId1" Type="http://schemas.openxmlformats.org/officeDocument/2006/relationships/image" Target="../media/image2.jpeg"/><Relationship Id="rId5" Type="http://schemas.openxmlformats.org/officeDocument/2006/relationships/hyperlink" Target="#Special_School_Budgets_2024_25"/><Relationship Id="rId4" Type="http://schemas.openxmlformats.org/officeDocument/2006/relationships/hyperlink" Target="#Early_Years_Budget_Detail_2024_25"/></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hyperlink" Target="#Main_Summary"/><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hyperlink" Target="#Main_Summary"/><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hyperlink" Target="#Main_Summary"/><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hyperlink" Target="#Main_Summary"/><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5</xdr:col>
      <xdr:colOff>624841</xdr:colOff>
      <xdr:row>5</xdr:row>
      <xdr:rowOff>269</xdr:rowOff>
    </xdr:to>
    <xdr:pic>
      <xdr:nvPicPr>
        <xdr:cNvPr id="2" name="Picture 5" descr="https://iderby.derby.gov.uk/media/intranet/images/contentimages/commstoolkit/DerbyCityCouncil-Logo-A5.jpg">
          <a:extLst>
            <a:ext uri="{FF2B5EF4-FFF2-40B4-BE49-F238E27FC236}">
              <a16:creationId xmlns:a16="http://schemas.microsoft.com/office/drawing/2014/main" id="{D11F6AB4-8989-457A-BA06-5E8E88F9BC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600200" cy="76226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2629509</xdr:colOff>
      <xdr:row>0</xdr:row>
      <xdr:rowOff>95248</xdr:rowOff>
    </xdr:from>
    <xdr:ext cx="3098232" cy="1386419"/>
    <xdr:pic>
      <xdr:nvPicPr>
        <xdr:cNvPr id="2" name="Picture 5" descr="This is the official Derby City Council logo, featuring the ram facing towards the right and the words 'Derby City Council' below this.">
          <a:extLst>
            <a:ext uri="{FF2B5EF4-FFF2-40B4-BE49-F238E27FC236}">
              <a16:creationId xmlns:a16="http://schemas.microsoft.com/office/drawing/2014/main" id="{0FC14E2A-4281-46F7-B13C-9BFB2FF19EC7}"/>
            </a:ext>
            <a:ext uri="{C183D7F6-B498-43B3-948B-1728B52AA6E4}">
              <adec:decorative xmlns:adec="http://schemas.microsoft.com/office/drawing/2017/decorative" val="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73" t="-1157" r="754" b="-1116"/>
        <a:stretch/>
      </xdr:blipFill>
      <xdr:spPr bwMode="auto">
        <a:xfrm>
          <a:off x="9667426" y="95248"/>
          <a:ext cx="3098232" cy="1386419"/>
        </a:xfrm>
        <a:prstGeom prst="rect">
          <a:avLst/>
        </a:prstGeom>
        <a:noFill/>
        <a:ln w="9525">
          <a:noFill/>
          <a:miter lim="800000"/>
          <a:headEnd/>
          <a:tailEnd/>
        </a:ln>
      </xdr:spPr>
    </xdr:pic>
    <xdr:clientData/>
  </xdr:oneCellAnchor>
  <xdr:twoCellAnchor>
    <xdr:from>
      <xdr:col>3</xdr:col>
      <xdr:colOff>904866</xdr:colOff>
      <xdr:row>15</xdr:row>
      <xdr:rowOff>28575</xdr:rowOff>
    </xdr:from>
    <xdr:to>
      <xdr:col>3</xdr:col>
      <xdr:colOff>2976552</xdr:colOff>
      <xdr:row>15</xdr:row>
      <xdr:rowOff>444030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FC3D6C1C-99FC-1C63-B60A-5CA0CF31759A}"/>
            </a:ext>
          </a:extLst>
        </xdr:cNvPr>
        <xdr:cNvSpPr/>
      </xdr:nvSpPr>
      <xdr:spPr>
        <a:xfrm>
          <a:off x="7227085" y="3648075"/>
          <a:ext cx="2071686" cy="415455"/>
        </a:xfrm>
        <a:prstGeom prst="roundRect">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tx1"/>
              </a:solidFill>
            </a:rPr>
            <a:t>Schools Block</a:t>
          </a:r>
        </a:p>
      </xdr:txBody>
    </xdr:sp>
    <xdr:clientData/>
  </xdr:twoCellAnchor>
  <xdr:twoCellAnchor>
    <xdr:from>
      <xdr:col>3</xdr:col>
      <xdr:colOff>904865</xdr:colOff>
      <xdr:row>16</xdr:row>
      <xdr:rowOff>47624</xdr:rowOff>
    </xdr:from>
    <xdr:to>
      <xdr:col>3</xdr:col>
      <xdr:colOff>2988459</xdr:colOff>
      <xdr:row>16</xdr:row>
      <xdr:rowOff>464343</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DEFBA864-2168-4218-9037-380F2FDB2E7D}"/>
            </a:ext>
          </a:extLst>
        </xdr:cNvPr>
        <xdr:cNvSpPr/>
      </xdr:nvSpPr>
      <xdr:spPr>
        <a:xfrm>
          <a:off x="7429490" y="4167187"/>
          <a:ext cx="2083594" cy="416719"/>
        </a:xfrm>
        <a:prstGeom prst="roundRect">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tx1"/>
              </a:solidFill>
            </a:rPr>
            <a:t>ERS</a:t>
          </a:r>
        </a:p>
      </xdr:txBody>
    </xdr:sp>
    <xdr:clientData/>
  </xdr:twoCellAnchor>
  <xdr:twoCellAnchor>
    <xdr:from>
      <xdr:col>3</xdr:col>
      <xdr:colOff>914390</xdr:colOff>
      <xdr:row>17</xdr:row>
      <xdr:rowOff>69056</xdr:rowOff>
    </xdr:from>
    <xdr:to>
      <xdr:col>3</xdr:col>
      <xdr:colOff>2997984</xdr:colOff>
      <xdr:row>17</xdr:row>
      <xdr:rowOff>488156</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6DFAFF7E-01DD-5283-E2A6-C14AC8705D1C}"/>
            </a:ext>
          </a:extLst>
        </xdr:cNvPr>
        <xdr:cNvSpPr/>
      </xdr:nvSpPr>
      <xdr:spPr>
        <a:xfrm>
          <a:off x="7439015" y="4688681"/>
          <a:ext cx="2083594" cy="419100"/>
        </a:xfrm>
        <a:prstGeom prst="roundRect">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tx1"/>
              </a:solidFill>
            </a:rPr>
            <a:t>Early Years</a:t>
          </a:r>
        </a:p>
      </xdr:txBody>
    </xdr:sp>
    <xdr:clientData/>
  </xdr:twoCellAnchor>
  <xdr:twoCellAnchor>
    <xdr:from>
      <xdr:col>3</xdr:col>
      <xdr:colOff>926296</xdr:colOff>
      <xdr:row>18</xdr:row>
      <xdr:rowOff>92869</xdr:rowOff>
    </xdr:from>
    <xdr:to>
      <xdr:col>3</xdr:col>
      <xdr:colOff>3009890</xdr:colOff>
      <xdr:row>19</xdr:row>
      <xdr:rowOff>11906</xdr:rowOff>
    </xdr:to>
    <xdr:sp macro="" textlink="">
      <xdr:nvSpPr>
        <xdr:cNvPr id="9" name="Rectangle: Rounded Corners 8">
          <a:hlinkClick xmlns:r="http://schemas.openxmlformats.org/officeDocument/2006/relationships" r:id="rId5"/>
          <a:extLst>
            <a:ext uri="{FF2B5EF4-FFF2-40B4-BE49-F238E27FC236}">
              <a16:creationId xmlns:a16="http://schemas.microsoft.com/office/drawing/2014/main" id="{72DB469F-F642-4679-AEA5-4E2B67791543}"/>
            </a:ext>
          </a:extLst>
        </xdr:cNvPr>
        <xdr:cNvSpPr/>
      </xdr:nvSpPr>
      <xdr:spPr>
        <a:xfrm>
          <a:off x="7248515" y="5212557"/>
          <a:ext cx="2083594" cy="419099"/>
        </a:xfrm>
        <a:prstGeom prst="roundRect">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tx1"/>
              </a:solidFill>
            </a:rPr>
            <a:t>Special</a:t>
          </a:r>
          <a:r>
            <a:rPr lang="en-GB" sz="1400" b="1" baseline="0">
              <a:solidFill>
                <a:schemeClr val="tx1"/>
              </a:solidFill>
            </a:rPr>
            <a:t> Schools &amp; PRU</a:t>
          </a:r>
          <a:endParaRPr lang="en-GB" sz="1400" b="1">
            <a:solidFill>
              <a:schemeClr val="tx1"/>
            </a:solidFill>
          </a:endParaRPr>
        </a:p>
      </xdr:txBody>
    </xdr:sp>
    <xdr:clientData/>
  </xdr:twoCellAnchor>
  <xdr:twoCellAnchor>
    <xdr:from>
      <xdr:col>4</xdr:col>
      <xdr:colOff>273846</xdr:colOff>
      <xdr:row>11</xdr:row>
      <xdr:rowOff>226222</xdr:rowOff>
    </xdr:from>
    <xdr:to>
      <xdr:col>4</xdr:col>
      <xdr:colOff>535781</xdr:colOff>
      <xdr:row>11</xdr:row>
      <xdr:rowOff>416720</xdr:rowOff>
    </xdr:to>
    <xdr:sp macro="" textlink="">
      <xdr:nvSpPr>
        <xdr:cNvPr id="10" name="Arrow: Down 9">
          <a:extLst>
            <a:ext uri="{FF2B5EF4-FFF2-40B4-BE49-F238E27FC236}">
              <a16:creationId xmlns:a16="http://schemas.microsoft.com/office/drawing/2014/main" id="{E0561AFA-0F69-7448-45E0-6EC18DF7905E}"/>
            </a:ext>
          </a:extLst>
        </xdr:cNvPr>
        <xdr:cNvSpPr/>
      </xdr:nvSpPr>
      <xdr:spPr>
        <a:xfrm rot="5400000">
          <a:off x="10810878" y="2857503"/>
          <a:ext cx="190498" cy="261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1857382</xdr:colOff>
      <xdr:row>14</xdr:row>
      <xdr:rowOff>35725</xdr:rowOff>
    </xdr:from>
    <xdr:to>
      <xdr:col>3</xdr:col>
      <xdr:colOff>2047880</xdr:colOff>
      <xdr:row>14</xdr:row>
      <xdr:rowOff>297660</xdr:rowOff>
    </xdr:to>
    <xdr:sp macro="" textlink="">
      <xdr:nvSpPr>
        <xdr:cNvPr id="11" name="Arrow: Down 10">
          <a:extLst>
            <a:ext uri="{FF2B5EF4-FFF2-40B4-BE49-F238E27FC236}">
              <a16:creationId xmlns:a16="http://schemas.microsoft.com/office/drawing/2014/main" id="{ECA3F34D-CCBE-4107-A3BC-3B8E6EAEC977}"/>
            </a:ext>
          </a:extLst>
        </xdr:cNvPr>
        <xdr:cNvSpPr/>
      </xdr:nvSpPr>
      <xdr:spPr>
        <a:xfrm>
          <a:off x="8882070" y="3702850"/>
          <a:ext cx="190498" cy="261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613833</xdr:colOff>
      <xdr:row>0</xdr:row>
      <xdr:rowOff>47624</xdr:rowOff>
    </xdr:from>
    <xdr:ext cx="2968603" cy="1328412"/>
    <xdr:pic>
      <xdr:nvPicPr>
        <xdr:cNvPr id="2" name="Picture 5" descr="This is the official Derby City Council logo, featuring the ram facing towards the right and the words 'Derby City Council' below this.">
          <a:extLst>
            <a:ext uri="{FF2B5EF4-FFF2-40B4-BE49-F238E27FC236}">
              <a16:creationId xmlns:a16="http://schemas.microsoft.com/office/drawing/2014/main" id="{633473C8-9C9E-4948-BCE0-581B82C24E64}"/>
            </a:ext>
            <a:ext uri="{C183D7F6-B498-43B3-948B-1728B52AA6E4}">
              <adec:decorative xmlns:adec="http://schemas.microsoft.com/office/drawing/2017/decorative" val="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73" t="-1157" r="754" b="-1116"/>
        <a:stretch/>
      </xdr:blipFill>
      <xdr:spPr bwMode="auto">
        <a:xfrm>
          <a:off x="10287000" y="47624"/>
          <a:ext cx="2968603" cy="1328412"/>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4</xdr:col>
      <xdr:colOff>309563</xdr:colOff>
      <xdr:row>12</xdr:row>
      <xdr:rowOff>202407</xdr:rowOff>
    </xdr:from>
    <xdr:to>
      <xdr:col>4</xdr:col>
      <xdr:colOff>571498</xdr:colOff>
      <xdr:row>12</xdr:row>
      <xdr:rowOff>392905</xdr:rowOff>
    </xdr:to>
    <xdr:sp macro="" textlink="">
      <xdr:nvSpPr>
        <xdr:cNvPr id="5" name="Arrow: Down 4">
          <a:extLst>
            <a:ext uri="{FF2B5EF4-FFF2-40B4-BE49-F238E27FC236}">
              <a16:creationId xmlns:a16="http://schemas.microsoft.com/office/drawing/2014/main" id="{C5914C59-B8AE-4B19-9B1F-88B41AA3CEDB}"/>
            </a:ext>
          </a:extLst>
        </xdr:cNvPr>
        <xdr:cNvSpPr/>
      </xdr:nvSpPr>
      <xdr:spPr>
        <a:xfrm rot="5400000">
          <a:off x="8608220" y="3250407"/>
          <a:ext cx="190498" cy="261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7</xdr:col>
      <xdr:colOff>939116</xdr:colOff>
      <xdr:row>0</xdr:row>
      <xdr:rowOff>140493</xdr:rowOff>
    </xdr:from>
    <xdr:ext cx="3198152" cy="1431132"/>
    <xdr:pic>
      <xdr:nvPicPr>
        <xdr:cNvPr id="2" name="Picture 5" descr="This is the official Derby City Council logo, featuring the ram facing towards the right and the words 'Derby City Council' below this.">
          <a:extLst>
            <a:ext uri="{FF2B5EF4-FFF2-40B4-BE49-F238E27FC236}">
              <a16:creationId xmlns:a16="http://schemas.microsoft.com/office/drawing/2014/main" id="{1BC50E17-25E3-4142-A322-F3529F3D5382}"/>
            </a:ext>
            <a:ext uri="{C183D7F6-B498-43B3-948B-1728B52AA6E4}">
              <adec:decorative xmlns:adec="http://schemas.microsoft.com/office/drawing/2017/decorative" val="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73" t="-1157" r="754" b="-1116"/>
        <a:stretch/>
      </xdr:blipFill>
      <xdr:spPr bwMode="auto">
        <a:xfrm>
          <a:off x="12345304" y="140493"/>
          <a:ext cx="3198152" cy="1431132"/>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7</xdr:col>
      <xdr:colOff>1212737</xdr:colOff>
      <xdr:row>9</xdr:row>
      <xdr:rowOff>134370</xdr:rowOff>
    </xdr:from>
    <xdr:to>
      <xdr:col>9</xdr:col>
      <xdr:colOff>477952</xdr:colOff>
      <xdr:row>10</xdr:row>
      <xdr:rowOff>445634</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D671F19E-25FA-44DC-1CDF-6DA7075FBEBF}"/>
            </a:ext>
          </a:extLst>
        </xdr:cNvPr>
        <xdr:cNvSpPr/>
      </xdr:nvSpPr>
      <xdr:spPr>
        <a:xfrm>
          <a:off x="12288951" y="2420370"/>
          <a:ext cx="2041072" cy="733085"/>
        </a:xfrm>
        <a:prstGeom prst="roundRect">
          <a:avLst/>
        </a:prstGeom>
        <a:solidFill>
          <a:srgbClr val="FFFF99"/>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solidFill>
            </a:rPr>
            <a:t>Back</a:t>
          </a:r>
          <a:r>
            <a:rPr lang="en-GB" sz="1800" b="1" baseline="0">
              <a:solidFill>
                <a:schemeClr val="tx1"/>
              </a:solidFill>
            </a:rPr>
            <a:t> to Schools Summary</a:t>
          </a:r>
          <a:endParaRPr lang="en-GB" sz="1800" b="1">
            <a:solidFill>
              <a:schemeClr val="tx1"/>
            </a:solidFill>
          </a:endParaRPr>
        </a:p>
      </xdr:txBody>
    </xdr:sp>
    <xdr:clientData/>
  </xdr:twoCellAnchor>
  <xdr:twoCellAnchor>
    <xdr:from>
      <xdr:col>8</xdr:col>
      <xdr:colOff>653143</xdr:colOff>
      <xdr:row>65</xdr:row>
      <xdr:rowOff>299357</xdr:rowOff>
    </xdr:from>
    <xdr:to>
      <xdr:col>9</xdr:col>
      <xdr:colOff>1319893</xdr:colOff>
      <xdr:row>68</xdr:row>
      <xdr:rowOff>312965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861CC036-935F-4BF7-88E7-ECC3E75280B8}"/>
            </a:ext>
          </a:extLst>
        </xdr:cNvPr>
        <xdr:cNvSpPr/>
      </xdr:nvSpPr>
      <xdr:spPr>
        <a:xfrm>
          <a:off x="13117286" y="23213786"/>
          <a:ext cx="2054678" cy="857250"/>
        </a:xfrm>
        <a:prstGeom prst="roundRect">
          <a:avLst/>
        </a:prstGeom>
        <a:solidFill>
          <a:srgbClr val="FFFF99"/>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solidFill>
            </a:rPr>
            <a:t>Back</a:t>
          </a:r>
          <a:r>
            <a:rPr lang="en-GB" sz="1800" b="1" baseline="0">
              <a:solidFill>
                <a:schemeClr val="tx1"/>
              </a:solidFill>
            </a:rPr>
            <a:t> to Schools Summary</a:t>
          </a:r>
          <a:endParaRPr lang="en-GB" sz="1800" b="1">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608965</xdr:colOff>
      <xdr:row>0</xdr:row>
      <xdr:rowOff>85725</xdr:rowOff>
    </xdr:from>
    <xdr:ext cx="3010535" cy="1347176"/>
    <xdr:pic>
      <xdr:nvPicPr>
        <xdr:cNvPr id="2" name="Picture 5" descr="This is the official Derby City Council logo, featuring the ram facing towards the right and the words 'Derby City Council' below this.">
          <a:extLst>
            <a:ext uri="{FF2B5EF4-FFF2-40B4-BE49-F238E27FC236}">
              <a16:creationId xmlns:a16="http://schemas.microsoft.com/office/drawing/2014/main" id="{45DBCB88-A128-44DB-A139-A32DB893A515}"/>
            </a:ext>
            <a:ext uri="{C183D7F6-B498-43B3-948B-1728B52AA6E4}">
              <adec:decorative xmlns:adec="http://schemas.microsoft.com/office/drawing/2017/decorative" val="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73" t="-1157" r="754" b="-1116"/>
        <a:stretch/>
      </xdr:blipFill>
      <xdr:spPr bwMode="auto">
        <a:xfrm>
          <a:off x="9448165" y="85725"/>
          <a:ext cx="3010535" cy="1347176"/>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6</xdr:col>
      <xdr:colOff>318557</xdr:colOff>
      <xdr:row>9</xdr:row>
      <xdr:rowOff>73024</xdr:rowOff>
    </xdr:from>
    <xdr:to>
      <xdr:col>7</xdr:col>
      <xdr:colOff>1252007</xdr:colOff>
      <xdr:row>11</xdr:row>
      <xdr:rowOff>222250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7F8DF4B2-65C4-4E94-A762-113FF345F435}"/>
            </a:ext>
          </a:extLst>
        </xdr:cNvPr>
        <xdr:cNvSpPr/>
      </xdr:nvSpPr>
      <xdr:spPr>
        <a:xfrm>
          <a:off x="10256307" y="2549524"/>
          <a:ext cx="2044700" cy="879476"/>
        </a:xfrm>
        <a:prstGeom prst="roundRect">
          <a:avLst/>
        </a:prstGeom>
        <a:solidFill>
          <a:srgbClr val="FFFF99"/>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solidFill>
            </a:rPr>
            <a:t>Back</a:t>
          </a:r>
          <a:r>
            <a:rPr lang="en-GB" sz="1800" b="1" baseline="0">
              <a:solidFill>
                <a:schemeClr val="tx1"/>
              </a:solidFill>
            </a:rPr>
            <a:t> to Schools Summary</a:t>
          </a:r>
          <a:endParaRPr lang="en-GB" sz="1800" b="1">
            <a:solidFill>
              <a:schemeClr val="tx1"/>
            </a:solidFill>
          </a:endParaRPr>
        </a:p>
      </xdr:txBody>
    </xdr:sp>
    <xdr:clientData/>
  </xdr:twoCellAnchor>
  <xdr:twoCellAnchor>
    <xdr:from>
      <xdr:col>6</xdr:col>
      <xdr:colOff>483659</xdr:colOff>
      <xdr:row>29</xdr:row>
      <xdr:rowOff>187325</xdr:rowOff>
    </xdr:from>
    <xdr:to>
      <xdr:col>8</xdr:col>
      <xdr:colOff>30692</xdr:colOff>
      <xdr:row>33</xdr:row>
      <xdr:rowOff>52917</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6AF6BB84-3606-4550-903E-A85D66213144}"/>
            </a:ext>
          </a:extLst>
        </xdr:cNvPr>
        <xdr:cNvSpPr/>
      </xdr:nvSpPr>
      <xdr:spPr>
        <a:xfrm>
          <a:off x="10421409" y="9807575"/>
          <a:ext cx="2044700" cy="849842"/>
        </a:xfrm>
        <a:prstGeom prst="roundRect">
          <a:avLst/>
        </a:prstGeom>
        <a:solidFill>
          <a:srgbClr val="FFFF99"/>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solidFill>
            </a:rPr>
            <a:t>Back</a:t>
          </a:r>
          <a:r>
            <a:rPr lang="en-GB" sz="1800" b="1" baseline="0">
              <a:solidFill>
                <a:schemeClr val="tx1"/>
              </a:solidFill>
            </a:rPr>
            <a:t> to Schools Summary</a:t>
          </a:r>
          <a:endParaRPr lang="en-GB" sz="1800" b="1">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5</xdr:col>
      <xdr:colOff>846666</xdr:colOff>
      <xdr:row>0</xdr:row>
      <xdr:rowOff>121707</xdr:rowOff>
    </xdr:from>
    <xdr:ext cx="2767521" cy="1238430"/>
    <xdr:pic>
      <xdr:nvPicPr>
        <xdr:cNvPr id="3" name="Picture 5" descr="This is the official Derby City Council logo, featuring the ram facing towards the right and the words 'Derby City Council' below this.">
          <a:extLst>
            <a:ext uri="{FF2B5EF4-FFF2-40B4-BE49-F238E27FC236}">
              <a16:creationId xmlns:a16="http://schemas.microsoft.com/office/drawing/2014/main" id="{ADA82B39-3A45-4FE3-A982-4F17A146FC55}"/>
            </a:ext>
            <a:ext uri="{C183D7F6-B498-43B3-948B-1728B52AA6E4}">
              <adec:decorative xmlns:adec="http://schemas.microsoft.com/office/drawing/2017/decorative" val="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73" t="-1157" r="754" b="-1116"/>
        <a:stretch/>
      </xdr:blipFill>
      <xdr:spPr bwMode="auto">
        <a:xfrm>
          <a:off x="10519833" y="121707"/>
          <a:ext cx="2767521" cy="123843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6</xdr:col>
      <xdr:colOff>297655</xdr:colOff>
      <xdr:row>11</xdr:row>
      <xdr:rowOff>116417</xdr:rowOff>
    </xdr:from>
    <xdr:to>
      <xdr:col>7</xdr:col>
      <xdr:colOff>1242218</xdr:colOff>
      <xdr:row>13</xdr:row>
      <xdr:rowOff>27780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9FEEDBBF-AA69-4081-B050-FB6A9631998E}"/>
            </a:ext>
          </a:extLst>
        </xdr:cNvPr>
        <xdr:cNvSpPr/>
      </xdr:nvSpPr>
      <xdr:spPr>
        <a:xfrm>
          <a:off x="10798968" y="2795323"/>
          <a:ext cx="2063750" cy="732895"/>
        </a:xfrm>
        <a:prstGeom prst="roundRect">
          <a:avLst/>
        </a:prstGeom>
        <a:solidFill>
          <a:srgbClr val="FFFF99"/>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solidFill>
            </a:rPr>
            <a:t>Back</a:t>
          </a:r>
          <a:r>
            <a:rPr lang="en-GB" sz="1800" b="1" baseline="0">
              <a:solidFill>
                <a:schemeClr val="tx1"/>
              </a:solidFill>
            </a:rPr>
            <a:t> to Schools Summary</a:t>
          </a:r>
          <a:endParaRPr lang="en-GB" sz="1800" b="1">
            <a:solidFill>
              <a:schemeClr val="tx1"/>
            </a:solidFill>
          </a:endParaRPr>
        </a:p>
      </xdr:txBody>
    </xdr:sp>
    <xdr:clientData/>
  </xdr:twoCellAnchor>
  <xdr:twoCellAnchor>
    <xdr:from>
      <xdr:col>6</xdr:col>
      <xdr:colOff>349250</xdr:colOff>
      <xdr:row>30</xdr:row>
      <xdr:rowOff>84666</xdr:rowOff>
    </xdr:from>
    <xdr:to>
      <xdr:col>7</xdr:col>
      <xdr:colOff>1285875</xdr:colOff>
      <xdr:row>32</xdr:row>
      <xdr:rowOff>133614</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E1276D2E-5AC3-42A7-89CF-887EC2DAC5D1}"/>
            </a:ext>
          </a:extLst>
        </xdr:cNvPr>
        <xdr:cNvSpPr/>
      </xdr:nvSpPr>
      <xdr:spPr>
        <a:xfrm>
          <a:off x="10826750" y="11377083"/>
          <a:ext cx="2047875" cy="726281"/>
        </a:xfrm>
        <a:prstGeom prst="roundRect">
          <a:avLst/>
        </a:prstGeom>
        <a:solidFill>
          <a:srgbClr val="FFFF99"/>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solidFill>
            </a:rPr>
            <a:t>Back</a:t>
          </a:r>
          <a:r>
            <a:rPr lang="en-GB" sz="1800" b="1" baseline="0">
              <a:solidFill>
                <a:schemeClr val="tx1"/>
              </a:solidFill>
            </a:rPr>
            <a:t> to Schools Summary</a:t>
          </a:r>
          <a:endParaRPr lang="en-GB" sz="1800" b="1">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772584</xdr:colOff>
      <xdr:row>0</xdr:row>
      <xdr:rowOff>21627</xdr:rowOff>
    </xdr:from>
    <xdr:to>
      <xdr:col>4</xdr:col>
      <xdr:colOff>2116856</xdr:colOff>
      <xdr:row>5</xdr:row>
      <xdr:rowOff>262923</xdr:rowOff>
    </xdr:to>
    <xdr:pic>
      <xdr:nvPicPr>
        <xdr:cNvPr id="3" name="Picture 5" descr="This is the official Derby City Council logo, featuring the ram facing towards the right and the words 'Derby City Council' below this.">
          <a:extLst>
            <a:ext uri="{FF2B5EF4-FFF2-40B4-BE49-F238E27FC236}">
              <a16:creationId xmlns:a16="http://schemas.microsoft.com/office/drawing/2014/main" id="{34CCEEFE-CE38-411E-BFB1-2230C1B887D1}"/>
            </a:ext>
            <a:ext uri="{C183D7F6-B498-43B3-948B-1728B52AA6E4}">
              <adec:decorative xmlns:adec="http://schemas.microsoft.com/office/drawing/2017/decorative" val="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73" t="-1157" r="754" b="-1116"/>
        <a:stretch/>
      </xdr:blipFill>
      <xdr:spPr bwMode="auto">
        <a:xfrm>
          <a:off x="9387417" y="21627"/>
          <a:ext cx="2995272" cy="1320796"/>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42</xdr:row>
      <xdr:rowOff>0</xdr:rowOff>
    </xdr:from>
    <xdr:to>
      <xdr:col>4</xdr:col>
      <xdr:colOff>2047875</xdr:colOff>
      <xdr:row>46</xdr:row>
      <xdr:rowOff>91281</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A2C2706C-8986-416C-B938-D2B1B9646814}"/>
            </a:ext>
          </a:extLst>
        </xdr:cNvPr>
        <xdr:cNvSpPr/>
      </xdr:nvSpPr>
      <xdr:spPr>
        <a:xfrm>
          <a:off x="9757833" y="15377583"/>
          <a:ext cx="2047875" cy="726281"/>
        </a:xfrm>
        <a:prstGeom prst="roundRect">
          <a:avLst/>
        </a:prstGeom>
        <a:solidFill>
          <a:srgbClr val="FFFF99"/>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solidFill>
            </a:rPr>
            <a:t>Back</a:t>
          </a:r>
          <a:r>
            <a:rPr lang="en-GB" sz="1800" b="1" baseline="0">
              <a:solidFill>
                <a:schemeClr val="tx1"/>
              </a:solidFill>
            </a:rPr>
            <a:t> to Schools Summary</a:t>
          </a:r>
          <a:endParaRPr lang="en-GB" sz="1800" b="1">
            <a:solidFill>
              <a:schemeClr val="tx1"/>
            </a:solidFill>
          </a:endParaRPr>
        </a:p>
      </xdr:txBody>
    </xdr:sp>
    <xdr:clientData/>
  </xdr:twoCellAnchor>
  <xdr:twoCellAnchor>
    <xdr:from>
      <xdr:col>3</xdr:col>
      <xdr:colOff>1068918</xdr:colOff>
      <xdr:row>7</xdr:row>
      <xdr:rowOff>31750</xdr:rowOff>
    </xdr:from>
    <xdr:to>
      <xdr:col>4</xdr:col>
      <xdr:colOff>1465793</xdr:colOff>
      <xdr:row>9</xdr:row>
      <xdr:rowOff>345281</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7389A4BA-5F04-4074-BEEF-F9B5B0A3E2AF}"/>
            </a:ext>
          </a:extLst>
        </xdr:cNvPr>
        <xdr:cNvSpPr/>
      </xdr:nvSpPr>
      <xdr:spPr>
        <a:xfrm>
          <a:off x="9175751" y="1587500"/>
          <a:ext cx="2047875" cy="726281"/>
        </a:xfrm>
        <a:prstGeom prst="roundRect">
          <a:avLst/>
        </a:prstGeom>
        <a:solidFill>
          <a:srgbClr val="FFFF99"/>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solidFill>
            </a:rPr>
            <a:t>Back</a:t>
          </a:r>
          <a:r>
            <a:rPr lang="en-GB" sz="1800" b="1" baseline="0">
              <a:solidFill>
                <a:schemeClr val="tx1"/>
              </a:solidFill>
            </a:rPr>
            <a:t> to Schools Summary</a:t>
          </a:r>
          <a:endParaRPr lang="en-GB" sz="1800" b="1">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1</xdr:colOff>
      <xdr:row>4</xdr:row>
      <xdr:rowOff>76468</xdr:rowOff>
    </xdr:to>
    <xdr:pic>
      <xdr:nvPicPr>
        <xdr:cNvPr id="2" name="Picture 5" descr="https://iderby.derby.gov.uk/media/intranet/images/contentimages/commstoolkit/DerbyCityCouncil-Logo-A5.jpg">
          <a:extLst>
            <a:ext uri="{FF2B5EF4-FFF2-40B4-BE49-F238E27FC236}">
              <a16:creationId xmlns:a16="http://schemas.microsoft.com/office/drawing/2014/main" id="{16D1112E-E4EC-432B-BC45-FC6BBDE8F2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1485900" cy="76226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647701</xdr:colOff>
      <xdr:row>4</xdr:row>
      <xdr:rowOff>76468</xdr:rowOff>
    </xdr:to>
    <xdr:pic>
      <xdr:nvPicPr>
        <xdr:cNvPr id="2" name="Picture 5" descr="https://iderby.derby.gov.uk/media/intranet/images/contentimages/commstoolkit/DerbyCityCouncil-Logo-A5.jpg">
          <a:extLst>
            <a:ext uri="{FF2B5EF4-FFF2-40B4-BE49-F238E27FC236}">
              <a16:creationId xmlns:a16="http://schemas.microsoft.com/office/drawing/2014/main" id="{9DD8B902-B720-4036-9CBC-2CC044B182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1" cy="76226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Jemma Gaunt" id="{0A60409C-9ACE-4298-A838-0DF6D9129583}" userId="S::Jemma.Gaunt@derby.gov.uk::efb9da03-91bb-486c-b5a4-d542e9630ba1"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U8" dT="2024-02-16T12:46:48.56" personId="{0A60409C-9ACE-4298-A838-0DF6D9129583}" id="{ED2A409A-9444-4A2B-B2C9-9583A0C6E653}">
    <text>Removed from budget uploaded</text>
  </threadedComment>
  <threadedComment ref="V8" dT="2024-02-16T12:46:48.56" personId="{0A60409C-9ACE-4298-A838-0DF6D9129583}" id="{527B442C-63FC-4B4A-A01D-9B3CC61DE3A1}">
    <text>Removed from budget uploaded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choolfinanceteam@derby.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schoolfinanceteam@derby.gov.uk"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schoolfinanceteam@derby.gov.uk"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schoolfinanceteam@derby.gov.uk"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schoolfinanceteam@derby.gov.uk"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schoolfinanceteam@derby.gov.uk"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CC358-99C7-4323-B2AC-37866624C045}">
  <sheetPr codeName="Sheet3">
    <tabColor rgb="FF00B050"/>
  </sheetPr>
  <dimension ref="A4:BO663"/>
  <sheetViews>
    <sheetView topLeftCell="E1" zoomScaleNormal="100" workbookViewId="0">
      <pane ySplit="8" topLeftCell="A338" activePane="bottomLeft" state="frozen"/>
      <selection activeCell="E1" sqref="E1"/>
      <selection pane="bottomLeft" activeCell="K365" sqref="K365"/>
    </sheetView>
  </sheetViews>
  <sheetFormatPr defaultColWidth="9.109375" defaultRowHeight="10.199999999999999" x14ac:dyDescent="0.25"/>
  <cols>
    <col min="1" max="1" width="8.44140625" style="589" hidden="1" customWidth="1"/>
    <col min="2" max="4" width="8.109375" style="589" hidden="1" customWidth="1"/>
    <col min="5" max="6" width="14.33203125" style="591" customWidth="1"/>
    <col min="7" max="7" width="35.6640625" style="589" customWidth="1"/>
    <col min="8" max="8" width="20.5546875" style="73" customWidth="1"/>
    <col min="9" max="9" width="21.6640625" style="590" customWidth="1"/>
    <col min="10" max="13" width="14.33203125" style="590" customWidth="1"/>
    <col min="14" max="67" width="16.88671875" style="590" customWidth="1"/>
    <col min="68" max="16384" width="9.109375" style="589"/>
  </cols>
  <sheetData>
    <row r="4" spans="1:67" ht="13.2" x14ac:dyDescent="0.25">
      <c r="E4" s="589"/>
      <c r="F4" s="589"/>
      <c r="G4" s="117"/>
      <c r="H4" s="118"/>
      <c r="I4" s="118"/>
      <c r="J4" s="118"/>
      <c r="K4" s="118"/>
      <c r="L4" s="118"/>
      <c r="M4" s="118"/>
      <c r="N4" s="118"/>
      <c r="O4" s="118"/>
      <c r="Q4" s="590">
        <v>13</v>
      </c>
      <c r="R4" s="590">
        <v>14</v>
      </c>
      <c r="S4" s="590">
        <v>15</v>
      </c>
      <c r="T4" s="590">
        <v>16</v>
      </c>
      <c r="U4" s="590">
        <v>17</v>
      </c>
      <c r="V4" s="590">
        <v>18</v>
      </c>
      <c r="W4" s="590">
        <v>19</v>
      </c>
      <c r="X4" s="590">
        <v>20</v>
      </c>
      <c r="Y4" s="590">
        <v>21</v>
      </c>
      <c r="Z4" s="590">
        <v>22</v>
      </c>
      <c r="AA4" s="590">
        <v>23</v>
      </c>
      <c r="AB4" s="590">
        <v>24</v>
      </c>
      <c r="AC4" s="590">
        <v>25</v>
      </c>
      <c r="AD4" s="590">
        <v>26</v>
      </c>
      <c r="AE4" s="590">
        <v>27</v>
      </c>
      <c r="AF4" s="590">
        <v>28</v>
      </c>
      <c r="AG4" s="590">
        <v>29</v>
      </c>
      <c r="AH4" s="590">
        <v>30</v>
      </c>
      <c r="AI4" s="590">
        <v>31</v>
      </c>
      <c r="AJ4" s="590">
        <v>32</v>
      </c>
      <c r="AK4" s="590">
        <v>33</v>
      </c>
      <c r="AL4" s="590">
        <v>34</v>
      </c>
      <c r="AM4" s="590">
        <v>35</v>
      </c>
      <c r="AN4" s="590">
        <v>36</v>
      </c>
      <c r="AO4" s="590">
        <v>37</v>
      </c>
      <c r="AP4" s="590">
        <v>38</v>
      </c>
      <c r="AQ4" s="590">
        <v>39</v>
      </c>
      <c r="AR4" s="590">
        <v>40</v>
      </c>
      <c r="AS4" s="590">
        <v>41</v>
      </c>
      <c r="AT4" s="590">
        <v>42</v>
      </c>
      <c r="AU4" s="590">
        <v>43</v>
      </c>
      <c r="AV4" s="590">
        <v>44</v>
      </c>
      <c r="AW4" s="590">
        <v>45</v>
      </c>
      <c r="AX4" s="590">
        <v>46</v>
      </c>
      <c r="AY4" s="590">
        <v>47</v>
      </c>
      <c r="AZ4" s="590">
        <v>48</v>
      </c>
      <c r="BA4" s="590">
        <v>49</v>
      </c>
      <c r="BB4" s="590">
        <v>50</v>
      </c>
      <c r="BC4" s="590">
        <v>51</v>
      </c>
      <c r="BD4" s="590">
        <v>52</v>
      </c>
      <c r="BE4" s="590">
        <v>53</v>
      </c>
      <c r="BF4" s="590">
        <v>54</v>
      </c>
      <c r="BG4" s="590">
        <v>55</v>
      </c>
      <c r="BH4" s="590">
        <v>56</v>
      </c>
      <c r="BI4" s="590">
        <v>57</v>
      </c>
      <c r="BJ4" s="590">
        <v>58</v>
      </c>
      <c r="BK4" s="590">
        <v>59</v>
      </c>
      <c r="BL4" s="590">
        <v>60</v>
      </c>
      <c r="BM4" s="590">
        <v>61</v>
      </c>
      <c r="BN4" s="590">
        <v>62</v>
      </c>
      <c r="BO4" s="590">
        <v>63</v>
      </c>
    </row>
    <row r="5" spans="1:67" ht="15" customHeight="1" x14ac:dyDescent="0.25">
      <c r="G5" s="592"/>
      <c r="H5" s="593"/>
      <c r="I5" s="594"/>
      <c r="J5" s="593"/>
      <c r="K5" s="593"/>
      <c r="L5" s="593"/>
      <c r="M5" s="593"/>
      <c r="N5" s="593"/>
      <c r="O5" s="593"/>
      <c r="P5" s="593"/>
      <c r="Q5" s="74"/>
      <c r="R5" s="74"/>
      <c r="S5" s="74"/>
      <c r="T5" s="74"/>
      <c r="U5" s="595"/>
      <c r="V5" s="74"/>
      <c r="W5" s="74"/>
      <c r="X5" s="74"/>
      <c r="Y5" s="74"/>
      <c r="Z5" s="74"/>
      <c r="AA5" s="74"/>
      <c r="AB5" s="74"/>
      <c r="AC5" s="74"/>
      <c r="AD5" s="74"/>
      <c r="AE5" s="596"/>
      <c r="AF5" s="593"/>
      <c r="AG5" s="593"/>
      <c r="AH5" s="593"/>
      <c r="AI5" s="593"/>
      <c r="AJ5" s="593"/>
      <c r="AK5" s="593"/>
      <c r="AL5" s="593"/>
      <c r="AM5" s="593"/>
      <c r="AN5" s="593"/>
      <c r="AO5" s="593"/>
      <c r="AP5" s="593"/>
      <c r="AQ5" s="593"/>
      <c r="AR5" s="593"/>
      <c r="AS5" s="593"/>
      <c r="AT5" s="593"/>
      <c r="AU5" s="593"/>
      <c r="AV5" s="593"/>
      <c r="AW5" s="593"/>
      <c r="AX5" s="593"/>
      <c r="AY5" s="593"/>
      <c r="AZ5" s="593"/>
      <c r="BA5" s="593"/>
      <c r="BB5" s="593"/>
      <c r="BC5" s="593"/>
      <c r="BD5" s="593"/>
      <c r="BE5" s="593"/>
      <c r="BF5" s="593"/>
      <c r="BG5" s="593"/>
      <c r="BH5" s="593"/>
      <c r="BI5" s="593"/>
      <c r="BJ5" s="593"/>
      <c r="BK5" s="593"/>
      <c r="BL5" s="593"/>
      <c r="BM5" s="593"/>
      <c r="BN5" s="593"/>
      <c r="BO5" s="73"/>
    </row>
    <row r="6" spans="1:67" s="73" customFormat="1" x14ac:dyDescent="0.25">
      <c r="E6" s="74"/>
      <c r="F6" s="585"/>
      <c r="G6" s="585"/>
      <c r="H6" s="585"/>
      <c r="I6" s="585"/>
      <c r="J6" s="585"/>
      <c r="K6" s="585"/>
      <c r="L6" s="585"/>
      <c r="M6" s="585"/>
      <c r="N6" s="585"/>
      <c r="O6" s="585"/>
      <c r="P6" s="585"/>
      <c r="Q6" s="585"/>
      <c r="R6" s="585"/>
      <c r="S6" s="585"/>
      <c r="T6" s="585"/>
      <c r="U6" s="585"/>
      <c r="V6" s="585"/>
      <c r="W6" s="585"/>
      <c r="X6" s="585"/>
      <c r="Y6" s="585"/>
      <c r="Z6" s="585"/>
      <c r="AA6" s="585"/>
      <c r="AB6" s="585"/>
      <c r="AC6" s="585"/>
      <c r="AD6" s="585"/>
      <c r="AE6" s="585"/>
      <c r="AF6" s="585"/>
      <c r="AG6" s="585"/>
      <c r="AH6" s="585"/>
      <c r="AI6" s="585"/>
      <c r="AJ6" s="585"/>
      <c r="AK6" s="585"/>
      <c r="AL6" s="585"/>
      <c r="AM6" s="585"/>
      <c r="AN6" s="585"/>
      <c r="AO6" s="585"/>
      <c r="AP6" s="585"/>
      <c r="AQ6" s="585"/>
      <c r="AR6" s="585"/>
      <c r="AS6" s="585"/>
      <c r="AT6" s="585"/>
      <c r="AU6" s="585"/>
      <c r="AV6" s="585"/>
      <c r="AW6" s="585"/>
      <c r="AX6" s="585"/>
      <c r="AY6" s="585"/>
      <c r="AZ6" s="585"/>
      <c r="BA6" s="585"/>
      <c r="BB6" s="585"/>
      <c r="BC6" s="585"/>
      <c r="BD6" s="585"/>
      <c r="BE6" s="585"/>
      <c r="BF6" s="585"/>
      <c r="BG6" s="585"/>
      <c r="BH6" s="585"/>
      <c r="BI6" s="585"/>
      <c r="BJ6" s="585"/>
      <c r="BK6" s="585"/>
      <c r="BL6" s="585"/>
      <c r="BM6" s="585"/>
      <c r="BN6" s="585"/>
      <c r="BO6" s="585"/>
    </row>
    <row r="7" spans="1:67" s="71" customFormat="1" ht="94.5" customHeight="1" x14ac:dyDescent="0.25">
      <c r="A7" s="111" t="s">
        <v>0</v>
      </c>
      <c r="B7" s="111" t="s">
        <v>1</v>
      </c>
      <c r="C7" s="111" t="s">
        <v>2</v>
      </c>
      <c r="D7" s="111" t="s">
        <v>3</v>
      </c>
      <c r="E7" s="111" t="s">
        <v>4</v>
      </c>
      <c r="F7" s="112" t="s">
        <v>5</v>
      </c>
      <c r="G7" s="113" t="s">
        <v>6</v>
      </c>
      <c r="H7" s="113" t="s">
        <v>7</v>
      </c>
      <c r="I7" s="113" t="s">
        <v>8</v>
      </c>
      <c r="J7" s="113" t="s">
        <v>9</v>
      </c>
      <c r="K7" s="114" t="s">
        <v>10</v>
      </c>
      <c r="L7" s="114" t="s">
        <v>11</v>
      </c>
      <c r="M7" s="114" t="s">
        <v>12</v>
      </c>
      <c r="N7" s="114" t="s">
        <v>13</v>
      </c>
      <c r="O7" s="114" t="s">
        <v>14</v>
      </c>
      <c r="P7" s="114" t="s">
        <v>15</v>
      </c>
      <c r="Q7" s="112" t="s">
        <v>16</v>
      </c>
      <c r="R7" s="112" t="s">
        <v>17</v>
      </c>
      <c r="S7" s="112" t="s">
        <v>18</v>
      </c>
      <c r="T7" s="112" t="s">
        <v>19</v>
      </c>
      <c r="U7" s="586" t="s">
        <v>20</v>
      </c>
      <c r="V7" s="112" t="s">
        <v>21</v>
      </c>
      <c r="W7" s="112" t="s">
        <v>22</v>
      </c>
      <c r="X7" s="112" t="s">
        <v>23</v>
      </c>
      <c r="Y7" s="112" t="s">
        <v>24</v>
      </c>
      <c r="Z7" s="112" t="s">
        <v>25</v>
      </c>
      <c r="AA7" s="112" t="s">
        <v>26</v>
      </c>
      <c r="AB7" s="112" t="s">
        <v>27</v>
      </c>
      <c r="AC7" s="112" t="s">
        <v>28</v>
      </c>
      <c r="AD7" s="112" t="s">
        <v>29</v>
      </c>
      <c r="AE7" s="112" t="s">
        <v>30</v>
      </c>
      <c r="AF7" s="114" t="s">
        <v>31</v>
      </c>
      <c r="AG7" s="114" t="s">
        <v>32</v>
      </c>
      <c r="AH7" s="114" t="s">
        <v>33</v>
      </c>
      <c r="AI7" s="114" t="s">
        <v>34</v>
      </c>
      <c r="AJ7" s="114" t="s">
        <v>35</v>
      </c>
      <c r="AK7" s="114" t="s">
        <v>36</v>
      </c>
      <c r="AL7" s="114" t="s">
        <v>37</v>
      </c>
      <c r="AM7" s="114" t="s">
        <v>38</v>
      </c>
      <c r="AN7" s="114" t="s">
        <v>39</v>
      </c>
      <c r="AO7" s="114" t="s">
        <v>40</v>
      </c>
      <c r="AP7" s="114" t="s">
        <v>41</v>
      </c>
      <c r="AQ7" s="114" t="s">
        <v>42</v>
      </c>
      <c r="AR7" s="114" t="s">
        <v>43</v>
      </c>
      <c r="AS7" s="114" t="s">
        <v>44</v>
      </c>
      <c r="AT7" s="114" t="s">
        <v>45</v>
      </c>
      <c r="AU7" s="114" t="s">
        <v>46</v>
      </c>
      <c r="AV7" s="114" t="s">
        <v>47</v>
      </c>
      <c r="AW7" s="114" t="s">
        <v>48</v>
      </c>
      <c r="AX7" s="114" t="s">
        <v>49</v>
      </c>
      <c r="AY7" s="114" t="s">
        <v>50</v>
      </c>
      <c r="AZ7" s="114" t="s">
        <v>51</v>
      </c>
      <c r="BA7" s="114" t="s">
        <v>52</v>
      </c>
      <c r="BB7" s="114" t="s">
        <v>53</v>
      </c>
      <c r="BC7" s="114" t="s">
        <v>54</v>
      </c>
      <c r="BD7" s="114" t="s">
        <v>55</v>
      </c>
      <c r="BE7" s="114" t="s">
        <v>56</v>
      </c>
      <c r="BF7" s="114" t="s">
        <v>57</v>
      </c>
      <c r="BG7" s="114" t="s">
        <v>58</v>
      </c>
      <c r="BH7" s="114" t="s">
        <v>59</v>
      </c>
      <c r="BI7" s="114" t="s">
        <v>60</v>
      </c>
      <c r="BJ7" s="114" t="s">
        <v>61</v>
      </c>
      <c r="BK7" s="114" t="s">
        <v>62</v>
      </c>
      <c r="BL7" s="114" t="s">
        <v>63</v>
      </c>
      <c r="BM7" s="114" t="s">
        <v>64</v>
      </c>
      <c r="BN7" s="114" t="s">
        <v>65</v>
      </c>
      <c r="BO7" s="114" t="s">
        <v>66</v>
      </c>
    </row>
    <row r="8" spans="1:67" s="72" customFormat="1" ht="14.4" x14ac:dyDescent="0.25">
      <c r="A8" s="110"/>
      <c r="B8" s="604"/>
      <c r="C8" s="604"/>
      <c r="D8" s="604"/>
      <c r="E8" s="604" t="s">
        <v>67</v>
      </c>
      <c r="F8" s="604" t="s">
        <v>67</v>
      </c>
      <c r="G8" s="604"/>
      <c r="H8" s="604"/>
      <c r="I8" s="605"/>
      <c r="J8" s="587"/>
      <c r="K8" s="587"/>
      <c r="L8" s="587"/>
      <c r="M8" s="587"/>
      <c r="N8" s="587"/>
      <c r="O8" s="587"/>
      <c r="P8" s="587"/>
      <c r="Q8" s="603">
        <f>SUM(Q9:Q98)</f>
        <v>41124.166666666672</v>
      </c>
      <c r="R8" s="603">
        <f t="shared" ref="R8:AB8" si="0">SUM(R9:R98)</f>
        <v>23520.916666666664</v>
      </c>
      <c r="S8" s="603">
        <f t="shared" si="0"/>
        <v>3156</v>
      </c>
      <c r="T8" s="603">
        <f t="shared" si="0"/>
        <v>20364.916666666664</v>
      </c>
      <c r="U8" s="603">
        <f t="shared" si="0"/>
        <v>17603.25</v>
      </c>
      <c r="V8" s="603">
        <f t="shared" si="0"/>
        <v>10790.25</v>
      </c>
      <c r="W8" s="603">
        <f t="shared" si="0"/>
        <v>6813</v>
      </c>
      <c r="X8" s="603">
        <f t="shared" si="0"/>
        <v>3670.9166666666665</v>
      </c>
      <c r="Y8" s="603">
        <f t="shared" si="0"/>
        <v>3618.3333333333335</v>
      </c>
      <c r="Z8" s="603">
        <f t="shared" si="0"/>
        <v>3501</v>
      </c>
      <c r="AA8" s="603">
        <f t="shared" si="0"/>
        <v>3470</v>
      </c>
      <c r="AB8" s="603">
        <f t="shared" si="0"/>
        <v>3343</v>
      </c>
      <c r="AC8" s="603">
        <f t="shared" ref="AC8" si="1">SUM(AC9:AC97)</f>
        <v>0</v>
      </c>
      <c r="AD8" s="603">
        <f>SUM(AD9:AD98)</f>
        <v>41124.166666666672</v>
      </c>
      <c r="AE8" s="603"/>
      <c r="AF8" s="603">
        <f t="shared" ref="AF8:BI8" si="2">SUM(AF9:AF98)</f>
        <v>8156.5137254901974</v>
      </c>
      <c r="AG8" s="603">
        <f t="shared" si="2"/>
        <v>8355.9529411764706</v>
      </c>
      <c r="AH8" s="603">
        <f t="shared" si="2"/>
        <v>5415.7836850627782</v>
      </c>
      <c r="AI8" s="603">
        <f t="shared" si="2"/>
        <v>6138.9928910833278</v>
      </c>
      <c r="AJ8" s="603">
        <f t="shared" si="2"/>
        <v>9776.9675948114345</v>
      </c>
      <c r="AK8" s="603">
        <f t="shared" si="2"/>
        <v>2767.4063466883667</v>
      </c>
      <c r="AL8" s="603">
        <f t="shared" si="2"/>
        <v>3145.3370582077596</v>
      </c>
      <c r="AM8" s="603">
        <f t="shared" si="2"/>
        <v>1948.2120224611685</v>
      </c>
      <c r="AN8" s="603">
        <f t="shared" si="2"/>
        <v>2399.9330058652308</v>
      </c>
      <c r="AO8" s="603">
        <f t="shared" si="2"/>
        <v>2047.9796335425292</v>
      </c>
      <c r="AP8" s="603">
        <f t="shared" si="2"/>
        <v>1435.0810050901819</v>
      </c>
      <c r="AQ8" s="603">
        <f t="shared" si="2"/>
        <v>7853.8256236975858</v>
      </c>
      <c r="AR8" s="603">
        <f t="shared" si="2"/>
        <v>2014.6722081986106</v>
      </c>
      <c r="AS8" s="603">
        <f t="shared" si="2"/>
        <v>2125.9608981362776</v>
      </c>
      <c r="AT8" s="603">
        <f t="shared" si="2"/>
        <v>1404.6836349595512</v>
      </c>
      <c r="AU8" s="603">
        <f t="shared" si="2"/>
        <v>1680.8734544281565</v>
      </c>
      <c r="AV8" s="603">
        <f t="shared" si="2"/>
        <v>1457.7747054779222</v>
      </c>
      <c r="AW8" s="603">
        <f t="shared" si="2"/>
        <v>1065.4594751018997</v>
      </c>
      <c r="AX8" s="603">
        <f t="shared" si="2"/>
        <v>4908.2655274796871</v>
      </c>
      <c r="AY8" s="603">
        <f t="shared" si="2"/>
        <v>707.46047354798361</v>
      </c>
      <c r="AZ8" s="603">
        <f t="shared" si="2"/>
        <v>7753.6687117099309</v>
      </c>
      <c r="BA8" s="603">
        <f t="shared" si="2"/>
        <v>1631.4598785142732</v>
      </c>
      <c r="BB8" s="603">
        <f t="shared" si="2"/>
        <v>1644.5671881829192</v>
      </c>
      <c r="BC8" s="603">
        <f t="shared" si="2"/>
        <v>1600.7468297310299</v>
      </c>
      <c r="BD8" s="603">
        <f t="shared" si="2"/>
        <v>1317.858739029592</v>
      </c>
      <c r="BE8" s="603">
        <f t="shared" si="2"/>
        <v>1259.7404718274033</v>
      </c>
      <c r="BF8" s="603">
        <f t="shared" si="2"/>
        <v>4340.759274693617</v>
      </c>
      <c r="BG8" s="603">
        <f t="shared" si="2"/>
        <v>524.00471680279327</v>
      </c>
      <c r="BH8" s="603">
        <f t="shared" si="2"/>
        <v>171.321808415747</v>
      </c>
      <c r="BI8" s="603">
        <f t="shared" si="2"/>
        <v>52.550999999999988</v>
      </c>
      <c r="BJ8" s="587"/>
      <c r="BK8" s="587"/>
      <c r="BL8" s="587"/>
      <c r="BM8" s="587"/>
      <c r="BN8" s="587"/>
      <c r="BO8" s="588"/>
    </row>
    <row r="9" spans="1:67" ht="14.4" x14ac:dyDescent="0.25">
      <c r="A9" s="597">
        <v>5</v>
      </c>
      <c r="B9" s="597" t="e">
        <v>#N/A</v>
      </c>
      <c r="C9" s="598">
        <v>0.45283018867924502</v>
      </c>
      <c r="D9" s="598">
        <v>0</v>
      </c>
      <c r="E9" s="555">
        <v>2001</v>
      </c>
      <c r="F9" s="599">
        <v>8312001</v>
      </c>
      <c r="G9" s="600" t="s">
        <v>68</v>
      </c>
      <c r="H9" s="601" t="s">
        <v>345</v>
      </c>
      <c r="I9" s="601">
        <v>0</v>
      </c>
      <c r="J9" s="601">
        <v>1</v>
      </c>
      <c r="K9" s="601">
        <v>0</v>
      </c>
      <c r="L9" s="601">
        <v>0</v>
      </c>
      <c r="M9" s="601">
        <v>7</v>
      </c>
      <c r="N9" s="601">
        <v>0</v>
      </c>
      <c r="O9" s="601">
        <v>0</v>
      </c>
      <c r="P9" s="601">
        <v>0</v>
      </c>
      <c r="Q9" s="602">
        <v>347</v>
      </c>
      <c r="R9" s="602">
        <v>347</v>
      </c>
      <c r="S9" s="602">
        <v>38</v>
      </c>
      <c r="T9" s="602">
        <v>309</v>
      </c>
      <c r="U9" s="602">
        <v>0</v>
      </c>
      <c r="V9" s="602">
        <v>0</v>
      </c>
      <c r="W9" s="602">
        <v>0</v>
      </c>
      <c r="X9" s="602">
        <v>0</v>
      </c>
      <c r="Y9" s="602">
        <v>0</v>
      </c>
      <c r="Z9" s="602">
        <v>0</v>
      </c>
      <c r="AA9" s="602">
        <v>0</v>
      </c>
      <c r="AB9" s="602">
        <v>0</v>
      </c>
      <c r="AC9" s="602">
        <v>0</v>
      </c>
      <c r="AD9" s="602">
        <v>347</v>
      </c>
      <c r="AE9" s="602">
        <v>49.571428571428569</v>
      </c>
      <c r="AF9" s="602">
        <v>146.00000000000003</v>
      </c>
      <c r="AG9" s="602">
        <v>152.00000000000011</v>
      </c>
      <c r="AH9" s="602">
        <v>0</v>
      </c>
      <c r="AI9" s="602">
        <v>0</v>
      </c>
      <c r="AJ9" s="602">
        <v>43.000000000000107</v>
      </c>
      <c r="AK9" s="602">
        <v>67.000000000000099</v>
      </c>
      <c r="AL9" s="602">
        <v>48.000000000000007</v>
      </c>
      <c r="AM9" s="602">
        <v>24.000000000000004</v>
      </c>
      <c r="AN9" s="602">
        <v>1.0000000000000007</v>
      </c>
      <c r="AO9" s="602">
        <v>85.000000000000014</v>
      </c>
      <c r="AP9" s="602">
        <v>78.999999999999929</v>
      </c>
      <c r="AQ9" s="602">
        <v>0</v>
      </c>
      <c r="AR9" s="602">
        <v>0</v>
      </c>
      <c r="AS9" s="602">
        <v>0</v>
      </c>
      <c r="AT9" s="602">
        <v>0</v>
      </c>
      <c r="AU9" s="602">
        <v>0</v>
      </c>
      <c r="AV9" s="602">
        <v>0</v>
      </c>
      <c r="AW9" s="602">
        <v>0</v>
      </c>
      <c r="AX9" s="602">
        <v>13.519480519480533</v>
      </c>
      <c r="AY9" s="602">
        <v>0</v>
      </c>
      <c r="AZ9" s="602">
        <v>127.01182013656656</v>
      </c>
      <c r="BA9" s="602">
        <v>0</v>
      </c>
      <c r="BB9" s="602">
        <v>0</v>
      </c>
      <c r="BC9" s="602">
        <v>0</v>
      </c>
      <c r="BD9" s="602">
        <v>0</v>
      </c>
      <c r="BE9" s="602">
        <v>0</v>
      </c>
      <c r="BF9" s="602">
        <v>0</v>
      </c>
      <c r="BG9" s="602">
        <v>6.1800000000000122</v>
      </c>
      <c r="BH9" s="602">
        <v>0</v>
      </c>
      <c r="BI9" s="602">
        <v>0.49199999999999999</v>
      </c>
      <c r="BJ9" s="602">
        <v>0</v>
      </c>
      <c r="BK9" s="602">
        <v>0</v>
      </c>
      <c r="BL9" s="602">
        <v>0</v>
      </c>
      <c r="BM9" s="602">
        <v>0</v>
      </c>
      <c r="BN9" s="602">
        <v>1</v>
      </c>
      <c r="BO9" s="602">
        <v>0</v>
      </c>
    </row>
    <row r="10" spans="1:67" ht="14.4" x14ac:dyDescent="0.25">
      <c r="A10" s="597">
        <v>6</v>
      </c>
      <c r="B10" s="597" t="e">
        <v>#N/A</v>
      </c>
      <c r="C10" s="598">
        <v>6.1320754716981098E-2</v>
      </c>
      <c r="D10" s="598">
        <v>0</v>
      </c>
      <c r="E10" s="555">
        <v>2003</v>
      </c>
      <c r="F10" s="599">
        <v>8312003</v>
      </c>
      <c r="G10" s="600" t="s">
        <v>69</v>
      </c>
      <c r="H10" s="601" t="s">
        <v>345</v>
      </c>
      <c r="I10" s="601">
        <v>0</v>
      </c>
      <c r="J10" s="601">
        <v>1</v>
      </c>
      <c r="K10" s="601">
        <v>0</v>
      </c>
      <c r="L10" s="601">
        <v>0</v>
      </c>
      <c r="M10" s="601">
        <v>7</v>
      </c>
      <c r="N10" s="601">
        <v>0</v>
      </c>
      <c r="O10" s="601">
        <v>0</v>
      </c>
      <c r="P10" s="601">
        <v>0</v>
      </c>
      <c r="Q10" s="602">
        <v>209</v>
      </c>
      <c r="R10" s="602">
        <v>209</v>
      </c>
      <c r="S10" s="602">
        <v>30</v>
      </c>
      <c r="T10" s="602">
        <v>179</v>
      </c>
      <c r="U10" s="602">
        <v>0</v>
      </c>
      <c r="V10" s="602">
        <v>0</v>
      </c>
      <c r="W10" s="602">
        <v>0</v>
      </c>
      <c r="X10" s="602">
        <v>0</v>
      </c>
      <c r="Y10" s="602">
        <v>0</v>
      </c>
      <c r="Z10" s="602">
        <v>0</v>
      </c>
      <c r="AA10" s="602">
        <v>0</v>
      </c>
      <c r="AB10" s="602">
        <v>0</v>
      </c>
      <c r="AC10" s="602">
        <v>0</v>
      </c>
      <c r="AD10" s="602">
        <v>209</v>
      </c>
      <c r="AE10" s="602">
        <v>29.857142857142858</v>
      </c>
      <c r="AF10" s="602">
        <v>15.000000000000009</v>
      </c>
      <c r="AG10" s="602">
        <v>17</v>
      </c>
      <c r="AH10" s="602">
        <v>0</v>
      </c>
      <c r="AI10" s="602">
        <v>0</v>
      </c>
      <c r="AJ10" s="602">
        <v>198.00000000000009</v>
      </c>
      <c r="AK10" s="602">
        <v>6.0000000000000071</v>
      </c>
      <c r="AL10" s="602">
        <v>0.99999999999999978</v>
      </c>
      <c r="AM10" s="602">
        <v>2.9999999999999933</v>
      </c>
      <c r="AN10" s="602">
        <v>0.99999999999999978</v>
      </c>
      <c r="AO10" s="602">
        <v>0</v>
      </c>
      <c r="AP10" s="602">
        <v>0</v>
      </c>
      <c r="AQ10" s="602">
        <v>0</v>
      </c>
      <c r="AR10" s="602">
        <v>0</v>
      </c>
      <c r="AS10" s="602">
        <v>0</v>
      </c>
      <c r="AT10" s="602">
        <v>0</v>
      </c>
      <c r="AU10" s="602">
        <v>0</v>
      </c>
      <c r="AV10" s="602">
        <v>0</v>
      </c>
      <c r="AW10" s="602">
        <v>0</v>
      </c>
      <c r="AX10" s="602">
        <v>5.8379888268156321</v>
      </c>
      <c r="AY10" s="602">
        <v>0</v>
      </c>
      <c r="AZ10" s="602">
        <v>35.222532588454364</v>
      </c>
      <c r="BA10" s="602">
        <v>0</v>
      </c>
      <c r="BB10" s="602">
        <v>0</v>
      </c>
      <c r="BC10" s="602">
        <v>0</v>
      </c>
      <c r="BD10" s="602">
        <v>0</v>
      </c>
      <c r="BE10" s="602">
        <v>0</v>
      </c>
      <c r="BF10" s="602">
        <v>0</v>
      </c>
      <c r="BG10" s="602">
        <v>0</v>
      </c>
      <c r="BH10" s="602">
        <v>0</v>
      </c>
      <c r="BI10" s="602">
        <v>1.236</v>
      </c>
      <c r="BJ10" s="602">
        <v>0</v>
      </c>
      <c r="BK10" s="602">
        <v>0</v>
      </c>
      <c r="BL10" s="602">
        <v>0</v>
      </c>
      <c r="BM10" s="602">
        <v>0</v>
      </c>
      <c r="BN10" s="602">
        <v>1</v>
      </c>
      <c r="BO10" s="602">
        <v>0</v>
      </c>
    </row>
    <row r="11" spans="1:67" ht="14.4" x14ac:dyDescent="0.25">
      <c r="A11" s="597">
        <v>7</v>
      </c>
      <c r="B11" s="597" t="e">
        <v>#N/A</v>
      </c>
      <c r="C11" s="598">
        <v>0.39</v>
      </c>
      <c r="D11" s="598">
        <v>0</v>
      </c>
      <c r="E11" s="555">
        <v>2005</v>
      </c>
      <c r="F11" s="599">
        <v>8312005</v>
      </c>
      <c r="G11" s="600" t="s">
        <v>70</v>
      </c>
      <c r="H11" s="601" t="s">
        <v>345</v>
      </c>
      <c r="I11" s="601">
        <v>0</v>
      </c>
      <c r="J11" s="601">
        <v>1</v>
      </c>
      <c r="K11" s="601">
        <v>0</v>
      </c>
      <c r="L11" s="601">
        <v>0</v>
      </c>
      <c r="M11" s="601">
        <v>7</v>
      </c>
      <c r="N11" s="601">
        <v>0</v>
      </c>
      <c r="O11" s="601">
        <v>0</v>
      </c>
      <c r="P11" s="601">
        <v>0</v>
      </c>
      <c r="Q11" s="602">
        <v>313</v>
      </c>
      <c r="R11" s="602">
        <v>313</v>
      </c>
      <c r="S11" s="602">
        <v>45</v>
      </c>
      <c r="T11" s="602">
        <v>268</v>
      </c>
      <c r="U11" s="602">
        <v>0</v>
      </c>
      <c r="V11" s="602">
        <v>0</v>
      </c>
      <c r="W11" s="602">
        <v>0</v>
      </c>
      <c r="X11" s="602">
        <v>0</v>
      </c>
      <c r="Y11" s="602">
        <v>0</v>
      </c>
      <c r="Z11" s="602">
        <v>0</v>
      </c>
      <c r="AA11" s="602">
        <v>0</v>
      </c>
      <c r="AB11" s="602">
        <v>0</v>
      </c>
      <c r="AC11" s="602">
        <v>0</v>
      </c>
      <c r="AD11" s="602">
        <v>313</v>
      </c>
      <c r="AE11" s="602">
        <v>44.714285714285715</v>
      </c>
      <c r="AF11" s="602">
        <v>113.99999999999996</v>
      </c>
      <c r="AG11" s="602">
        <v>119.00000000000006</v>
      </c>
      <c r="AH11" s="602">
        <v>0</v>
      </c>
      <c r="AI11" s="602">
        <v>0</v>
      </c>
      <c r="AJ11" s="602">
        <v>13.999999999999991</v>
      </c>
      <c r="AK11" s="602">
        <v>65.000000000000014</v>
      </c>
      <c r="AL11" s="602">
        <v>119.00000000000006</v>
      </c>
      <c r="AM11" s="602">
        <v>1.0000000000000007</v>
      </c>
      <c r="AN11" s="602">
        <v>23.000000000000007</v>
      </c>
      <c r="AO11" s="602">
        <v>47.000000000000099</v>
      </c>
      <c r="AP11" s="602">
        <v>43.999999999999851</v>
      </c>
      <c r="AQ11" s="602">
        <v>0</v>
      </c>
      <c r="AR11" s="602">
        <v>0</v>
      </c>
      <c r="AS11" s="602">
        <v>0</v>
      </c>
      <c r="AT11" s="602">
        <v>0</v>
      </c>
      <c r="AU11" s="602">
        <v>0</v>
      </c>
      <c r="AV11" s="602">
        <v>0</v>
      </c>
      <c r="AW11" s="602">
        <v>0</v>
      </c>
      <c r="AX11" s="602">
        <v>50.220149253731392</v>
      </c>
      <c r="AY11" s="602">
        <v>0</v>
      </c>
      <c r="AZ11" s="602">
        <v>95.940744956681215</v>
      </c>
      <c r="BA11" s="602">
        <v>0</v>
      </c>
      <c r="BB11" s="602">
        <v>0</v>
      </c>
      <c r="BC11" s="602">
        <v>0</v>
      </c>
      <c r="BD11" s="602">
        <v>0</v>
      </c>
      <c r="BE11" s="602">
        <v>0</v>
      </c>
      <c r="BF11" s="602">
        <v>0</v>
      </c>
      <c r="BG11" s="602">
        <v>6.2199999999999864</v>
      </c>
      <c r="BH11" s="602">
        <v>0</v>
      </c>
      <c r="BI11" s="602">
        <v>0.75900000000000001</v>
      </c>
      <c r="BJ11" s="602">
        <v>0</v>
      </c>
      <c r="BK11" s="602">
        <v>0</v>
      </c>
      <c r="BL11" s="602">
        <v>0</v>
      </c>
      <c r="BM11" s="602">
        <v>0</v>
      </c>
      <c r="BN11" s="602">
        <v>1</v>
      </c>
      <c r="BO11" s="602">
        <v>0</v>
      </c>
    </row>
    <row r="12" spans="1:67" ht="14.4" x14ac:dyDescent="0.25">
      <c r="A12" s="597">
        <v>8</v>
      </c>
      <c r="B12" s="597" t="e">
        <v>#N/A</v>
      </c>
      <c r="C12" s="598">
        <v>0.53921568627451</v>
      </c>
      <c r="D12" s="598">
        <v>0</v>
      </c>
      <c r="E12" s="555">
        <v>2405</v>
      </c>
      <c r="F12" s="599">
        <v>8312405</v>
      </c>
      <c r="G12" s="600" t="s">
        <v>71</v>
      </c>
      <c r="H12" s="601" t="s">
        <v>345</v>
      </c>
      <c r="I12" s="601">
        <v>0</v>
      </c>
      <c r="J12" s="601">
        <v>1</v>
      </c>
      <c r="K12" s="601">
        <v>0</v>
      </c>
      <c r="L12" s="601">
        <v>0</v>
      </c>
      <c r="M12" s="601">
        <v>7</v>
      </c>
      <c r="N12" s="601">
        <v>0</v>
      </c>
      <c r="O12" s="601">
        <v>0</v>
      </c>
      <c r="P12" s="601">
        <v>0</v>
      </c>
      <c r="Q12" s="602">
        <v>211</v>
      </c>
      <c r="R12" s="602">
        <v>211</v>
      </c>
      <c r="S12" s="602">
        <v>31</v>
      </c>
      <c r="T12" s="602">
        <v>180</v>
      </c>
      <c r="U12" s="602">
        <v>0</v>
      </c>
      <c r="V12" s="602">
        <v>0</v>
      </c>
      <c r="W12" s="602">
        <v>0</v>
      </c>
      <c r="X12" s="602">
        <v>0</v>
      </c>
      <c r="Y12" s="602">
        <v>0</v>
      </c>
      <c r="Z12" s="602">
        <v>0</v>
      </c>
      <c r="AA12" s="602">
        <v>0</v>
      </c>
      <c r="AB12" s="602">
        <v>0</v>
      </c>
      <c r="AC12" s="602">
        <v>0</v>
      </c>
      <c r="AD12" s="602">
        <v>211</v>
      </c>
      <c r="AE12" s="602">
        <v>30.142857142857142</v>
      </c>
      <c r="AF12" s="602">
        <v>107.0000000000001</v>
      </c>
      <c r="AG12" s="602">
        <v>112.9999999999999</v>
      </c>
      <c r="AH12" s="602">
        <v>0</v>
      </c>
      <c r="AI12" s="602">
        <v>0</v>
      </c>
      <c r="AJ12" s="602">
        <v>8.0000000000000071</v>
      </c>
      <c r="AK12" s="602">
        <v>6.0000000000000062</v>
      </c>
      <c r="AL12" s="602">
        <v>84.000000000000085</v>
      </c>
      <c r="AM12" s="602">
        <v>12.999999999999993</v>
      </c>
      <c r="AN12" s="602">
        <v>22.000000000000021</v>
      </c>
      <c r="AO12" s="602">
        <v>76.000000000000071</v>
      </c>
      <c r="AP12" s="602">
        <v>1.9999999999999998</v>
      </c>
      <c r="AQ12" s="602">
        <v>0</v>
      </c>
      <c r="AR12" s="602">
        <v>0</v>
      </c>
      <c r="AS12" s="602">
        <v>0</v>
      </c>
      <c r="AT12" s="602">
        <v>0</v>
      </c>
      <c r="AU12" s="602">
        <v>0</v>
      </c>
      <c r="AV12" s="602">
        <v>0</v>
      </c>
      <c r="AW12" s="602">
        <v>0</v>
      </c>
      <c r="AX12" s="602">
        <v>82.513966480446825</v>
      </c>
      <c r="AY12" s="602">
        <v>0</v>
      </c>
      <c r="AZ12" s="602">
        <v>86.312802509399845</v>
      </c>
      <c r="BA12" s="602">
        <v>0</v>
      </c>
      <c r="BB12" s="602">
        <v>0</v>
      </c>
      <c r="BC12" s="602">
        <v>0</v>
      </c>
      <c r="BD12" s="602">
        <v>0</v>
      </c>
      <c r="BE12" s="602">
        <v>0</v>
      </c>
      <c r="BF12" s="602">
        <v>0</v>
      </c>
      <c r="BG12" s="602">
        <v>6.3399999999999972</v>
      </c>
      <c r="BH12" s="602">
        <v>0</v>
      </c>
      <c r="BI12" s="602">
        <v>0.61499999999999999</v>
      </c>
      <c r="BJ12" s="602">
        <v>0</v>
      </c>
      <c r="BK12" s="602">
        <v>0</v>
      </c>
      <c r="BL12" s="602">
        <v>0</v>
      </c>
      <c r="BM12" s="602">
        <v>0</v>
      </c>
      <c r="BN12" s="602">
        <v>1</v>
      </c>
      <c r="BO12" s="602">
        <v>0</v>
      </c>
    </row>
    <row r="13" spans="1:67" ht="14.4" x14ac:dyDescent="0.25">
      <c r="A13" s="597">
        <v>9</v>
      </c>
      <c r="B13" s="597" t="e">
        <v>#N/A</v>
      </c>
      <c r="C13" s="598">
        <v>0.417721518987342</v>
      </c>
      <c r="D13" s="598">
        <v>0</v>
      </c>
      <c r="E13" s="555">
        <v>2409</v>
      </c>
      <c r="F13" s="599">
        <v>8312409</v>
      </c>
      <c r="G13" s="600" t="s">
        <v>72</v>
      </c>
      <c r="H13" s="601" t="s">
        <v>345</v>
      </c>
      <c r="I13" s="601">
        <v>0</v>
      </c>
      <c r="J13" s="601">
        <v>1</v>
      </c>
      <c r="K13" s="601">
        <v>0</v>
      </c>
      <c r="L13" s="601">
        <v>0</v>
      </c>
      <c r="M13" s="601">
        <v>7</v>
      </c>
      <c r="N13" s="601">
        <v>0</v>
      </c>
      <c r="O13" s="601">
        <v>0</v>
      </c>
      <c r="P13" s="601">
        <v>0</v>
      </c>
      <c r="Q13" s="602">
        <v>543</v>
      </c>
      <c r="R13" s="602">
        <v>543</v>
      </c>
      <c r="S13" s="602">
        <v>72</v>
      </c>
      <c r="T13" s="602">
        <v>471</v>
      </c>
      <c r="U13" s="602">
        <v>0</v>
      </c>
      <c r="V13" s="602">
        <v>0</v>
      </c>
      <c r="W13" s="602">
        <v>0</v>
      </c>
      <c r="X13" s="602">
        <v>0</v>
      </c>
      <c r="Y13" s="602">
        <v>0</v>
      </c>
      <c r="Z13" s="602">
        <v>0</v>
      </c>
      <c r="AA13" s="602">
        <v>0</v>
      </c>
      <c r="AB13" s="602">
        <v>0</v>
      </c>
      <c r="AC13" s="602">
        <v>0</v>
      </c>
      <c r="AD13" s="602">
        <v>543</v>
      </c>
      <c r="AE13" s="602">
        <v>77.571428571428569</v>
      </c>
      <c r="AF13" s="602">
        <v>250.99999999999986</v>
      </c>
      <c r="AG13" s="602">
        <v>258.99999999999983</v>
      </c>
      <c r="AH13" s="602">
        <v>0</v>
      </c>
      <c r="AI13" s="602">
        <v>0</v>
      </c>
      <c r="AJ13" s="602">
        <v>122.00000000000023</v>
      </c>
      <c r="AK13" s="602">
        <v>7.0000000000000053</v>
      </c>
      <c r="AL13" s="602">
        <v>202.0000000000002</v>
      </c>
      <c r="AM13" s="602">
        <v>119.00000000000026</v>
      </c>
      <c r="AN13" s="602">
        <v>78</v>
      </c>
      <c r="AO13" s="602">
        <v>5.0000000000000036</v>
      </c>
      <c r="AP13" s="602">
        <v>9.999999999999984</v>
      </c>
      <c r="AQ13" s="602">
        <v>0</v>
      </c>
      <c r="AR13" s="602">
        <v>0</v>
      </c>
      <c r="AS13" s="602">
        <v>0</v>
      </c>
      <c r="AT13" s="602">
        <v>0</v>
      </c>
      <c r="AU13" s="602">
        <v>0</v>
      </c>
      <c r="AV13" s="602">
        <v>0</v>
      </c>
      <c r="AW13" s="602">
        <v>0</v>
      </c>
      <c r="AX13" s="602">
        <v>245.56050955413994</v>
      </c>
      <c r="AY13" s="602">
        <v>0</v>
      </c>
      <c r="AZ13" s="602">
        <v>231.34347409899453</v>
      </c>
      <c r="BA13" s="602">
        <v>0</v>
      </c>
      <c r="BB13" s="602">
        <v>0</v>
      </c>
      <c r="BC13" s="602">
        <v>0</v>
      </c>
      <c r="BD13" s="602">
        <v>0</v>
      </c>
      <c r="BE13" s="602">
        <v>0</v>
      </c>
      <c r="BF13" s="602">
        <v>0</v>
      </c>
      <c r="BG13" s="602">
        <v>0</v>
      </c>
      <c r="BH13" s="602">
        <v>0</v>
      </c>
      <c r="BI13" s="602">
        <v>0.48899999999999999</v>
      </c>
      <c r="BJ13" s="602">
        <v>0</v>
      </c>
      <c r="BK13" s="602">
        <v>0</v>
      </c>
      <c r="BL13" s="602">
        <v>0</v>
      </c>
      <c r="BM13" s="602">
        <v>0</v>
      </c>
      <c r="BN13" s="602">
        <v>1</v>
      </c>
      <c r="BO13" s="602">
        <v>0</v>
      </c>
    </row>
    <row r="14" spans="1:67" ht="14.4" x14ac:dyDescent="0.25">
      <c r="A14" s="597">
        <v>10</v>
      </c>
      <c r="B14" s="597" t="e">
        <v>#N/A</v>
      </c>
      <c r="C14" s="598">
        <v>0.59778597785977905</v>
      </c>
      <c r="D14" s="598">
        <v>0</v>
      </c>
      <c r="E14" s="555">
        <v>2424</v>
      </c>
      <c r="F14" s="599">
        <v>8312424</v>
      </c>
      <c r="G14" s="600" t="s">
        <v>73</v>
      </c>
      <c r="H14" s="601" t="s">
        <v>345</v>
      </c>
      <c r="I14" s="601">
        <v>0</v>
      </c>
      <c r="J14" s="601">
        <v>1</v>
      </c>
      <c r="K14" s="601">
        <v>0</v>
      </c>
      <c r="L14" s="601">
        <v>0</v>
      </c>
      <c r="M14" s="601">
        <v>3</v>
      </c>
      <c r="N14" s="601">
        <v>0</v>
      </c>
      <c r="O14" s="601">
        <v>0</v>
      </c>
      <c r="P14" s="601">
        <v>0</v>
      </c>
      <c r="Q14" s="602">
        <v>254</v>
      </c>
      <c r="R14" s="602">
        <v>254</v>
      </c>
      <c r="S14" s="602">
        <v>75</v>
      </c>
      <c r="T14" s="602">
        <v>179</v>
      </c>
      <c r="U14" s="602">
        <v>0</v>
      </c>
      <c r="V14" s="602">
        <v>0</v>
      </c>
      <c r="W14" s="602">
        <v>0</v>
      </c>
      <c r="X14" s="602">
        <v>0</v>
      </c>
      <c r="Y14" s="602">
        <v>0</v>
      </c>
      <c r="Z14" s="602">
        <v>0</v>
      </c>
      <c r="AA14" s="602">
        <v>0</v>
      </c>
      <c r="AB14" s="602">
        <v>0</v>
      </c>
      <c r="AC14" s="602">
        <v>0</v>
      </c>
      <c r="AD14" s="602">
        <v>254</v>
      </c>
      <c r="AE14" s="602">
        <v>84.666666666666671</v>
      </c>
      <c r="AF14" s="602">
        <v>152.00000000000006</v>
      </c>
      <c r="AG14" s="602">
        <v>156.99999999999989</v>
      </c>
      <c r="AH14" s="602">
        <v>0</v>
      </c>
      <c r="AI14" s="602">
        <v>0</v>
      </c>
      <c r="AJ14" s="602">
        <v>2.0000000000000009</v>
      </c>
      <c r="AK14" s="602">
        <v>18.999999999999996</v>
      </c>
      <c r="AL14" s="602">
        <v>20.000000000000011</v>
      </c>
      <c r="AM14" s="602">
        <v>100.00000000000004</v>
      </c>
      <c r="AN14" s="602">
        <v>107</v>
      </c>
      <c r="AO14" s="602">
        <v>4.0000000000000018</v>
      </c>
      <c r="AP14" s="602">
        <v>2.0000000000000009</v>
      </c>
      <c r="AQ14" s="602">
        <v>0</v>
      </c>
      <c r="AR14" s="602">
        <v>0</v>
      </c>
      <c r="AS14" s="602">
        <v>0</v>
      </c>
      <c r="AT14" s="602">
        <v>0</v>
      </c>
      <c r="AU14" s="602">
        <v>0</v>
      </c>
      <c r="AV14" s="602">
        <v>0</v>
      </c>
      <c r="AW14" s="602">
        <v>0</v>
      </c>
      <c r="AX14" s="602">
        <v>202.91620111731848</v>
      </c>
      <c r="AY14" s="602">
        <v>0</v>
      </c>
      <c r="AZ14" s="602">
        <v>82.588957055214635</v>
      </c>
      <c r="BA14" s="602">
        <v>0</v>
      </c>
      <c r="BB14" s="602">
        <v>0</v>
      </c>
      <c r="BC14" s="602">
        <v>0</v>
      </c>
      <c r="BD14" s="602">
        <v>0</v>
      </c>
      <c r="BE14" s="602">
        <v>0</v>
      </c>
      <c r="BF14" s="602">
        <v>0</v>
      </c>
      <c r="BG14" s="602">
        <v>0</v>
      </c>
      <c r="BH14" s="602">
        <v>0</v>
      </c>
      <c r="BI14" s="602">
        <v>0.46</v>
      </c>
      <c r="BJ14" s="602">
        <v>0</v>
      </c>
      <c r="BK14" s="602">
        <v>0</v>
      </c>
      <c r="BL14" s="602">
        <v>0</v>
      </c>
      <c r="BM14" s="602">
        <v>0</v>
      </c>
      <c r="BN14" s="602">
        <v>1</v>
      </c>
      <c r="BO14" s="602">
        <v>0</v>
      </c>
    </row>
    <row r="15" spans="1:67" ht="14.4" x14ac:dyDescent="0.25">
      <c r="A15" s="597">
        <v>11</v>
      </c>
      <c r="B15" s="597" t="e">
        <v>#N/A</v>
      </c>
      <c r="C15" s="598">
        <v>0.36231884057970998</v>
      </c>
      <c r="D15" s="598">
        <v>0</v>
      </c>
      <c r="E15" s="555">
        <v>2429</v>
      </c>
      <c r="F15" s="599">
        <v>8312429</v>
      </c>
      <c r="G15" s="600" t="s">
        <v>74</v>
      </c>
      <c r="H15" s="601" t="s">
        <v>345</v>
      </c>
      <c r="I15" s="601">
        <v>0</v>
      </c>
      <c r="J15" s="601">
        <v>1</v>
      </c>
      <c r="K15" s="601">
        <v>0</v>
      </c>
      <c r="L15" s="601">
        <v>0</v>
      </c>
      <c r="M15" s="601">
        <v>3</v>
      </c>
      <c r="N15" s="601">
        <v>0</v>
      </c>
      <c r="O15" s="601">
        <v>0</v>
      </c>
      <c r="P15" s="601">
        <v>0</v>
      </c>
      <c r="Q15" s="602">
        <v>147</v>
      </c>
      <c r="R15" s="602">
        <v>147</v>
      </c>
      <c r="S15" s="602">
        <v>47</v>
      </c>
      <c r="T15" s="602">
        <v>100</v>
      </c>
      <c r="U15" s="602">
        <v>0</v>
      </c>
      <c r="V15" s="602">
        <v>0</v>
      </c>
      <c r="W15" s="602">
        <v>0</v>
      </c>
      <c r="X15" s="602">
        <v>0</v>
      </c>
      <c r="Y15" s="602">
        <v>0</v>
      </c>
      <c r="Z15" s="602">
        <v>0</v>
      </c>
      <c r="AA15" s="602">
        <v>0</v>
      </c>
      <c r="AB15" s="602">
        <v>0</v>
      </c>
      <c r="AC15" s="602">
        <v>0</v>
      </c>
      <c r="AD15" s="602">
        <v>147</v>
      </c>
      <c r="AE15" s="602">
        <v>49</v>
      </c>
      <c r="AF15" s="602">
        <v>55.000000000000064</v>
      </c>
      <c r="AG15" s="602">
        <v>55.000000000000064</v>
      </c>
      <c r="AH15" s="602">
        <v>0</v>
      </c>
      <c r="AI15" s="602">
        <v>0</v>
      </c>
      <c r="AJ15" s="602">
        <v>2.9999999999999969</v>
      </c>
      <c r="AK15" s="602">
        <v>34.999999999999986</v>
      </c>
      <c r="AL15" s="602">
        <v>13.000000000000007</v>
      </c>
      <c r="AM15" s="602">
        <v>48.99999999999995</v>
      </c>
      <c r="AN15" s="602">
        <v>26.000000000000043</v>
      </c>
      <c r="AO15" s="602">
        <v>0.99999999999999944</v>
      </c>
      <c r="AP15" s="602">
        <v>19.999999999999929</v>
      </c>
      <c r="AQ15" s="602">
        <v>0</v>
      </c>
      <c r="AR15" s="602">
        <v>0</v>
      </c>
      <c r="AS15" s="602">
        <v>0</v>
      </c>
      <c r="AT15" s="602">
        <v>0</v>
      </c>
      <c r="AU15" s="602">
        <v>0</v>
      </c>
      <c r="AV15" s="602">
        <v>0</v>
      </c>
      <c r="AW15" s="602">
        <v>0</v>
      </c>
      <c r="AX15" s="602">
        <v>116.13000000000001</v>
      </c>
      <c r="AY15" s="602">
        <v>0</v>
      </c>
      <c r="AZ15" s="602">
        <v>66.500000000000014</v>
      </c>
      <c r="BA15" s="602">
        <v>0</v>
      </c>
      <c r="BB15" s="602">
        <v>0</v>
      </c>
      <c r="BC15" s="602">
        <v>0</v>
      </c>
      <c r="BD15" s="602">
        <v>0</v>
      </c>
      <c r="BE15" s="602">
        <v>0</v>
      </c>
      <c r="BF15" s="602">
        <v>0</v>
      </c>
      <c r="BG15" s="602">
        <v>7.1800000000000015</v>
      </c>
      <c r="BH15" s="602">
        <v>0</v>
      </c>
      <c r="BI15" s="602">
        <v>0.45300000000000001</v>
      </c>
      <c r="BJ15" s="602">
        <v>0</v>
      </c>
      <c r="BK15" s="602">
        <v>0</v>
      </c>
      <c r="BL15" s="602">
        <v>0</v>
      </c>
      <c r="BM15" s="602">
        <v>0</v>
      </c>
      <c r="BN15" s="602">
        <v>1</v>
      </c>
      <c r="BO15" s="602">
        <v>0</v>
      </c>
    </row>
    <row r="16" spans="1:67" ht="14.4" x14ac:dyDescent="0.25">
      <c r="A16" s="597">
        <v>12</v>
      </c>
      <c r="B16" s="597" t="e">
        <v>#N/A</v>
      </c>
      <c r="C16" s="598">
        <v>0.211031175059952</v>
      </c>
      <c r="D16" s="598">
        <v>0</v>
      </c>
      <c r="E16" s="555">
        <v>2436</v>
      </c>
      <c r="F16" s="599">
        <v>8312436</v>
      </c>
      <c r="G16" s="600" t="s">
        <v>75</v>
      </c>
      <c r="H16" s="601" t="s">
        <v>345</v>
      </c>
      <c r="I16" s="601">
        <v>0</v>
      </c>
      <c r="J16" s="601">
        <v>1</v>
      </c>
      <c r="K16" s="601">
        <v>0</v>
      </c>
      <c r="L16" s="601">
        <v>0</v>
      </c>
      <c r="M16" s="601">
        <v>7</v>
      </c>
      <c r="N16" s="601">
        <v>0</v>
      </c>
      <c r="O16" s="601">
        <v>0</v>
      </c>
      <c r="P16" s="601">
        <v>0</v>
      </c>
      <c r="Q16" s="602">
        <v>417</v>
      </c>
      <c r="R16" s="602">
        <v>417</v>
      </c>
      <c r="S16" s="602">
        <v>60</v>
      </c>
      <c r="T16" s="602">
        <v>357</v>
      </c>
      <c r="U16" s="602">
        <v>0</v>
      </c>
      <c r="V16" s="602">
        <v>0</v>
      </c>
      <c r="W16" s="602">
        <v>0</v>
      </c>
      <c r="X16" s="602">
        <v>0</v>
      </c>
      <c r="Y16" s="602">
        <v>0</v>
      </c>
      <c r="Z16" s="602">
        <v>0</v>
      </c>
      <c r="AA16" s="602">
        <v>0</v>
      </c>
      <c r="AB16" s="602">
        <v>0</v>
      </c>
      <c r="AC16" s="602">
        <v>0</v>
      </c>
      <c r="AD16" s="602">
        <v>417</v>
      </c>
      <c r="AE16" s="602">
        <v>59.571428571428569</v>
      </c>
      <c r="AF16" s="602">
        <v>108.00000000000014</v>
      </c>
      <c r="AG16" s="602">
        <v>109.99999999999999</v>
      </c>
      <c r="AH16" s="602">
        <v>0</v>
      </c>
      <c r="AI16" s="602">
        <v>0</v>
      </c>
      <c r="AJ16" s="602">
        <v>236.99999999999991</v>
      </c>
      <c r="AK16" s="602">
        <v>71.000000000000028</v>
      </c>
      <c r="AL16" s="602">
        <v>62.999999999999794</v>
      </c>
      <c r="AM16" s="602">
        <v>0</v>
      </c>
      <c r="AN16" s="602">
        <v>9.9999999999999893</v>
      </c>
      <c r="AO16" s="602">
        <v>6.0000000000000027</v>
      </c>
      <c r="AP16" s="602">
        <v>30.000000000000018</v>
      </c>
      <c r="AQ16" s="602">
        <v>0</v>
      </c>
      <c r="AR16" s="602">
        <v>0</v>
      </c>
      <c r="AS16" s="602">
        <v>0</v>
      </c>
      <c r="AT16" s="602">
        <v>0</v>
      </c>
      <c r="AU16" s="602">
        <v>0</v>
      </c>
      <c r="AV16" s="602">
        <v>0</v>
      </c>
      <c r="AW16" s="602">
        <v>0</v>
      </c>
      <c r="AX16" s="602">
        <v>30.977142857142866</v>
      </c>
      <c r="AY16" s="602">
        <v>0</v>
      </c>
      <c r="AZ16" s="602">
        <v>119.99405580348856</v>
      </c>
      <c r="BA16" s="602">
        <v>0</v>
      </c>
      <c r="BB16" s="602">
        <v>0</v>
      </c>
      <c r="BC16" s="602">
        <v>0</v>
      </c>
      <c r="BD16" s="602">
        <v>0</v>
      </c>
      <c r="BE16" s="602">
        <v>0</v>
      </c>
      <c r="BF16" s="602">
        <v>0</v>
      </c>
      <c r="BG16" s="602">
        <v>0</v>
      </c>
      <c r="BH16" s="602">
        <v>0</v>
      </c>
      <c r="BI16" s="602">
        <v>0.74099999999999999</v>
      </c>
      <c r="BJ16" s="602">
        <v>0</v>
      </c>
      <c r="BK16" s="602">
        <v>0</v>
      </c>
      <c r="BL16" s="602">
        <v>0</v>
      </c>
      <c r="BM16" s="602">
        <v>0</v>
      </c>
      <c r="BN16" s="602">
        <v>1</v>
      </c>
      <c r="BO16" s="602">
        <v>0</v>
      </c>
    </row>
    <row r="17" spans="1:67" ht="14.4" x14ac:dyDescent="0.25">
      <c r="A17" s="597">
        <v>13</v>
      </c>
      <c r="B17" s="597" t="e">
        <v>#N/A</v>
      </c>
      <c r="C17" s="598">
        <v>0.13207547169811301</v>
      </c>
      <c r="D17" s="598">
        <v>0</v>
      </c>
      <c r="E17" s="555">
        <v>2439</v>
      </c>
      <c r="F17" s="599">
        <v>8312439</v>
      </c>
      <c r="G17" s="600" t="s">
        <v>76</v>
      </c>
      <c r="H17" s="601" t="s">
        <v>345</v>
      </c>
      <c r="I17" s="601">
        <v>0</v>
      </c>
      <c r="J17" s="601">
        <v>1</v>
      </c>
      <c r="K17" s="601">
        <v>0</v>
      </c>
      <c r="L17" s="601">
        <v>0</v>
      </c>
      <c r="M17" s="601">
        <v>3</v>
      </c>
      <c r="N17" s="601">
        <v>0</v>
      </c>
      <c r="O17" s="601">
        <v>0</v>
      </c>
      <c r="P17" s="601">
        <v>0</v>
      </c>
      <c r="Q17" s="602">
        <v>159</v>
      </c>
      <c r="R17" s="602">
        <v>159</v>
      </c>
      <c r="S17" s="602">
        <v>50</v>
      </c>
      <c r="T17" s="602">
        <v>109</v>
      </c>
      <c r="U17" s="602">
        <v>0</v>
      </c>
      <c r="V17" s="602">
        <v>0</v>
      </c>
      <c r="W17" s="602">
        <v>0</v>
      </c>
      <c r="X17" s="602">
        <v>0</v>
      </c>
      <c r="Y17" s="602">
        <v>0</v>
      </c>
      <c r="Z17" s="602">
        <v>0</v>
      </c>
      <c r="AA17" s="602">
        <v>0</v>
      </c>
      <c r="AB17" s="602">
        <v>0</v>
      </c>
      <c r="AC17" s="602">
        <v>0</v>
      </c>
      <c r="AD17" s="602">
        <v>159</v>
      </c>
      <c r="AE17" s="602">
        <v>53</v>
      </c>
      <c r="AF17" s="602">
        <v>13.999999999999998</v>
      </c>
      <c r="AG17" s="602">
        <v>13.999999999999998</v>
      </c>
      <c r="AH17" s="602">
        <v>0</v>
      </c>
      <c r="AI17" s="602">
        <v>0</v>
      </c>
      <c r="AJ17" s="602">
        <v>130.99999999999994</v>
      </c>
      <c r="AK17" s="602">
        <v>13.000000000000004</v>
      </c>
      <c r="AL17" s="602">
        <v>7.9999999999999947</v>
      </c>
      <c r="AM17" s="602">
        <v>1.0000000000000002</v>
      </c>
      <c r="AN17" s="602">
        <v>3.9999999999999973</v>
      </c>
      <c r="AO17" s="602">
        <v>2.0000000000000067</v>
      </c>
      <c r="AP17" s="602">
        <v>0</v>
      </c>
      <c r="AQ17" s="602">
        <v>0</v>
      </c>
      <c r="AR17" s="602">
        <v>0</v>
      </c>
      <c r="AS17" s="602">
        <v>0</v>
      </c>
      <c r="AT17" s="602">
        <v>0</v>
      </c>
      <c r="AU17" s="602">
        <v>0</v>
      </c>
      <c r="AV17" s="602">
        <v>0</v>
      </c>
      <c r="AW17" s="602">
        <v>0</v>
      </c>
      <c r="AX17" s="602">
        <v>7.429906542056071</v>
      </c>
      <c r="AY17" s="602">
        <v>0</v>
      </c>
      <c r="AZ17" s="602">
        <v>46.065420560747704</v>
      </c>
      <c r="BA17" s="602">
        <v>0</v>
      </c>
      <c r="BB17" s="602">
        <v>0</v>
      </c>
      <c r="BC17" s="602">
        <v>0</v>
      </c>
      <c r="BD17" s="602">
        <v>0</v>
      </c>
      <c r="BE17" s="602">
        <v>0</v>
      </c>
      <c r="BF17" s="602">
        <v>0</v>
      </c>
      <c r="BG17" s="602">
        <v>0</v>
      </c>
      <c r="BH17" s="602">
        <v>0</v>
      </c>
      <c r="BI17" s="602">
        <v>1.018</v>
      </c>
      <c r="BJ17" s="602">
        <v>0</v>
      </c>
      <c r="BK17" s="602">
        <v>0</v>
      </c>
      <c r="BL17" s="602">
        <v>0</v>
      </c>
      <c r="BM17" s="602">
        <v>0</v>
      </c>
      <c r="BN17" s="602">
        <v>1</v>
      </c>
      <c r="BO17" s="602">
        <v>0</v>
      </c>
    </row>
    <row r="18" spans="1:67" ht="14.4" x14ac:dyDescent="0.25">
      <c r="A18" s="597">
        <v>14</v>
      </c>
      <c r="B18" s="597" t="e">
        <v>#N/A</v>
      </c>
      <c r="C18" s="598">
        <v>0.295833333333333</v>
      </c>
      <c r="D18" s="598">
        <v>0</v>
      </c>
      <c r="E18" s="555">
        <v>2443</v>
      </c>
      <c r="F18" s="599">
        <v>8312443</v>
      </c>
      <c r="G18" s="600" t="s">
        <v>77</v>
      </c>
      <c r="H18" s="601" t="s">
        <v>345</v>
      </c>
      <c r="I18" s="601">
        <v>0</v>
      </c>
      <c r="J18" s="601">
        <v>1</v>
      </c>
      <c r="K18" s="601">
        <v>0</v>
      </c>
      <c r="L18" s="601">
        <v>0</v>
      </c>
      <c r="M18" s="601">
        <v>3</v>
      </c>
      <c r="N18" s="601">
        <v>0</v>
      </c>
      <c r="O18" s="601">
        <v>0</v>
      </c>
      <c r="P18" s="601">
        <v>0</v>
      </c>
      <c r="Q18" s="602">
        <v>259</v>
      </c>
      <c r="R18" s="602">
        <v>259</v>
      </c>
      <c r="S18" s="602">
        <v>90</v>
      </c>
      <c r="T18" s="602">
        <v>169</v>
      </c>
      <c r="U18" s="602">
        <v>0</v>
      </c>
      <c r="V18" s="602">
        <v>0</v>
      </c>
      <c r="W18" s="602">
        <v>0</v>
      </c>
      <c r="X18" s="602">
        <v>0</v>
      </c>
      <c r="Y18" s="602">
        <v>0</v>
      </c>
      <c r="Z18" s="602">
        <v>0</v>
      </c>
      <c r="AA18" s="602">
        <v>0</v>
      </c>
      <c r="AB18" s="602">
        <v>0</v>
      </c>
      <c r="AC18" s="602">
        <v>0</v>
      </c>
      <c r="AD18" s="602">
        <v>259</v>
      </c>
      <c r="AE18" s="602">
        <v>86.333333333333329</v>
      </c>
      <c r="AF18" s="602">
        <v>111.99999999999989</v>
      </c>
      <c r="AG18" s="602">
        <v>112.99999999999991</v>
      </c>
      <c r="AH18" s="602">
        <v>0</v>
      </c>
      <c r="AI18" s="602">
        <v>0</v>
      </c>
      <c r="AJ18" s="602">
        <v>82.999999999999872</v>
      </c>
      <c r="AK18" s="602">
        <v>34.999999999999964</v>
      </c>
      <c r="AL18" s="602">
        <v>59.000000000000057</v>
      </c>
      <c r="AM18" s="602">
        <v>0</v>
      </c>
      <c r="AN18" s="602">
        <v>44.000000000000028</v>
      </c>
      <c r="AO18" s="602">
        <v>14.999999999999996</v>
      </c>
      <c r="AP18" s="602">
        <v>23</v>
      </c>
      <c r="AQ18" s="602">
        <v>0</v>
      </c>
      <c r="AR18" s="602">
        <v>0</v>
      </c>
      <c r="AS18" s="602">
        <v>0</v>
      </c>
      <c r="AT18" s="602">
        <v>0</v>
      </c>
      <c r="AU18" s="602">
        <v>0</v>
      </c>
      <c r="AV18" s="602">
        <v>0</v>
      </c>
      <c r="AW18" s="602">
        <v>0</v>
      </c>
      <c r="AX18" s="602">
        <v>21.455621301775139</v>
      </c>
      <c r="AY18" s="602">
        <v>0</v>
      </c>
      <c r="AZ18" s="602">
        <v>67.431952662721983</v>
      </c>
      <c r="BA18" s="602">
        <v>0</v>
      </c>
      <c r="BB18" s="602">
        <v>0</v>
      </c>
      <c r="BC18" s="602">
        <v>0</v>
      </c>
      <c r="BD18" s="602">
        <v>0</v>
      </c>
      <c r="BE18" s="602">
        <v>0</v>
      </c>
      <c r="BF18" s="602">
        <v>0</v>
      </c>
      <c r="BG18" s="602">
        <v>0</v>
      </c>
      <c r="BH18" s="602">
        <v>0</v>
      </c>
      <c r="BI18" s="602">
        <v>1.0109999999999999</v>
      </c>
      <c r="BJ18" s="602">
        <v>0</v>
      </c>
      <c r="BK18" s="602">
        <v>0</v>
      </c>
      <c r="BL18" s="602">
        <v>0</v>
      </c>
      <c r="BM18" s="602">
        <v>0</v>
      </c>
      <c r="BN18" s="602">
        <v>1</v>
      </c>
      <c r="BO18" s="602">
        <v>0</v>
      </c>
    </row>
    <row r="19" spans="1:67" ht="14.4" x14ac:dyDescent="0.25">
      <c r="A19" s="597">
        <v>15</v>
      </c>
      <c r="B19" s="597" t="e">
        <v>#N/A</v>
      </c>
      <c r="C19" s="598">
        <v>0.33333333333333298</v>
      </c>
      <c r="D19" s="598">
        <v>0</v>
      </c>
      <c r="E19" s="555">
        <v>2444</v>
      </c>
      <c r="F19" s="599">
        <v>8312444</v>
      </c>
      <c r="G19" s="600" t="s">
        <v>78</v>
      </c>
      <c r="H19" s="601" t="s">
        <v>345</v>
      </c>
      <c r="I19" s="601">
        <v>0</v>
      </c>
      <c r="J19" s="601">
        <v>1</v>
      </c>
      <c r="K19" s="601">
        <v>0</v>
      </c>
      <c r="L19" s="601">
        <v>0</v>
      </c>
      <c r="M19" s="601">
        <v>3</v>
      </c>
      <c r="N19" s="601">
        <v>0</v>
      </c>
      <c r="O19" s="601">
        <v>0</v>
      </c>
      <c r="P19" s="601">
        <v>0</v>
      </c>
      <c r="Q19" s="602">
        <v>187</v>
      </c>
      <c r="R19" s="602">
        <v>187</v>
      </c>
      <c r="S19" s="602">
        <v>58</v>
      </c>
      <c r="T19" s="602">
        <v>129</v>
      </c>
      <c r="U19" s="602">
        <v>0</v>
      </c>
      <c r="V19" s="602">
        <v>0</v>
      </c>
      <c r="W19" s="602">
        <v>0</v>
      </c>
      <c r="X19" s="602">
        <v>0</v>
      </c>
      <c r="Y19" s="602">
        <v>0</v>
      </c>
      <c r="Z19" s="602">
        <v>0</v>
      </c>
      <c r="AA19" s="602">
        <v>0</v>
      </c>
      <c r="AB19" s="602">
        <v>0</v>
      </c>
      <c r="AC19" s="602">
        <v>0</v>
      </c>
      <c r="AD19" s="602">
        <v>187</v>
      </c>
      <c r="AE19" s="602">
        <v>62.333333333333336</v>
      </c>
      <c r="AF19" s="602">
        <v>65.999999999999957</v>
      </c>
      <c r="AG19" s="602">
        <v>67.000000000000014</v>
      </c>
      <c r="AH19" s="602">
        <v>0</v>
      </c>
      <c r="AI19" s="602">
        <v>0</v>
      </c>
      <c r="AJ19" s="602">
        <v>51.274193548387132</v>
      </c>
      <c r="AK19" s="602">
        <v>54.290322580645103</v>
      </c>
      <c r="AL19" s="602">
        <v>16.086021505376348</v>
      </c>
      <c r="AM19" s="602">
        <v>0</v>
      </c>
      <c r="AN19" s="602">
        <v>17.091397849462368</v>
      </c>
      <c r="AO19" s="602">
        <v>35.188172043010809</v>
      </c>
      <c r="AP19" s="602">
        <v>13.069892473118285</v>
      </c>
      <c r="AQ19" s="602">
        <v>0</v>
      </c>
      <c r="AR19" s="602">
        <v>0</v>
      </c>
      <c r="AS19" s="602">
        <v>0</v>
      </c>
      <c r="AT19" s="602">
        <v>0</v>
      </c>
      <c r="AU19" s="602">
        <v>0</v>
      </c>
      <c r="AV19" s="602">
        <v>0</v>
      </c>
      <c r="AW19" s="602">
        <v>0</v>
      </c>
      <c r="AX19" s="602">
        <v>47.837209302325562</v>
      </c>
      <c r="AY19" s="602">
        <v>0</v>
      </c>
      <c r="AZ19" s="602">
        <v>63.817460317460331</v>
      </c>
      <c r="BA19" s="602">
        <v>0</v>
      </c>
      <c r="BB19" s="602">
        <v>0</v>
      </c>
      <c r="BC19" s="602">
        <v>0</v>
      </c>
      <c r="BD19" s="602">
        <v>0</v>
      </c>
      <c r="BE19" s="602">
        <v>0</v>
      </c>
      <c r="BF19" s="602">
        <v>0</v>
      </c>
      <c r="BG19" s="602">
        <v>0</v>
      </c>
      <c r="BH19" s="602">
        <v>0</v>
      </c>
      <c r="BI19" s="602">
        <v>0.90500000000000003</v>
      </c>
      <c r="BJ19" s="602">
        <v>0</v>
      </c>
      <c r="BK19" s="602">
        <v>0</v>
      </c>
      <c r="BL19" s="602">
        <v>0</v>
      </c>
      <c r="BM19" s="602">
        <v>0</v>
      </c>
      <c r="BN19" s="602">
        <v>1</v>
      </c>
      <c r="BO19" s="602">
        <v>0</v>
      </c>
    </row>
    <row r="20" spans="1:67" ht="14.4" x14ac:dyDescent="0.25">
      <c r="A20" s="597">
        <v>16</v>
      </c>
      <c r="B20" s="597" t="e">
        <v>#N/A</v>
      </c>
      <c r="C20" s="598">
        <v>0.30454545454545501</v>
      </c>
      <c r="D20" s="598">
        <v>0</v>
      </c>
      <c r="E20" s="555">
        <v>2449</v>
      </c>
      <c r="F20" s="599">
        <v>8312449</v>
      </c>
      <c r="G20" s="600" t="s">
        <v>79</v>
      </c>
      <c r="H20" s="601" t="s">
        <v>345</v>
      </c>
      <c r="I20" s="601">
        <v>0</v>
      </c>
      <c r="J20" s="601">
        <v>1</v>
      </c>
      <c r="K20" s="601">
        <v>0</v>
      </c>
      <c r="L20" s="601">
        <v>0</v>
      </c>
      <c r="M20" s="601">
        <v>3</v>
      </c>
      <c r="N20" s="601">
        <v>0</v>
      </c>
      <c r="O20" s="601">
        <v>0</v>
      </c>
      <c r="P20" s="601">
        <v>0</v>
      </c>
      <c r="Q20" s="602">
        <v>209</v>
      </c>
      <c r="R20" s="602">
        <v>209</v>
      </c>
      <c r="S20" s="602">
        <v>78</v>
      </c>
      <c r="T20" s="602">
        <v>131</v>
      </c>
      <c r="U20" s="602">
        <v>0</v>
      </c>
      <c r="V20" s="602">
        <v>0</v>
      </c>
      <c r="W20" s="602">
        <v>0</v>
      </c>
      <c r="X20" s="602">
        <v>0</v>
      </c>
      <c r="Y20" s="602">
        <v>0</v>
      </c>
      <c r="Z20" s="602">
        <v>0</v>
      </c>
      <c r="AA20" s="602">
        <v>0</v>
      </c>
      <c r="AB20" s="602">
        <v>0</v>
      </c>
      <c r="AC20" s="602">
        <v>0</v>
      </c>
      <c r="AD20" s="602">
        <v>209</v>
      </c>
      <c r="AE20" s="602">
        <v>69.666666666666671</v>
      </c>
      <c r="AF20" s="602">
        <v>66.000000000000099</v>
      </c>
      <c r="AG20" s="602">
        <v>66.000000000000099</v>
      </c>
      <c r="AH20" s="602">
        <v>0</v>
      </c>
      <c r="AI20" s="602">
        <v>0</v>
      </c>
      <c r="AJ20" s="602">
        <v>121.00000000000007</v>
      </c>
      <c r="AK20" s="602">
        <v>50.000000000000092</v>
      </c>
      <c r="AL20" s="602">
        <v>22.000000000000032</v>
      </c>
      <c r="AM20" s="602">
        <v>5.0000000000000098</v>
      </c>
      <c r="AN20" s="602">
        <v>0.99999999999999978</v>
      </c>
      <c r="AO20" s="602">
        <v>7.0000000000000044</v>
      </c>
      <c r="AP20" s="602">
        <v>2.9999999999999933</v>
      </c>
      <c r="AQ20" s="602">
        <v>0</v>
      </c>
      <c r="AR20" s="602">
        <v>0</v>
      </c>
      <c r="AS20" s="602">
        <v>0</v>
      </c>
      <c r="AT20" s="602">
        <v>0</v>
      </c>
      <c r="AU20" s="602">
        <v>0</v>
      </c>
      <c r="AV20" s="602">
        <v>0</v>
      </c>
      <c r="AW20" s="602">
        <v>0</v>
      </c>
      <c r="AX20" s="602">
        <v>14.358778625954201</v>
      </c>
      <c r="AY20" s="602">
        <v>0</v>
      </c>
      <c r="AZ20" s="602">
        <v>76.14728682170545</v>
      </c>
      <c r="BA20" s="602">
        <v>0</v>
      </c>
      <c r="BB20" s="602">
        <v>0</v>
      </c>
      <c r="BC20" s="602">
        <v>0</v>
      </c>
      <c r="BD20" s="602">
        <v>0</v>
      </c>
      <c r="BE20" s="602">
        <v>0</v>
      </c>
      <c r="BF20" s="602">
        <v>0</v>
      </c>
      <c r="BG20" s="602">
        <v>0</v>
      </c>
      <c r="BH20" s="602">
        <v>0</v>
      </c>
      <c r="BI20" s="602">
        <v>0.68300000000000005</v>
      </c>
      <c r="BJ20" s="602">
        <v>0</v>
      </c>
      <c r="BK20" s="602">
        <v>0</v>
      </c>
      <c r="BL20" s="602">
        <v>0</v>
      </c>
      <c r="BM20" s="602">
        <v>0</v>
      </c>
      <c r="BN20" s="602">
        <v>1</v>
      </c>
      <c r="BO20" s="602">
        <v>0</v>
      </c>
    </row>
    <row r="21" spans="1:67" ht="14.4" x14ac:dyDescent="0.25">
      <c r="A21" s="597">
        <v>17</v>
      </c>
      <c r="B21" s="597" t="e">
        <v>#N/A</v>
      </c>
      <c r="C21" s="598">
        <v>0.43624161073825501</v>
      </c>
      <c r="D21" s="598">
        <v>0</v>
      </c>
      <c r="E21" s="555">
        <v>2452</v>
      </c>
      <c r="F21" s="599">
        <v>8312452</v>
      </c>
      <c r="G21" s="600" t="s">
        <v>80</v>
      </c>
      <c r="H21" s="601" t="s">
        <v>345</v>
      </c>
      <c r="I21" s="601">
        <v>0</v>
      </c>
      <c r="J21" s="601">
        <v>1</v>
      </c>
      <c r="K21" s="601">
        <v>0</v>
      </c>
      <c r="L21" s="601">
        <v>0</v>
      </c>
      <c r="M21" s="601">
        <v>7</v>
      </c>
      <c r="N21" s="601">
        <v>0</v>
      </c>
      <c r="O21" s="601">
        <v>0</v>
      </c>
      <c r="P21" s="601">
        <v>0</v>
      </c>
      <c r="Q21" s="602">
        <v>137</v>
      </c>
      <c r="R21" s="602">
        <v>137</v>
      </c>
      <c r="S21" s="602">
        <v>16</v>
      </c>
      <c r="T21" s="602">
        <v>121</v>
      </c>
      <c r="U21" s="602">
        <v>0</v>
      </c>
      <c r="V21" s="602">
        <v>0</v>
      </c>
      <c r="W21" s="602">
        <v>0</v>
      </c>
      <c r="X21" s="602">
        <v>0</v>
      </c>
      <c r="Y21" s="602">
        <v>0</v>
      </c>
      <c r="Z21" s="602">
        <v>0</v>
      </c>
      <c r="AA21" s="602">
        <v>0</v>
      </c>
      <c r="AB21" s="602">
        <v>0</v>
      </c>
      <c r="AC21" s="602">
        <v>0</v>
      </c>
      <c r="AD21" s="602">
        <v>137</v>
      </c>
      <c r="AE21" s="602">
        <v>19.571428571428573</v>
      </c>
      <c r="AF21" s="602">
        <v>75.000000000000057</v>
      </c>
      <c r="AG21" s="602">
        <v>75.000000000000057</v>
      </c>
      <c r="AH21" s="602">
        <v>0</v>
      </c>
      <c r="AI21" s="602">
        <v>0</v>
      </c>
      <c r="AJ21" s="602">
        <v>57.000000000000007</v>
      </c>
      <c r="AK21" s="602">
        <v>7.9999999999999991</v>
      </c>
      <c r="AL21" s="602">
        <v>8.9999999999999982</v>
      </c>
      <c r="AM21" s="602">
        <v>1.9999999999999998</v>
      </c>
      <c r="AN21" s="602">
        <v>52.999999999999979</v>
      </c>
      <c r="AO21" s="602">
        <v>0.99999999999999989</v>
      </c>
      <c r="AP21" s="602">
        <v>6.9999999999999991</v>
      </c>
      <c r="AQ21" s="602">
        <v>0</v>
      </c>
      <c r="AR21" s="602">
        <v>0</v>
      </c>
      <c r="AS21" s="602">
        <v>0</v>
      </c>
      <c r="AT21" s="602">
        <v>0</v>
      </c>
      <c r="AU21" s="602">
        <v>0</v>
      </c>
      <c r="AV21" s="602">
        <v>0</v>
      </c>
      <c r="AW21" s="602">
        <v>0</v>
      </c>
      <c r="AX21" s="602">
        <v>16.98347107438012</v>
      </c>
      <c r="AY21" s="602">
        <v>0</v>
      </c>
      <c r="AZ21" s="602">
        <v>39.279951690821221</v>
      </c>
      <c r="BA21" s="602">
        <v>0</v>
      </c>
      <c r="BB21" s="602">
        <v>0</v>
      </c>
      <c r="BC21" s="602">
        <v>0</v>
      </c>
      <c r="BD21" s="602">
        <v>0</v>
      </c>
      <c r="BE21" s="602">
        <v>0</v>
      </c>
      <c r="BF21" s="602">
        <v>0</v>
      </c>
      <c r="BG21" s="602">
        <v>6.7800000000000678</v>
      </c>
      <c r="BH21" s="602">
        <v>0</v>
      </c>
      <c r="BI21" s="602">
        <v>0.64700000000000002</v>
      </c>
      <c r="BJ21" s="602">
        <v>0</v>
      </c>
      <c r="BK21" s="602">
        <v>0.17089452603471267</v>
      </c>
      <c r="BL21" s="602">
        <v>0</v>
      </c>
      <c r="BM21" s="602">
        <v>0</v>
      </c>
      <c r="BN21" s="602">
        <v>1</v>
      </c>
      <c r="BO21" s="602">
        <v>0</v>
      </c>
    </row>
    <row r="22" spans="1:67" ht="14.4" x14ac:dyDescent="0.25">
      <c r="A22" s="597">
        <v>18</v>
      </c>
      <c r="B22" s="597" t="e">
        <v>#N/A</v>
      </c>
      <c r="C22" s="598">
        <v>0.27500000000000002</v>
      </c>
      <c r="D22" s="598">
        <v>0</v>
      </c>
      <c r="E22" s="555">
        <v>2457</v>
      </c>
      <c r="F22" s="599">
        <v>8312457</v>
      </c>
      <c r="G22" s="600" t="s">
        <v>81</v>
      </c>
      <c r="H22" s="601" t="s">
        <v>345</v>
      </c>
      <c r="I22" s="601">
        <v>0</v>
      </c>
      <c r="J22" s="601">
        <v>1</v>
      </c>
      <c r="K22" s="601">
        <v>0</v>
      </c>
      <c r="L22" s="601">
        <v>0</v>
      </c>
      <c r="M22" s="601">
        <v>4</v>
      </c>
      <c r="N22" s="601">
        <v>0</v>
      </c>
      <c r="O22" s="601">
        <v>0</v>
      </c>
      <c r="P22" s="601">
        <v>0</v>
      </c>
      <c r="Q22" s="602">
        <v>360</v>
      </c>
      <c r="R22" s="602">
        <v>360</v>
      </c>
      <c r="S22" s="602">
        <v>0</v>
      </c>
      <c r="T22" s="602">
        <v>360</v>
      </c>
      <c r="U22" s="602">
        <v>0</v>
      </c>
      <c r="V22" s="602">
        <v>0</v>
      </c>
      <c r="W22" s="602">
        <v>0</v>
      </c>
      <c r="X22" s="602">
        <v>0</v>
      </c>
      <c r="Y22" s="602">
        <v>0</v>
      </c>
      <c r="Z22" s="602">
        <v>0</v>
      </c>
      <c r="AA22" s="602">
        <v>0</v>
      </c>
      <c r="AB22" s="602">
        <v>0</v>
      </c>
      <c r="AC22" s="602">
        <v>0</v>
      </c>
      <c r="AD22" s="602">
        <v>360</v>
      </c>
      <c r="AE22" s="602">
        <v>90</v>
      </c>
      <c r="AF22" s="602">
        <v>111.99999999999996</v>
      </c>
      <c r="AG22" s="602">
        <v>119.99999999999987</v>
      </c>
      <c r="AH22" s="602">
        <v>0</v>
      </c>
      <c r="AI22" s="602">
        <v>0</v>
      </c>
      <c r="AJ22" s="602">
        <v>285.99999999999983</v>
      </c>
      <c r="AK22" s="602">
        <v>0</v>
      </c>
      <c r="AL22" s="602">
        <v>48.999999999999957</v>
      </c>
      <c r="AM22" s="602">
        <v>2.9999999999999987</v>
      </c>
      <c r="AN22" s="602">
        <v>2.0000000000000018</v>
      </c>
      <c r="AO22" s="602">
        <v>20.000000000000018</v>
      </c>
      <c r="AP22" s="602">
        <v>0</v>
      </c>
      <c r="AQ22" s="602">
        <v>0</v>
      </c>
      <c r="AR22" s="602">
        <v>0</v>
      </c>
      <c r="AS22" s="602">
        <v>0</v>
      </c>
      <c r="AT22" s="602">
        <v>0</v>
      </c>
      <c r="AU22" s="602">
        <v>0</v>
      </c>
      <c r="AV22" s="602">
        <v>0</v>
      </c>
      <c r="AW22" s="602">
        <v>0</v>
      </c>
      <c r="AX22" s="602">
        <v>47.999999999999879</v>
      </c>
      <c r="AY22" s="602">
        <v>0</v>
      </c>
      <c r="AZ22" s="602">
        <v>92.308148475346556</v>
      </c>
      <c r="BA22" s="602">
        <v>0</v>
      </c>
      <c r="BB22" s="602">
        <v>0</v>
      </c>
      <c r="BC22" s="602">
        <v>0</v>
      </c>
      <c r="BD22" s="602">
        <v>0</v>
      </c>
      <c r="BE22" s="602">
        <v>0</v>
      </c>
      <c r="BF22" s="602">
        <v>0</v>
      </c>
      <c r="BG22" s="602">
        <v>0</v>
      </c>
      <c r="BH22" s="602">
        <v>0</v>
      </c>
      <c r="BI22" s="602">
        <v>0.74</v>
      </c>
      <c r="BJ22" s="602">
        <v>0</v>
      </c>
      <c r="BK22" s="602">
        <v>0</v>
      </c>
      <c r="BL22" s="602">
        <v>0</v>
      </c>
      <c r="BM22" s="602">
        <v>0</v>
      </c>
      <c r="BN22" s="602">
        <v>1</v>
      </c>
      <c r="BO22" s="602">
        <v>0</v>
      </c>
    </row>
    <row r="23" spans="1:67" ht="14.4" x14ac:dyDescent="0.25">
      <c r="A23" s="597">
        <v>19</v>
      </c>
      <c r="B23" s="597" t="e">
        <v>#N/A</v>
      </c>
      <c r="C23" s="598">
        <v>0.2</v>
      </c>
      <c r="D23" s="598">
        <v>0</v>
      </c>
      <c r="E23" s="555">
        <v>2458</v>
      </c>
      <c r="F23" s="599">
        <v>8312458</v>
      </c>
      <c r="G23" s="600" t="s">
        <v>82</v>
      </c>
      <c r="H23" s="601" t="s">
        <v>345</v>
      </c>
      <c r="I23" s="601">
        <v>0</v>
      </c>
      <c r="J23" s="601">
        <v>1</v>
      </c>
      <c r="K23" s="601">
        <v>0</v>
      </c>
      <c r="L23" s="601">
        <v>0</v>
      </c>
      <c r="M23" s="601">
        <v>3</v>
      </c>
      <c r="N23" s="601">
        <v>0</v>
      </c>
      <c r="O23" s="601">
        <v>0</v>
      </c>
      <c r="P23" s="601">
        <v>0</v>
      </c>
      <c r="Q23" s="602">
        <v>268</v>
      </c>
      <c r="R23" s="602">
        <v>268</v>
      </c>
      <c r="S23" s="602">
        <v>90</v>
      </c>
      <c r="T23" s="602">
        <v>178</v>
      </c>
      <c r="U23" s="602">
        <v>0</v>
      </c>
      <c r="V23" s="602">
        <v>0</v>
      </c>
      <c r="W23" s="602">
        <v>0</v>
      </c>
      <c r="X23" s="602">
        <v>0</v>
      </c>
      <c r="Y23" s="602">
        <v>0</v>
      </c>
      <c r="Z23" s="602">
        <v>0</v>
      </c>
      <c r="AA23" s="602">
        <v>0</v>
      </c>
      <c r="AB23" s="602">
        <v>0</v>
      </c>
      <c r="AC23" s="602">
        <v>0</v>
      </c>
      <c r="AD23" s="602">
        <v>268</v>
      </c>
      <c r="AE23" s="602">
        <v>89.333333333333329</v>
      </c>
      <c r="AF23" s="602">
        <v>53.000000000000071</v>
      </c>
      <c r="AG23" s="602">
        <v>53.000000000000071</v>
      </c>
      <c r="AH23" s="602">
        <v>0</v>
      </c>
      <c r="AI23" s="602">
        <v>0</v>
      </c>
      <c r="AJ23" s="602">
        <v>190.99999999999997</v>
      </c>
      <c r="AK23" s="602">
        <v>0</v>
      </c>
      <c r="AL23" s="602">
        <v>49.999999999999872</v>
      </c>
      <c r="AM23" s="602">
        <v>8.9999999999999982</v>
      </c>
      <c r="AN23" s="602">
        <v>2</v>
      </c>
      <c r="AO23" s="602">
        <v>15.999999999999991</v>
      </c>
      <c r="AP23" s="602">
        <v>0</v>
      </c>
      <c r="AQ23" s="602">
        <v>0</v>
      </c>
      <c r="AR23" s="602">
        <v>0</v>
      </c>
      <c r="AS23" s="602">
        <v>0</v>
      </c>
      <c r="AT23" s="602">
        <v>0</v>
      </c>
      <c r="AU23" s="602">
        <v>0</v>
      </c>
      <c r="AV23" s="602">
        <v>0</v>
      </c>
      <c r="AW23" s="602">
        <v>0</v>
      </c>
      <c r="AX23" s="602">
        <v>139.29943502824858</v>
      </c>
      <c r="AY23" s="602">
        <v>0</v>
      </c>
      <c r="AZ23" s="602">
        <v>118.10169491525427</v>
      </c>
      <c r="BA23" s="602">
        <v>0</v>
      </c>
      <c r="BB23" s="602">
        <v>0</v>
      </c>
      <c r="BC23" s="602">
        <v>0</v>
      </c>
      <c r="BD23" s="602">
        <v>0</v>
      </c>
      <c r="BE23" s="602">
        <v>0</v>
      </c>
      <c r="BF23" s="602">
        <v>0</v>
      </c>
      <c r="BG23" s="602">
        <v>0</v>
      </c>
      <c r="BH23" s="602">
        <v>0</v>
      </c>
      <c r="BI23" s="602">
        <v>0.66400000000000003</v>
      </c>
      <c r="BJ23" s="602">
        <v>0</v>
      </c>
      <c r="BK23" s="602">
        <v>0</v>
      </c>
      <c r="BL23" s="602">
        <v>0</v>
      </c>
      <c r="BM23" s="602">
        <v>0</v>
      </c>
      <c r="BN23" s="602">
        <v>1</v>
      </c>
      <c r="BO23" s="602">
        <v>0</v>
      </c>
    </row>
    <row r="24" spans="1:67" ht="14.4" x14ac:dyDescent="0.25">
      <c r="A24" s="597">
        <v>20</v>
      </c>
      <c r="B24" s="597" t="e">
        <v>#N/A</v>
      </c>
      <c r="C24" s="598">
        <v>7.8740157480315001E-2</v>
      </c>
      <c r="D24" s="598">
        <v>0</v>
      </c>
      <c r="E24" s="555">
        <v>2459</v>
      </c>
      <c r="F24" s="599">
        <v>8312459</v>
      </c>
      <c r="G24" s="600" t="s">
        <v>83</v>
      </c>
      <c r="H24" s="601" t="s">
        <v>345</v>
      </c>
      <c r="I24" s="601">
        <v>0</v>
      </c>
      <c r="J24" s="601">
        <v>1</v>
      </c>
      <c r="K24" s="601">
        <v>0</v>
      </c>
      <c r="L24" s="601">
        <v>0</v>
      </c>
      <c r="M24" s="601">
        <v>7</v>
      </c>
      <c r="N24" s="601">
        <v>0</v>
      </c>
      <c r="O24" s="601">
        <v>0</v>
      </c>
      <c r="P24" s="601">
        <v>0</v>
      </c>
      <c r="Q24" s="602">
        <v>373</v>
      </c>
      <c r="R24" s="602">
        <v>373</v>
      </c>
      <c r="S24" s="602">
        <v>53</v>
      </c>
      <c r="T24" s="602">
        <v>320</v>
      </c>
      <c r="U24" s="602">
        <v>0</v>
      </c>
      <c r="V24" s="602">
        <v>0</v>
      </c>
      <c r="W24" s="602">
        <v>0</v>
      </c>
      <c r="X24" s="602">
        <v>0</v>
      </c>
      <c r="Y24" s="602">
        <v>0</v>
      </c>
      <c r="Z24" s="602">
        <v>0</v>
      </c>
      <c r="AA24" s="602">
        <v>0</v>
      </c>
      <c r="AB24" s="602">
        <v>0</v>
      </c>
      <c r="AC24" s="602">
        <v>0</v>
      </c>
      <c r="AD24" s="602">
        <v>373</v>
      </c>
      <c r="AE24" s="602">
        <v>53.285714285714285</v>
      </c>
      <c r="AF24" s="602">
        <v>29</v>
      </c>
      <c r="AG24" s="602">
        <v>31.000000000000011</v>
      </c>
      <c r="AH24" s="602">
        <v>0</v>
      </c>
      <c r="AI24" s="602">
        <v>0</v>
      </c>
      <c r="AJ24" s="602">
        <v>357.87837837837822</v>
      </c>
      <c r="AK24" s="602">
        <v>2.0162162162162178</v>
      </c>
      <c r="AL24" s="602">
        <v>11.089189189189177</v>
      </c>
      <c r="AM24" s="602">
        <v>0</v>
      </c>
      <c r="AN24" s="602">
        <v>1.0081081081081071</v>
      </c>
      <c r="AO24" s="602">
        <v>1.0081081081081071</v>
      </c>
      <c r="AP24" s="602">
        <v>0</v>
      </c>
      <c r="AQ24" s="602">
        <v>0</v>
      </c>
      <c r="AR24" s="602">
        <v>0</v>
      </c>
      <c r="AS24" s="602">
        <v>0</v>
      </c>
      <c r="AT24" s="602">
        <v>0</v>
      </c>
      <c r="AU24" s="602">
        <v>0</v>
      </c>
      <c r="AV24" s="602">
        <v>0</v>
      </c>
      <c r="AW24" s="602">
        <v>0</v>
      </c>
      <c r="AX24" s="602">
        <v>53.618749999999999</v>
      </c>
      <c r="AY24" s="602">
        <v>0</v>
      </c>
      <c r="AZ24" s="602">
        <v>99.409616671446287</v>
      </c>
      <c r="BA24" s="602">
        <v>0</v>
      </c>
      <c r="BB24" s="602">
        <v>0</v>
      </c>
      <c r="BC24" s="602">
        <v>0</v>
      </c>
      <c r="BD24" s="602">
        <v>0</v>
      </c>
      <c r="BE24" s="602">
        <v>0</v>
      </c>
      <c r="BF24" s="602">
        <v>0</v>
      </c>
      <c r="BG24" s="602">
        <v>0</v>
      </c>
      <c r="BH24" s="602">
        <v>0</v>
      </c>
      <c r="BI24" s="602">
        <v>0.89300000000000002</v>
      </c>
      <c r="BJ24" s="602">
        <v>0</v>
      </c>
      <c r="BK24" s="602">
        <v>0</v>
      </c>
      <c r="BL24" s="602">
        <v>0</v>
      </c>
      <c r="BM24" s="602">
        <v>0</v>
      </c>
      <c r="BN24" s="602">
        <v>1</v>
      </c>
      <c r="BO24" s="602">
        <v>0</v>
      </c>
    </row>
    <row r="25" spans="1:67" ht="15" customHeight="1" x14ac:dyDescent="0.25">
      <c r="A25" s="597">
        <v>21</v>
      </c>
      <c r="B25" s="597" t="e">
        <v>#N/A</v>
      </c>
      <c r="C25" s="598">
        <v>0.25675675675675702</v>
      </c>
      <c r="D25" s="598">
        <v>0</v>
      </c>
      <c r="E25" s="555">
        <v>2462</v>
      </c>
      <c r="F25" s="599">
        <v>8312462</v>
      </c>
      <c r="G25" s="600" t="s">
        <v>84</v>
      </c>
      <c r="H25" s="601" t="s">
        <v>345</v>
      </c>
      <c r="I25" s="601">
        <v>0</v>
      </c>
      <c r="J25" s="601">
        <v>1</v>
      </c>
      <c r="K25" s="601">
        <v>0</v>
      </c>
      <c r="L25" s="601">
        <v>0</v>
      </c>
      <c r="M25" s="601">
        <v>3</v>
      </c>
      <c r="N25" s="601">
        <v>0</v>
      </c>
      <c r="O25" s="601">
        <v>0</v>
      </c>
      <c r="P25" s="601">
        <v>0</v>
      </c>
      <c r="Q25" s="602">
        <v>250</v>
      </c>
      <c r="R25" s="602">
        <v>250</v>
      </c>
      <c r="S25" s="602">
        <v>90</v>
      </c>
      <c r="T25" s="602">
        <v>160</v>
      </c>
      <c r="U25" s="602">
        <v>0</v>
      </c>
      <c r="V25" s="602">
        <v>0</v>
      </c>
      <c r="W25" s="602">
        <v>0</v>
      </c>
      <c r="X25" s="602">
        <v>0</v>
      </c>
      <c r="Y25" s="602">
        <v>0</v>
      </c>
      <c r="Z25" s="602">
        <v>0</v>
      </c>
      <c r="AA25" s="602">
        <v>0</v>
      </c>
      <c r="AB25" s="602">
        <v>0</v>
      </c>
      <c r="AC25" s="602">
        <v>0</v>
      </c>
      <c r="AD25" s="602">
        <v>250</v>
      </c>
      <c r="AE25" s="602">
        <v>83.333333333333329</v>
      </c>
      <c r="AF25" s="602">
        <v>64</v>
      </c>
      <c r="AG25" s="602">
        <v>64</v>
      </c>
      <c r="AH25" s="602">
        <v>0</v>
      </c>
      <c r="AI25" s="602">
        <v>0</v>
      </c>
      <c r="AJ25" s="602">
        <v>196</v>
      </c>
      <c r="AK25" s="602">
        <v>26</v>
      </c>
      <c r="AL25" s="602">
        <v>6</v>
      </c>
      <c r="AM25" s="602">
        <v>4</v>
      </c>
      <c r="AN25" s="602">
        <v>12</v>
      </c>
      <c r="AO25" s="602">
        <v>2</v>
      </c>
      <c r="AP25" s="602">
        <v>4</v>
      </c>
      <c r="AQ25" s="602">
        <v>0</v>
      </c>
      <c r="AR25" s="602">
        <v>0</v>
      </c>
      <c r="AS25" s="602">
        <v>0</v>
      </c>
      <c r="AT25" s="602">
        <v>0</v>
      </c>
      <c r="AU25" s="602">
        <v>0</v>
      </c>
      <c r="AV25" s="602">
        <v>0</v>
      </c>
      <c r="AW25" s="602">
        <v>0</v>
      </c>
      <c r="AX25" s="602">
        <v>39.735099337748252</v>
      </c>
      <c r="AY25" s="602">
        <v>0</v>
      </c>
      <c r="AZ25" s="602">
        <v>89.999999999999986</v>
      </c>
      <c r="BA25" s="602">
        <v>0</v>
      </c>
      <c r="BB25" s="602">
        <v>0</v>
      </c>
      <c r="BC25" s="602">
        <v>0</v>
      </c>
      <c r="BD25" s="602">
        <v>0</v>
      </c>
      <c r="BE25" s="602">
        <v>0</v>
      </c>
      <c r="BF25" s="602">
        <v>0</v>
      </c>
      <c r="BG25" s="602">
        <v>0</v>
      </c>
      <c r="BH25" s="602">
        <v>0</v>
      </c>
      <c r="BI25" s="602">
        <v>0.84699999999999998</v>
      </c>
      <c r="BJ25" s="602">
        <v>0</v>
      </c>
      <c r="BK25" s="602">
        <v>0</v>
      </c>
      <c r="BL25" s="602">
        <v>0</v>
      </c>
      <c r="BM25" s="602">
        <v>0</v>
      </c>
      <c r="BN25" s="602">
        <v>1</v>
      </c>
      <c r="BO25" s="602">
        <v>0</v>
      </c>
    </row>
    <row r="26" spans="1:67" ht="14.4" x14ac:dyDescent="0.25">
      <c r="A26" s="597">
        <v>22</v>
      </c>
      <c r="B26" s="597" t="e">
        <v>#N/A</v>
      </c>
      <c r="C26" s="598">
        <v>5.2757793764988001E-2</v>
      </c>
      <c r="D26" s="598">
        <v>0</v>
      </c>
      <c r="E26" s="555">
        <v>2469</v>
      </c>
      <c r="F26" s="599">
        <v>8312469</v>
      </c>
      <c r="G26" s="600" t="s">
        <v>85</v>
      </c>
      <c r="H26" s="601" t="s">
        <v>345</v>
      </c>
      <c r="I26" s="601">
        <v>0</v>
      </c>
      <c r="J26" s="601">
        <v>1</v>
      </c>
      <c r="K26" s="601">
        <v>0</v>
      </c>
      <c r="L26" s="601">
        <v>0</v>
      </c>
      <c r="M26" s="601">
        <v>7</v>
      </c>
      <c r="N26" s="601">
        <v>0</v>
      </c>
      <c r="O26" s="601">
        <v>0</v>
      </c>
      <c r="P26" s="601">
        <v>0</v>
      </c>
      <c r="Q26" s="602">
        <v>423</v>
      </c>
      <c r="R26" s="602">
        <v>423</v>
      </c>
      <c r="S26" s="602">
        <v>60</v>
      </c>
      <c r="T26" s="602">
        <v>363</v>
      </c>
      <c r="U26" s="602">
        <v>0</v>
      </c>
      <c r="V26" s="602">
        <v>0</v>
      </c>
      <c r="W26" s="602">
        <v>0</v>
      </c>
      <c r="X26" s="602">
        <v>0</v>
      </c>
      <c r="Y26" s="602">
        <v>0</v>
      </c>
      <c r="Z26" s="602">
        <v>0</v>
      </c>
      <c r="AA26" s="602">
        <v>0</v>
      </c>
      <c r="AB26" s="602">
        <v>0</v>
      </c>
      <c r="AC26" s="602">
        <v>0</v>
      </c>
      <c r="AD26" s="602">
        <v>423</v>
      </c>
      <c r="AE26" s="602">
        <v>60.428571428571431</v>
      </c>
      <c r="AF26" s="602">
        <v>21.000000000000007</v>
      </c>
      <c r="AG26" s="602">
        <v>21.999999999999993</v>
      </c>
      <c r="AH26" s="602">
        <v>0</v>
      </c>
      <c r="AI26" s="602">
        <v>0</v>
      </c>
      <c r="AJ26" s="602">
        <v>401.00000000000017</v>
      </c>
      <c r="AK26" s="602">
        <v>15.999999999999979</v>
      </c>
      <c r="AL26" s="602">
        <v>2.0000000000000018</v>
      </c>
      <c r="AM26" s="602">
        <v>0</v>
      </c>
      <c r="AN26" s="602">
        <v>3.9999999999999991</v>
      </c>
      <c r="AO26" s="602">
        <v>0</v>
      </c>
      <c r="AP26" s="602">
        <v>0</v>
      </c>
      <c r="AQ26" s="602">
        <v>0</v>
      </c>
      <c r="AR26" s="602">
        <v>0</v>
      </c>
      <c r="AS26" s="602">
        <v>0</v>
      </c>
      <c r="AT26" s="602">
        <v>0</v>
      </c>
      <c r="AU26" s="602">
        <v>0</v>
      </c>
      <c r="AV26" s="602">
        <v>0</v>
      </c>
      <c r="AW26" s="602">
        <v>0</v>
      </c>
      <c r="AX26" s="602">
        <v>11.78272980501392</v>
      </c>
      <c r="AY26" s="602">
        <v>0</v>
      </c>
      <c r="AZ26" s="602">
        <v>108.29705619982168</v>
      </c>
      <c r="BA26" s="602">
        <v>0</v>
      </c>
      <c r="BB26" s="602">
        <v>0</v>
      </c>
      <c r="BC26" s="602">
        <v>0</v>
      </c>
      <c r="BD26" s="602">
        <v>0</v>
      </c>
      <c r="BE26" s="602">
        <v>0</v>
      </c>
      <c r="BF26" s="602">
        <v>0</v>
      </c>
      <c r="BG26" s="602">
        <v>0</v>
      </c>
      <c r="BH26" s="602">
        <v>0</v>
      </c>
      <c r="BI26" s="602">
        <v>0.93100000000000005</v>
      </c>
      <c r="BJ26" s="602">
        <v>0</v>
      </c>
      <c r="BK26" s="602">
        <v>0</v>
      </c>
      <c r="BL26" s="602">
        <v>0</v>
      </c>
      <c r="BM26" s="602">
        <v>0</v>
      </c>
      <c r="BN26" s="602">
        <v>1</v>
      </c>
      <c r="BO26" s="602">
        <v>0</v>
      </c>
    </row>
    <row r="27" spans="1:67" ht="14.4" x14ac:dyDescent="0.25">
      <c r="A27" s="597">
        <v>23</v>
      </c>
      <c r="B27" s="597" t="e">
        <v>#N/A</v>
      </c>
      <c r="C27" s="598">
        <v>0.37307692307692297</v>
      </c>
      <c r="D27" s="598">
        <v>0</v>
      </c>
      <c r="E27" s="555">
        <v>2473</v>
      </c>
      <c r="F27" s="599">
        <v>8312473</v>
      </c>
      <c r="G27" s="600" t="s">
        <v>86</v>
      </c>
      <c r="H27" s="601" t="s">
        <v>345</v>
      </c>
      <c r="I27" s="601">
        <v>0</v>
      </c>
      <c r="J27" s="601">
        <v>1</v>
      </c>
      <c r="K27" s="601">
        <v>0</v>
      </c>
      <c r="L27" s="601">
        <v>0</v>
      </c>
      <c r="M27" s="601">
        <v>3</v>
      </c>
      <c r="N27" s="601">
        <v>0</v>
      </c>
      <c r="O27" s="601">
        <v>0</v>
      </c>
      <c r="P27" s="601">
        <v>0</v>
      </c>
      <c r="Q27" s="602">
        <v>257</v>
      </c>
      <c r="R27" s="602">
        <v>257</v>
      </c>
      <c r="S27" s="602">
        <v>87</v>
      </c>
      <c r="T27" s="602">
        <v>170</v>
      </c>
      <c r="U27" s="602">
        <v>0</v>
      </c>
      <c r="V27" s="602">
        <v>0</v>
      </c>
      <c r="W27" s="602">
        <v>0</v>
      </c>
      <c r="X27" s="602">
        <v>0</v>
      </c>
      <c r="Y27" s="602">
        <v>0</v>
      </c>
      <c r="Z27" s="602">
        <v>0</v>
      </c>
      <c r="AA27" s="602">
        <v>0</v>
      </c>
      <c r="AB27" s="602">
        <v>0</v>
      </c>
      <c r="AC27" s="602">
        <v>0</v>
      </c>
      <c r="AD27" s="602">
        <v>257</v>
      </c>
      <c r="AE27" s="602">
        <v>85.666666666666671</v>
      </c>
      <c r="AF27" s="602">
        <v>86.999999999999972</v>
      </c>
      <c r="AG27" s="602">
        <v>88.000000000000071</v>
      </c>
      <c r="AH27" s="602">
        <v>0</v>
      </c>
      <c r="AI27" s="602">
        <v>0</v>
      </c>
      <c r="AJ27" s="602">
        <v>122.4765625</v>
      </c>
      <c r="AK27" s="602">
        <v>3.01171875</v>
      </c>
      <c r="AL27" s="602">
        <v>64.25</v>
      </c>
      <c r="AM27" s="602">
        <v>0</v>
      </c>
      <c r="AN27" s="602">
        <v>17.06640625</v>
      </c>
      <c r="AO27" s="602">
        <v>17.06640625</v>
      </c>
      <c r="AP27" s="602">
        <v>33.12890625</v>
      </c>
      <c r="AQ27" s="602">
        <v>0</v>
      </c>
      <c r="AR27" s="602">
        <v>0</v>
      </c>
      <c r="AS27" s="602">
        <v>0</v>
      </c>
      <c r="AT27" s="602">
        <v>0</v>
      </c>
      <c r="AU27" s="602">
        <v>0</v>
      </c>
      <c r="AV27" s="602">
        <v>0</v>
      </c>
      <c r="AW27" s="602">
        <v>0</v>
      </c>
      <c r="AX27" s="602">
        <v>30.235294117646951</v>
      </c>
      <c r="AY27" s="602">
        <v>0</v>
      </c>
      <c r="AZ27" s="602">
        <v>103.40828402366864</v>
      </c>
      <c r="BA27" s="602">
        <v>0</v>
      </c>
      <c r="BB27" s="602">
        <v>0</v>
      </c>
      <c r="BC27" s="602">
        <v>0</v>
      </c>
      <c r="BD27" s="602">
        <v>0</v>
      </c>
      <c r="BE27" s="602">
        <v>0</v>
      </c>
      <c r="BF27" s="602">
        <v>0</v>
      </c>
      <c r="BG27" s="602">
        <v>0</v>
      </c>
      <c r="BH27" s="602">
        <v>0</v>
      </c>
      <c r="BI27" s="602">
        <v>0.747</v>
      </c>
      <c r="BJ27" s="602">
        <v>0</v>
      </c>
      <c r="BK27" s="602">
        <v>0</v>
      </c>
      <c r="BL27" s="602">
        <v>0</v>
      </c>
      <c r="BM27" s="602">
        <v>0</v>
      </c>
      <c r="BN27" s="602">
        <v>1</v>
      </c>
      <c r="BO27" s="602">
        <v>0</v>
      </c>
    </row>
    <row r="28" spans="1:67" ht="14.4" x14ac:dyDescent="0.25">
      <c r="A28" s="597">
        <v>24</v>
      </c>
      <c r="B28" s="597" t="e">
        <v>#N/A</v>
      </c>
      <c r="C28" s="598">
        <v>0.365771812080537</v>
      </c>
      <c r="D28" s="598">
        <v>0</v>
      </c>
      <c r="E28" s="555">
        <v>2505</v>
      </c>
      <c r="F28" s="599">
        <v>8312505</v>
      </c>
      <c r="G28" s="600" t="s">
        <v>87</v>
      </c>
      <c r="H28" s="601" t="s">
        <v>345</v>
      </c>
      <c r="I28" s="601">
        <v>0</v>
      </c>
      <c r="J28" s="601">
        <v>1</v>
      </c>
      <c r="K28" s="601">
        <v>0</v>
      </c>
      <c r="L28" s="601">
        <v>0</v>
      </c>
      <c r="M28" s="601">
        <v>7</v>
      </c>
      <c r="N28" s="601">
        <v>0</v>
      </c>
      <c r="O28" s="601">
        <v>0</v>
      </c>
      <c r="P28" s="601">
        <v>0</v>
      </c>
      <c r="Q28" s="602">
        <v>555</v>
      </c>
      <c r="R28" s="602">
        <v>555</v>
      </c>
      <c r="S28" s="602">
        <v>66</v>
      </c>
      <c r="T28" s="602">
        <v>489</v>
      </c>
      <c r="U28" s="602">
        <v>0</v>
      </c>
      <c r="V28" s="602">
        <v>0</v>
      </c>
      <c r="W28" s="602">
        <v>0</v>
      </c>
      <c r="X28" s="602">
        <v>0</v>
      </c>
      <c r="Y28" s="602">
        <v>0</v>
      </c>
      <c r="Z28" s="602">
        <v>0</v>
      </c>
      <c r="AA28" s="602">
        <v>0</v>
      </c>
      <c r="AB28" s="602">
        <v>0</v>
      </c>
      <c r="AC28" s="602">
        <v>0</v>
      </c>
      <c r="AD28" s="602">
        <v>555</v>
      </c>
      <c r="AE28" s="602">
        <v>79.285714285714292</v>
      </c>
      <c r="AF28" s="602">
        <v>204.00000000000023</v>
      </c>
      <c r="AG28" s="602">
        <v>205.99999999999989</v>
      </c>
      <c r="AH28" s="602">
        <v>0</v>
      </c>
      <c r="AI28" s="602">
        <v>0</v>
      </c>
      <c r="AJ28" s="602">
        <v>218.78842676311046</v>
      </c>
      <c r="AK28" s="602">
        <v>4.0144665461121178</v>
      </c>
      <c r="AL28" s="602">
        <v>87.314647377938741</v>
      </c>
      <c r="AM28" s="602">
        <v>15.054249547920435</v>
      </c>
      <c r="AN28" s="602">
        <v>71.256781193489985</v>
      </c>
      <c r="AO28" s="602">
        <v>150.54249547920438</v>
      </c>
      <c r="AP28" s="602">
        <v>8.0289330922242144</v>
      </c>
      <c r="AQ28" s="602">
        <v>0</v>
      </c>
      <c r="AR28" s="602">
        <v>0</v>
      </c>
      <c r="AS28" s="602">
        <v>0</v>
      </c>
      <c r="AT28" s="602">
        <v>0</v>
      </c>
      <c r="AU28" s="602">
        <v>0</v>
      </c>
      <c r="AV28" s="602">
        <v>0</v>
      </c>
      <c r="AW28" s="602">
        <v>0</v>
      </c>
      <c r="AX28" s="602">
        <v>144.14110429447862</v>
      </c>
      <c r="AY28" s="602">
        <v>0</v>
      </c>
      <c r="AZ28" s="602">
        <v>224.46278959388084</v>
      </c>
      <c r="BA28" s="602">
        <v>0</v>
      </c>
      <c r="BB28" s="602">
        <v>0</v>
      </c>
      <c r="BC28" s="602">
        <v>0</v>
      </c>
      <c r="BD28" s="602">
        <v>0</v>
      </c>
      <c r="BE28" s="602">
        <v>0</v>
      </c>
      <c r="BF28" s="602">
        <v>0</v>
      </c>
      <c r="BG28" s="602">
        <v>10.700000000000014</v>
      </c>
      <c r="BH28" s="602">
        <v>0</v>
      </c>
      <c r="BI28" s="602">
        <v>0.497</v>
      </c>
      <c r="BJ28" s="602">
        <v>0</v>
      </c>
      <c r="BK28" s="602">
        <v>0</v>
      </c>
      <c r="BL28" s="602">
        <v>0</v>
      </c>
      <c r="BM28" s="602">
        <v>0</v>
      </c>
      <c r="BN28" s="602">
        <v>1</v>
      </c>
      <c r="BO28" s="602">
        <v>0</v>
      </c>
    </row>
    <row r="29" spans="1:67" ht="14.4" x14ac:dyDescent="0.25">
      <c r="A29" s="597">
        <v>25</v>
      </c>
      <c r="B29" s="597" t="e">
        <v>#N/A</v>
      </c>
      <c r="C29" s="598">
        <v>0.13043478260869601</v>
      </c>
      <c r="D29" s="598">
        <v>0</v>
      </c>
      <c r="E29" s="555">
        <v>2627</v>
      </c>
      <c r="F29" s="599">
        <v>8312627</v>
      </c>
      <c r="G29" s="600" t="s">
        <v>88</v>
      </c>
      <c r="H29" s="601" t="s">
        <v>345</v>
      </c>
      <c r="I29" s="601">
        <v>0</v>
      </c>
      <c r="J29" s="601">
        <v>1</v>
      </c>
      <c r="K29" s="601">
        <v>0</v>
      </c>
      <c r="L29" s="601">
        <v>0</v>
      </c>
      <c r="M29" s="601">
        <v>7</v>
      </c>
      <c r="N29" s="601">
        <v>0</v>
      </c>
      <c r="O29" s="601">
        <v>0</v>
      </c>
      <c r="P29" s="601">
        <v>0</v>
      </c>
      <c r="Q29" s="602">
        <v>423</v>
      </c>
      <c r="R29" s="602">
        <v>423</v>
      </c>
      <c r="S29" s="602">
        <v>60</v>
      </c>
      <c r="T29" s="602">
        <v>363</v>
      </c>
      <c r="U29" s="602">
        <v>0</v>
      </c>
      <c r="V29" s="602">
        <v>0</v>
      </c>
      <c r="W29" s="602">
        <v>0</v>
      </c>
      <c r="X29" s="602">
        <v>0</v>
      </c>
      <c r="Y29" s="602">
        <v>0</v>
      </c>
      <c r="Z29" s="602">
        <v>0</v>
      </c>
      <c r="AA29" s="602">
        <v>0</v>
      </c>
      <c r="AB29" s="602">
        <v>0</v>
      </c>
      <c r="AC29" s="602">
        <v>0</v>
      </c>
      <c r="AD29" s="602">
        <v>423</v>
      </c>
      <c r="AE29" s="602">
        <v>60.428571428571431</v>
      </c>
      <c r="AF29" s="602">
        <v>56.000000000000007</v>
      </c>
      <c r="AG29" s="602">
        <v>58.000000000000071</v>
      </c>
      <c r="AH29" s="602">
        <v>0</v>
      </c>
      <c r="AI29" s="602">
        <v>0</v>
      </c>
      <c r="AJ29" s="602">
        <v>385.00000000000011</v>
      </c>
      <c r="AK29" s="602">
        <v>18.999999999999986</v>
      </c>
      <c r="AL29" s="602">
        <v>13.000000000000016</v>
      </c>
      <c r="AM29" s="602">
        <v>2.0000000000000018</v>
      </c>
      <c r="AN29" s="602">
        <v>2.9999999999999987</v>
      </c>
      <c r="AO29" s="602">
        <v>1.0000000000000009</v>
      </c>
      <c r="AP29" s="602">
        <v>0</v>
      </c>
      <c r="AQ29" s="602">
        <v>0</v>
      </c>
      <c r="AR29" s="602">
        <v>0</v>
      </c>
      <c r="AS29" s="602">
        <v>0</v>
      </c>
      <c r="AT29" s="602">
        <v>0</v>
      </c>
      <c r="AU29" s="602">
        <v>0</v>
      </c>
      <c r="AV29" s="602">
        <v>0</v>
      </c>
      <c r="AW29" s="602">
        <v>0</v>
      </c>
      <c r="AX29" s="602">
        <v>51.272727272727181</v>
      </c>
      <c r="AY29" s="602">
        <v>0</v>
      </c>
      <c r="AZ29" s="602">
        <v>124.35476737384255</v>
      </c>
      <c r="BA29" s="602">
        <v>0</v>
      </c>
      <c r="BB29" s="602">
        <v>0</v>
      </c>
      <c r="BC29" s="602">
        <v>0</v>
      </c>
      <c r="BD29" s="602">
        <v>0</v>
      </c>
      <c r="BE29" s="602">
        <v>0</v>
      </c>
      <c r="BF29" s="602">
        <v>0</v>
      </c>
      <c r="BG29" s="602">
        <v>0</v>
      </c>
      <c r="BH29" s="602">
        <v>0</v>
      </c>
      <c r="BI29" s="602">
        <v>0.59</v>
      </c>
      <c r="BJ29" s="602">
        <v>0</v>
      </c>
      <c r="BK29" s="602">
        <v>0</v>
      </c>
      <c r="BL29" s="602">
        <v>0</v>
      </c>
      <c r="BM29" s="602">
        <v>0</v>
      </c>
      <c r="BN29" s="602">
        <v>1</v>
      </c>
      <c r="BO29" s="602">
        <v>0</v>
      </c>
    </row>
    <row r="30" spans="1:67" ht="14.4" x14ac:dyDescent="0.25">
      <c r="A30" s="597">
        <v>26</v>
      </c>
      <c r="B30" s="597" t="e">
        <v>#N/A</v>
      </c>
      <c r="C30" s="598">
        <v>0.392405063291139</v>
      </c>
      <c r="D30" s="598">
        <v>0</v>
      </c>
      <c r="E30" s="555">
        <v>3526</v>
      </c>
      <c r="F30" s="599">
        <v>8313526</v>
      </c>
      <c r="G30" s="600" t="s">
        <v>89</v>
      </c>
      <c r="H30" s="601" t="s">
        <v>345</v>
      </c>
      <c r="I30" s="601">
        <v>0</v>
      </c>
      <c r="J30" s="601">
        <v>1</v>
      </c>
      <c r="K30" s="601">
        <v>0</v>
      </c>
      <c r="L30" s="601">
        <v>0</v>
      </c>
      <c r="M30" s="601">
        <v>3</v>
      </c>
      <c r="N30" s="601">
        <v>0</v>
      </c>
      <c r="O30" s="601">
        <v>0</v>
      </c>
      <c r="P30" s="601">
        <v>0</v>
      </c>
      <c r="Q30" s="602">
        <v>90</v>
      </c>
      <c r="R30" s="602">
        <v>90</v>
      </c>
      <c r="S30" s="602">
        <v>30</v>
      </c>
      <c r="T30" s="602">
        <v>60</v>
      </c>
      <c r="U30" s="602">
        <v>0</v>
      </c>
      <c r="V30" s="602">
        <v>0</v>
      </c>
      <c r="W30" s="602">
        <v>0</v>
      </c>
      <c r="X30" s="602">
        <v>0</v>
      </c>
      <c r="Y30" s="602">
        <v>0</v>
      </c>
      <c r="Z30" s="602">
        <v>0</v>
      </c>
      <c r="AA30" s="602">
        <v>0</v>
      </c>
      <c r="AB30" s="602">
        <v>0</v>
      </c>
      <c r="AC30" s="602">
        <v>0</v>
      </c>
      <c r="AD30" s="602">
        <v>90</v>
      </c>
      <c r="AE30" s="602">
        <v>30</v>
      </c>
      <c r="AF30" s="602">
        <v>35.000000000000007</v>
      </c>
      <c r="AG30" s="602">
        <v>35.000000000000007</v>
      </c>
      <c r="AH30" s="602">
        <v>0</v>
      </c>
      <c r="AI30" s="602">
        <v>0</v>
      </c>
      <c r="AJ30" s="602">
        <v>0.99999999999999889</v>
      </c>
      <c r="AK30" s="602">
        <v>3.9999999999999956</v>
      </c>
      <c r="AL30" s="602">
        <v>38.999999999999972</v>
      </c>
      <c r="AM30" s="602">
        <v>11.99999999999997</v>
      </c>
      <c r="AN30" s="602">
        <v>23.000000000000039</v>
      </c>
      <c r="AO30" s="602">
        <v>2.9999999999999969</v>
      </c>
      <c r="AP30" s="602">
        <v>8.0000000000000018</v>
      </c>
      <c r="AQ30" s="602">
        <v>0</v>
      </c>
      <c r="AR30" s="602">
        <v>0</v>
      </c>
      <c r="AS30" s="602">
        <v>0</v>
      </c>
      <c r="AT30" s="602">
        <v>0</v>
      </c>
      <c r="AU30" s="602">
        <v>0</v>
      </c>
      <c r="AV30" s="602">
        <v>0</v>
      </c>
      <c r="AW30" s="602">
        <v>0</v>
      </c>
      <c r="AX30" s="602">
        <v>73.500000000000028</v>
      </c>
      <c r="AY30" s="602">
        <v>0</v>
      </c>
      <c r="AZ30" s="602">
        <v>42.954545454545453</v>
      </c>
      <c r="BA30" s="602">
        <v>0</v>
      </c>
      <c r="BB30" s="602">
        <v>0</v>
      </c>
      <c r="BC30" s="602">
        <v>0</v>
      </c>
      <c r="BD30" s="602">
        <v>0</v>
      </c>
      <c r="BE30" s="602">
        <v>0</v>
      </c>
      <c r="BF30" s="602">
        <v>0</v>
      </c>
      <c r="BG30" s="602">
        <v>17.600000000000037</v>
      </c>
      <c r="BH30" s="602">
        <v>0</v>
      </c>
      <c r="BI30" s="602">
        <v>0.46400000000000002</v>
      </c>
      <c r="BJ30" s="602">
        <v>0</v>
      </c>
      <c r="BK30" s="602">
        <v>0</v>
      </c>
      <c r="BL30" s="602">
        <v>0</v>
      </c>
      <c r="BM30" s="602">
        <v>0</v>
      </c>
      <c r="BN30" s="602">
        <v>1</v>
      </c>
      <c r="BO30" s="602">
        <v>0</v>
      </c>
    </row>
    <row r="31" spans="1:67" ht="14.4" x14ac:dyDescent="0.25">
      <c r="A31" s="597">
        <v>27</v>
      </c>
      <c r="B31" s="597" t="e">
        <v>#N/A</v>
      </c>
      <c r="C31" s="598">
        <v>0.38709677419354799</v>
      </c>
      <c r="D31" s="598">
        <v>0</v>
      </c>
      <c r="E31" s="555">
        <v>5209</v>
      </c>
      <c r="F31" s="599">
        <v>8315209</v>
      </c>
      <c r="G31" s="600" t="s">
        <v>90</v>
      </c>
      <c r="H31" s="601" t="s">
        <v>345</v>
      </c>
      <c r="I31" s="601">
        <v>0</v>
      </c>
      <c r="J31" s="601">
        <v>1</v>
      </c>
      <c r="K31" s="601">
        <v>0</v>
      </c>
      <c r="L31" s="601">
        <v>0</v>
      </c>
      <c r="M31" s="601">
        <v>4</v>
      </c>
      <c r="N31" s="601">
        <v>0</v>
      </c>
      <c r="O31" s="601">
        <v>0</v>
      </c>
      <c r="P31" s="601">
        <v>0</v>
      </c>
      <c r="Q31" s="602">
        <v>286</v>
      </c>
      <c r="R31" s="602">
        <v>286</v>
      </c>
      <c r="S31" s="602">
        <v>0</v>
      </c>
      <c r="T31" s="602">
        <v>286</v>
      </c>
      <c r="U31" s="602">
        <v>0</v>
      </c>
      <c r="V31" s="602">
        <v>0</v>
      </c>
      <c r="W31" s="602">
        <v>0</v>
      </c>
      <c r="X31" s="602">
        <v>0</v>
      </c>
      <c r="Y31" s="602">
        <v>0</v>
      </c>
      <c r="Z31" s="602">
        <v>0</v>
      </c>
      <c r="AA31" s="602">
        <v>0</v>
      </c>
      <c r="AB31" s="602">
        <v>0</v>
      </c>
      <c r="AC31" s="602">
        <v>0</v>
      </c>
      <c r="AD31" s="602">
        <v>286</v>
      </c>
      <c r="AE31" s="602">
        <v>71.5</v>
      </c>
      <c r="AF31" s="602">
        <v>112.00000000000011</v>
      </c>
      <c r="AG31" s="602">
        <v>124.99999999999997</v>
      </c>
      <c r="AH31" s="602">
        <v>0</v>
      </c>
      <c r="AI31" s="602">
        <v>0</v>
      </c>
      <c r="AJ31" s="602">
        <v>82.999999999999943</v>
      </c>
      <c r="AK31" s="602">
        <v>86.999999999999943</v>
      </c>
      <c r="AL31" s="602">
        <v>18.999999999999993</v>
      </c>
      <c r="AM31" s="602">
        <v>0</v>
      </c>
      <c r="AN31" s="602">
        <v>30.000000000000032</v>
      </c>
      <c r="AO31" s="602">
        <v>46.999999999999901</v>
      </c>
      <c r="AP31" s="602">
        <v>19.999999999999989</v>
      </c>
      <c r="AQ31" s="602">
        <v>0</v>
      </c>
      <c r="AR31" s="602">
        <v>0</v>
      </c>
      <c r="AS31" s="602">
        <v>0</v>
      </c>
      <c r="AT31" s="602">
        <v>0</v>
      </c>
      <c r="AU31" s="602">
        <v>0</v>
      </c>
      <c r="AV31" s="602">
        <v>0</v>
      </c>
      <c r="AW31" s="602">
        <v>0</v>
      </c>
      <c r="AX31" s="602">
        <v>18.999999999999993</v>
      </c>
      <c r="AY31" s="602">
        <v>0</v>
      </c>
      <c r="AZ31" s="602">
        <v>91.317513622528651</v>
      </c>
      <c r="BA31" s="602">
        <v>0</v>
      </c>
      <c r="BB31" s="602">
        <v>0</v>
      </c>
      <c r="BC31" s="602">
        <v>0</v>
      </c>
      <c r="BD31" s="602">
        <v>0</v>
      </c>
      <c r="BE31" s="602">
        <v>0</v>
      </c>
      <c r="BF31" s="602">
        <v>0</v>
      </c>
      <c r="BG31" s="602">
        <v>0</v>
      </c>
      <c r="BH31" s="602">
        <v>0</v>
      </c>
      <c r="BI31" s="602">
        <v>0.83699999999999997</v>
      </c>
      <c r="BJ31" s="602">
        <v>0</v>
      </c>
      <c r="BK31" s="602">
        <v>0</v>
      </c>
      <c r="BL31" s="602">
        <v>0</v>
      </c>
      <c r="BM31" s="602">
        <v>0</v>
      </c>
      <c r="BN31" s="602">
        <v>1</v>
      </c>
      <c r="BO31" s="602">
        <v>0</v>
      </c>
    </row>
    <row r="32" spans="1:67" ht="14.4" x14ac:dyDescent="0.25">
      <c r="A32" s="597">
        <v>28</v>
      </c>
      <c r="B32" s="597" t="e">
        <v>#N/A</v>
      </c>
      <c r="C32" s="598">
        <v>0</v>
      </c>
      <c r="D32" s="598">
        <v>0.15211459754433801</v>
      </c>
      <c r="E32" s="555">
        <v>4182</v>
      </c>
      <c r="F32" s="599">
        <v>8314182</v>
      </c>
      <c r="G32" s="600" t="s">
        <v>91</v>
      </c>
      <c r="H32" s="601" t="s">
        <v>231</v>
      </c>
      <c r="I32" s="601">
        <v>0</v>
      </c>
      <c r="J32" s="601">
        <v>1</v>
      </c>
      <c r="K32" s="601">
        <v>0</v>
      </c>
      <c r="L32" s="601">
        <v>0</v>
      </c>
      <c r="M32" s="601">
        <v>0</v>
      </c>
      <c r="N32" s="601">
        <v>5</v>
      </c>
      <c r="O32" s="601">
        <v>3</v>
      </c>
      <c r="P32" s="601">
        <v>2</v>
      </c>
      <c r="Q32" s="602">
        <v>1467</v>
      </c>
      <c r="R32" s="602">
        <v>0</v>
      </c>
      <c r="S32" s="602">
        <v>0</v>
      </c>
      <c r="T32" s="602">
        <v>0</v>
      </c>
      <c r="U32" s="602">
        <v>1467</v>
      </c>
      <c r="V32" s="602">
        <v>883</v>
      </c>
      <c r="W32" s="602">
        <v>584</v>
      </c>
      <c r="X32" s="602">
        <v>296</v>
      </c>
      <c r="Y32" s="602">
        <v>295</v>
      </c>
      <c r="Z32" s="602">
        <v>292</v>
      </c>
      <c r="AA32" s="602">
        <v>292</v>
      </c>
      <c r="AB32" s="602">
        <v>292</v>
      </c>
      <c r="AC32" s="602">
        <v>0</v>
      </c>
      <c r="AD32" s="602">
        <v>1467</v>
      </c>
      <c r="AE32" s="602">
        <v>293.39999999999998</v>
      </c>
      <c r="AF32" s="602">
        <v>0</v>
      </c>
      <c r="AG32" s="602">
        <v>0</v>
      </c>
      <c r="AH32" s="602">
        <v>179.99999999999929</v>
      </c>
      <c r="AI32" s="602">
        <v>224.00000000000003</v>
      </c>
      <c r="AJ32" s="602">
        <v>0</v>
      </c>
      <c r="AK32" s="602">
        <v>0</v>
      </c>
      <c r="AL32" s="602">
        <v>0</v>
      </c>
      <c r="AM32" s="602">
        <v>0</v>
      </c>
      <c r="AN32" s="602">
        <v>0</v>
      </c>
      <c r="AO32" s="602">
        <v>0</v>
      </c>
      <c r="AP32" s="602">
        <v>0</v>
      </c>
      <c r="AQ32" s="602">
        <v>1232.6805460750852</v>
      </c>
      <c r="AR32" s="602">
        <v>143.19522184300342</v>
      </c>
      <c r="AS32" s="602">
        <v>50.06825938566552</v>
      </c>
      <c r="AT32" s="602">
        <v>28.038225255972662</v>
      </c>
      <c r="AU32" s="602">
        <v>7.0095563139931736</v>
      </c>
      <c r="AV32" s="602">
        <v>6.0081911262798622</v>
      </c>
      <c r="AW32" s="602">
        <v>0</v>
      </c>
      <c r="AX32" s="602">
        <v>0</v>
      </c>
      <c r="AY32" s="602">
        <v>25.034129692832831</v>
      </c>
      <c r="AZ32" s="602">
        <v>0</v>
      </c>
      <c r="BA32" s="602">
        <v>102.73539518900336</v>
      </c>
      <c r="BB32" s="602">
        <v>104.24028268551238</v>
      </c>
      <c r="BC32" s="602">
        <v>103.1802120141343</v>
      </c>
      <c r="BD32" s="602">
        <v>82.978417266187165</v>
      </c>
      <c r="BE32" s="602">
        <v>82.978417266187165</v>
      </c>
      <c r="BF32" s="602">
        <v>277.35964694177341</v>
      </c>
      <c r="BG32" s="602">
        <v>0</v>
      </c>
      <c r="BH32" s="602">
        <v>0</v>
      </c>
      <c r="BI32" s="602">
        <v>0</v>
      </c>
      <c r="BJ32" s="602">
        <v>2.097</v>
      </c>
      <c r="BK32" s="602">
        <v>0</v>
      </c>
      <c r="BL32" s="602">
        <v>0</v>
      </c>
      <c r="BM32" s="602">
        <v>0</v>
      </c>
      <c r="BN32" s="602">
        <v>0</v>
      </c>
      <c r="BO32" s="602">
        <v>1</v>
      </c>
    </row>
    <row r="33" spans="1:67" ht="14.4" x14ac:dyDescent="0.25">
      <c r="A33" s="597">
        <v>29</v>
      </c>
      <c r="B33" s="597">
        <v>11</v>
      </c>
      <c r="C33" s="598">
        <v>0</v>
      </c>
      <c r="D33" s="598">
        <v>0.35674157303370801</v>
      </c>
      <c r="E33" s="555">
        <v>5406</v>
      </c>
      <c r="F33" s="599">
        <v>8315406</v>
      </c>
      <c r="G33" s="600" t="s">
        <v>92</v>
      </c>
      <c r="H33" s="601" t="s">
        <v>231</v>
      </c>
      <c r="I33" s="601">
        <v>0</v>
      </c>
      <c r="J33" s="601">
        <v>1</v>
      </c>
      <c r="K33" s="601">
        <v>0</v>
      </c>
      <c r="L33" s="601">
        <v>0</v>
      </c>
      <c r="M33" s="601">
        <v>0</v>
      </c>
      <c r="N33" s="601">
        <v>5</v>
      </c>
      <c r="O33" s="601">
        <v>3</v>
      </c>
      <c r="P33" s="601">
        <v>2</v>
      </c>
      <c r="Q33" s="602">
        <v>1188</v>
      </c>
      <c r="R33" s="602">
        <v>0</v>
      </c>
      <c r="S33" s="602">
        <v>0</v>
      </c>
      <c r="T33" s="602">
        <v>0</v>
      </c>
      <c r="U33" s="602">
        <v>1188</v>
      </c>
      <c r="V33" s="602">
        <v>756</v>
      </c>
      <c r="W33" s="602">
        <v>432</v>
      </c>
      <c r="X33" s="602">
        <v>280</v>
      </c>
      <c r="Y33" s="602">
        <v>260</v>
      </c>
      <c r="Z33" s="602">
        <v>216</v>
      </c>
      <c r="AA33" s="602">
        <v>213</v>
      </c>
      <c r="AB33" s="602">
        <v>219</v>
      </c>
      <c r="AC33" s="602">
        <v>0</v>
      </c>
      <c r="AD33" s="602">
        <v>1188</v>
      </c>
      <c r="AE33" s="602">
        <v>237.6</v>
      </c>
      <c r="AF33" s="602">
        <v>0</v>
      </c>
      <c r="AG33" s="602">
        <v>0</v>
      </c>
      <c r="AH33" s="602">
        <v>367.66551724137975</v>
      </c>
      <c r="AI33" s="602">
        <v>418.87241379310382</v>
      </c>
      <c r="AJ33" s="602">
        <v>0</v>
      </c>
      <c r="AK33" s="602">
        <v>0</v>
      </c>
      <c r="AL33" s="602">
        <v>0</v>
      </c>
      <c r="AM33" s="602">
        <v>0</v>
      </c>
      <c r="AN33" s="602">
        <v>0</v>
      </c>
      <c r="AO33" s="602">
        <v>0</v>
      </c>
      <c r="AP33" s="602">
        <v>0</v>
      </c>
      <c r="AQ33" s="602">
        <v>534.6</v>
      </c>
      <c r="AR33" s="602">
        <v>330.79655172413794</v>
      </c>
      <c r="AS33" s="602">
        <v>99.341379310344806</v>
      </c>
      <c r="AT33" s="602">
        <v>59.400000000000006</v>
      </c>
      <c r="AU33" s="602">
        <v>102.41379310344823</v>
      </c>
      <c r="AV33" s="602">
        <v>33.796551724137977</v>
      </c>
      <c r="AW33" s="602">
        <v>27.651724137931016</v>
      </c>
      <c r="AX33" s="602">
        <v>0</v>
      </c>
      <c r="AY33" s="602">
        <v>45.062068965517213</v>
      </c>
      <c r="AZ33" s="602">
        <v>0</v>
      </c>
      <c r="BA33" s="602">
        <v>123.40740740740748</v>
      </c>
      <c r="BB33" s="602">
        <v>116.31578947368433</v>
      </c>
      <c r="BC33" s="602">
        <v>96.631578947368524</v>
      </c>
      <c r="BD33" s="602">
        <v>93.72</v>
      </c>
      <c r="BE33" s="602">
        <v>96.36</v>
      </c>
      <c r="BF33" s="602">
        <v>307.46412106673233</v>
      </c>
      <c r="BG33" s="602">
        <v>0</v>
      </c>
      <c r="BH33" s="602">
        <v>11.675172413793156</v>
      </c>
      <c r="BI33" s="602">
        <v>0</v>
      </c>
      <c r="BJ33" s="602">
        <v>2.4380000000000002</v>
      </c>
      <c r="BK33" s="602">
        <v>0</v>
      </c>
      <c r="BL33" s="602">
        <v>6.333333333333302E-2</v>
      </c>
      <c r="BM33" s="602">
        <v>0</v>
      </c>
      <c r="BN33" s="602">
        <v>0</v>
      </c>
      <c r="BO33" s="602">
        <v>1</v>
      </c>
    </row>
    <row r="34" spans="1:67" ht="14.4" x14ac:dyDescent="0.25">
      <c r="A34" s="597">
        <v>30</v>
      </c>
      <c r="B34" s="597" t="e">
        <v>#N/A</v>
      </c>
      <c r="C34" s="598">
        <v>0.32530120481927699</v>
      </c>
      <c r="D34" s="598">
        <v>0.54496208017334802</v>
      </c>
      <c r="E34" s="555">
        <v>4177</v>
      </c>
      <c r="F34" s="599">
        <v>8314177</v>
      </c>
      <c r="G34" s="600" t="s">
        <v>93</v>
      </c>
      <c r="H34" s="601" t="s">
        <v>1336</v>
      </c>
      <c r="I34" s="601">
        <v>0</v>
      </c>
      <c r="J34" s="601">
        <v>1</v>
      </c>
      <c r="K34" s="601">
        <v>0</v>
      </c>
      <c r="L34" s="601">
        <v>0</v>
      </c>
      <c r="M34" s="601">
        <v>7</v>
      </c>
      <c r="N34" s="601">
        <v>5</v>
      </c>
      <c r="O34" s="601">
        <v>3</v>
      </c>
      <c r="P34" s="601">
        <v>2</v>
      </c>
      <c r="Q34" s="602">
        <v>1343</v>
      </c>
      <c r="R34" s="602">
        <v>374</v>
      </c>
      <c r="S34" s="602">
        <v>37</v>
      </c>
      <c r="T34" s="602">
        <v>337</v>
      </c>
      <c r="U34" s="602">
        <v>969</v>
      </c>
      <c r="V34" s="602">
        <v>595</v>
      </c>
      <c r="W34" s="602">
        <v>374</v>
      </c>
      <c r="X34" s="602">
        <v>210</v>
      </c>
      <c r="Y34" s="602">
        <v>189</v>
      </c>
      <c r="Z34" s="602">
        <v>196</v>
      </c>
      <c r="AA34" s="602">
        <v>188</v>
      </c>
      <c r="AB34" s="602">
        <v>186</v>
      </c>
      <c r="AC34" s="602">
        <v>0</v>
      </c>
      <c r="AD34" s="602">
        <v>1343</v>
      </c>
      <c r="AE34" s="602">
        <v>111.91666666666667</v>
      </c>
      <c r="AF34" s="602">
        <v>96.999999999999829</v>
      </c>
      <c r="AG34" s="602">
        <v>111.99999999999991</v>
      </c>
      <c r="AH34" s="602">
        <v>447.99999999999972</v>
      </c>
      <c r="AI34" s="602">
        <v>506.99999999999994</v>
      </c>
      <c r="AJ34" s="602">
        <v>69.000000000000114</v>
      </c>
      <c r="AK34" s="602">
        <v>23.000000000000018</v>
      </c>
      <c r="AL34" s="602">
        <v>119.99999999999999</v>
      </c>
      <c r="AM34" s="602">
        <v>55.000000000000085</v>
      </c>
      <c r="AN34" s="602">
        <v>62.000000000000099</v>
      </c>
      <c r="AO34" s="602">
        <v>36</v>
      </c>
      <c r="AP34" s="602">
        <v>9.0000000000000178</v>
      </c>
      <c r="AQ34" s="602">
        <v>86.999999999999972</v>
      </c>
      <c r="AR34" s="602">
        <v>105.00000000000001</v>
      </c>
      <c r="AS34" s="602">
        <v>180.00000000000043</v>
      </c>
      <c r="AT34" s="602">
        <v>299.99999999999977</v>
      </c>
      <c r="AU34" s="602">
        <v>203.00000000000034</v>
      </c>
      <c r="AV34" s="602">
        <v>48.999999999999979</v>
      </c>
      <c r="AW34" s="602">
        <v>44.999999999999972</v>
      </c>
      <c r="AX34" s="602">
        <v>102.40476190476198</v>
      </c>
      <c r="AY34" s="602">
        <v>158.95268138801271</v>
      </c>
      <c r="AZ34" s="602">
        <v>149.8982103249389</v>
      </c>
      <c r="BA34" s="602">
        <v>145.29729729729732</v>
      </c>
      <c r="BB34" s="602">
        <v>132.70212765957444</v>
      </c>
      <c r="BC34" s="602">
        <v>137.61702127659572</v>
      </c>
      <c r="BD34" s="602">
        <v>134.08823529411762</v>
      </c>
      <c r="BE34" s="602">
        <v>132.66176470588235</v>
      </c>
      <c r="BF34" s="602">
        <v>400.39432401914604</v>
      </c>
      <c r="BG34" s="602">
        <v>60.560000000000159</v>
      </c>
      <c r="BH34" s="602">
        <v>78.000495867768549</v>
      </c>
      <c r="BI34" s="602">
        <v>0</v>
      </c>
      <c r="BJ34" s="602">
        <v>1.36</v>
      </c>
      <c r="BK34" s="602">
        <v>0</v>
      </c>
      <c r="BL34" s="602">
        <v>0</v>
      </c>
      <c r="BM34" s="602">
        <v>0</v>
      </c>
      <c r="BN34" s="602">
        <v>0.27848101265822783</v>
      </c>
      <c r="BO34" s="602">
        <v>0.72151898734177211</v>
      </c>
    </row>
    <row r="35" spans="1:67" ht="14.4" x14ac:dyDescent="0.25">
      <c r="A35" s="597">
        <v>31</v>
      </c>
      <c r="B35" s="597" t="e">
        <v>#N/A</v>
      </c>
      <c r="C35" s="598">
        <v>6.8965517241379296E-2</v>
      </c>
      <c r="D35" s="598">
        <v>0</v>
      </c>
      <c r="E35" s="555">
        <v>2002</v>
      </c>
      <c r="F35" s="599">
        <v>8312002</v>
      </c>
      <c r="G35" s="600" t="s">
        <v>94</v>
      </c>
      <c r="H35" s="601" t="s">
        <v>345</v>
      </c>
      <c r="I35" s="601" t="s">
        <v>1337</v>
      </c>
      <c r="J35" s="601">
        <v>1</v>
      </c>
      <c r="K35" s="601">
        <v>0</v>
      </c>
      <c r="L35" s="601">
        <v>0</v>
      </c>
      <c r="M35" s="601">
        <v>7</v>
      </c>
      <c r="N35" s="601">
        <v>0</v>
      </c>
      <c r="O35" s="601">
        <v>0</v>
      </c>
      <c r="P35" s="601">
        <v>0</v>
      </c>
      <c r="Q35" s="602">
        <v>426</v>
      </c>
      <c r="R35" s="602">
        <v>426</v>
      </c>
      <c r="S35" s="602">
        <v>60</v>
      </c>
      <c r="T35" s="602">
        <v>366</v>
      </c>
      <c r="U35" s="602">
        <v>0</v>
      </c>
      <c r="V35" s="602">
        <v>0</v>
      </c>
      <c r="W35" s="602">
        <v>0</v>
      </c>
      <c r="X35" s="602">
        <v>0</v>
      </c>
      <c r="Y35" s="602">
        <v>0</v>
      </c>
      <c r="Z35" s="602">
        <v>0</v>
      </c>
      <c r="AA35" s="602">
        <v>0</v>
      </c>
      <c r="AB35" s="602">
        <v>0</v>
      </c>
      <c r="AC35" s="602">
        <v>0</v>
      </c>
      <c r="AD35" s="602">
        <v>426</v>
      </c>
      <c r="AE35" s="602">
        <v>60.857142857142854</v>
      </c>
      <c r="AF35" s="602">
        <v>36.999999999999993</v>
      </c>
      <c r="AG35" s="602">
        <v>36.999999999999993</v>
      </c>
      <c r="AH35" s="602">
        <v>0</v>
      </c>
      <c r="AI35" s="602">
        <v>0</v>
      </c>
      <c r="AJ35" s="602">
        <v>330.55188679245276</v>
      </c>
      <c r="AK35" s="602">
        <v>83.391509433962227</v>
      </c>
      <c r="AL35" s="602">
        <v>3.0141509433962277</v>
      </c>
      <c r="AM35" s="602">
        <v>5.0235849056603863</v>
      </c>
      <c r="AN35" s="602">
        <v>3.0141509433962277</v>
      </c>
      <c r="AO35" s="602">
        <v>1.0047169811320773</v>
      </c>
      <c r="AP35" s="602">
        <v>0</v>
      </c>
      <c r="AQ35" s="602">
        <v>0</v>
      </c>
      <c r="AR35" s="602">
        <v>0</v>
      </c>
      <c r="AS35" s="602">
        <v>0</v>
      </c>
      <c r="AT35" s="602">
        <v>0</v>
      </c>
      <c r="AU35" s="602">
        <v>0</v>
      </c>
      <c r="AV35" s="602">
        <v>0</v>
      </c>
      <c r="AW35" s="602">
        <v>0</v>
      </c>
      <c r="AX35" s="602">
        <v>30.428571428571416</v>
      </c>
      <c r="AY35" s="602">
        <v>0</v>
      </c>
      <c r="AZ35" s="602">
        <v>87.750247863651353</v>
      </c>
      <c r="BA35" s="602">
        <v>0</v>
      </c>
      <c r="BB35" s="602">
        <v>0</v>
      </c>
      <c r="BC35" s="602">
        <v>0</v>
      </c>
      <c r="BD35" s="602">
        <v>0</v>
      </c>
      <c r="BE35" s="602">
        <v>0</v>
      </c>
      <c r="BF35" s="602">
        <v>0</v>
      </c>
      <c r="BG35" s="602">
        <v>0</v>
      </c>
      <c r="BH35" s="602">
        <v>0</v>
      </c>
      <c r="BI35" s="602">
        <v>1.2230000000000001</v>
      </c>
      <c r="BJ35" s="602">
        <v>0</v>
      </c>
      <c r="BK35" s="602">
        <v>0</v>
      </c>
      <c r="BL35" s="602">
        <v>0</v>
      </c>
      <c r="BM35" s="602">
        <v>0</v>
      </c>
      <c r="BN35" s="602">
        <v>1</v>
      </c>
      <c r="BO35" s="602">
        <v>0</v>
      </c>
    </row>
    <row r="36" spans="1:67" ht="14.4" x14ac:dyDescent="0.25">
      <c r="A36" s="597">
        <v>32</v>
      </c>
      <c r="B36" s="597" t="e">
        <v>#N/A</v>
      </c>
      <c r="C36" s="598">
        <v>0.54512635379061403</v>
      </c>
      <c r="D36" s="598">
        <v>0</v>
      </c>
      <c r="E36" s="555">
        <v>2004</v>
      </c>
      <c r="F36" s="599">
        <v>8312004</v>
      </c>
      <c r="G36" s="600" t="s">
        <v>95</v>
      </c>
      <c r="H36" s="601" t="s">
        <v>345</v>
      </c>
      <c r="I36" s="601" t="s">
        <v>1337</v>
      </c>
      <c r="J36" s="601">
        <v>1</v>
      </c>
      <c r="K36" s="601">
        <v>0</v>
      </c>
      <c r="L36" s="601">
        <v>0</v>
      </c>
      <c r="M36" s="601">
        <v>7</v>
      </c>
      <c r="N36" s="601">
        <v>0</v>
      </c>
      <c r="O36" s="601">
        <v>0</v>
      </c>
      <c r="P36" s="601">
        <v>0</v>
      </c>
      <c r="Q36" s="602">
        <v>254</v>
      </c>
      <c r="R36" s="602">
        <v>254</v>
      </c>
      <c r="S36" s="602">
        <v>26</v>
      </c>
      <c r="T36" s="602">
        <v>228</v>
      </c>
      <c r="U36" s="602">
        <v>0</v>
      </c>
      <c r="V36" s="602">
        <v>0</v>
      </c>
      <c r="W36" s="602">
        <v>0</v>
      </c>
      <c r="X36" s="602">
        <v>0</v>
      </c>
      <c r="Y36" s="602">
        <v>0</v>
      </c>
      <c r="Z36" s="602">
        <v>0</v>
      </c>
      <c r="AA36" s="602">
        <v>0</v>
      </c>
      <c r="AB36" s="602">
        <v>0</v>
      </c>
      <c r="AC36" s="602">
        <v>0</v>
      </c>
      <c r="AD36" s="602">
        <v>254</v>
      </c>
      <c r="AE36" s="602">
        <v>36.285714285714285</v>
      </c>
      <c r="AF36" s="602">
        <v>144.00000000000009</v>
      </c>
      <c r="AG36" s="602">
        <v>144.00000000000009</v>
      </c>
      <c r="AH36" s="602">
        <v>0</v>
      </c>
      <c r="AI36" s="602">
        <v>0</v>
      </c>
      <c r="AJ36" s="602">
        <v>29.000000000000078</v>
      </c>
      <c r="AK36" s="602">
        <v>44.000000000000021</v>
      </c>
      <c r="AL36" s="602">
        <v>14.999999999999995</v>
      </c>
      <c r="AM36" s="602">
        <v>25.999999999999886</v>
      </c>
      <c r="AN36" s="602">
        <v>2.0000000000000009</v>
      </c>
      <c r="AO36" s="602">
        <v>18.000000000000011</v>
      </c>
      <c r="AP36" s="602">
        <v>120.00000000000006</v>
      </c>
      <c r="AQ36" s="602">
        <v>0</v>
      </c>
      <c r="AR36" s="602">
        <v>0</v>
      </c>
      <c r="AS36" s="602">
        <v>0</v>
      </c>
      <c r="AT36" s="602">
        <v>0</v>
      </c>
      <c r="AU36" s="602">
        <v>0</v>
      </c>
      <c r="AV36" s="602">
        <v>0</v>
      </c>
      <c r="AW36" s="602">
        <v>0</v>
      </c>
      <c r="AX36" s="602">
        <v>26.7368421052632</v>
      </c>
      <c r="AY36" s="602">
        <v>0</v>
      </c>
      <c r="AZ36" s="602">
        <v>74.764765985214694</v>
      </c>
      <c r="BA36" s="602">
        <v>0</v>
      </c>
      <c r="BB36" s="602">
        <v>0</v>
      </c>
      <c r="BC36" s="602">
        <v>0</v>
      </c>
      <c r="BD36" s="602">
        <v>0</v>
      </c>
      <c r="BE36" s="602">
        <v>0</v>
      </c>
      <c r="BF36" s="602">
        <v>0</v>
      </c>
      <c r="BG36" s="602">
        <v>5.7599999999999989</v>
      </c>
      <c r="BH36" s="602">
        <v>0</v>
      </c>
      <c r="BI36" s="602">
        <v>0.53</v>
      </c>
      <c r="BJ36" s="602">
        <v>0</v>
      </c>
      <c r="BK36" s="602">
        <v>0</v>
      </c>
      <c r="BL36" s="602">
        <v>0</v>
      </c>
      <c r="BM36" s="602">
        <v>0</v>
      </c>
      <c r="BN36" s="602">
        <v>1</v>
      </c>
      <c r="BO36" s="602">
        <v>0</v>
      </c>
    </row>
    <row r="37" spans="1:67" ht="14.4" x14ac:dyDescent="0.25">
      <c r="A37" s="597">
        <v>33</v>
      </c>
      <c r="B37" s="597" t="e">
        <v>#N/A</v>
      </c>
      <c r="C37" s="598">
        <v>3.2258064516128997E-2</v>
      </c>
      <c r="D37" s="598">
        <v>0</v>
      </c>
      <c r="E37" s="555">
        <v>2006</v>
      </c>
      <c r="F37" s="599">
        <v>8312006</v>
      </c>
      <c r="G37" s="600" t="s">
        <v>96</v>
      </c>
      <c r="H37" s="601" t="s">
        <v>345</v>
      </c>
      <c r="I37" s="601" t="s">
        <v>1337</v>
      </c>
      <c r="J37" s="601">
        <v>1</v>
      </c>
      <c r="K37" s="601">
        <v>0</v>
      </c>
      <c r="L37" s="601">
        <v>0</v>
      </c>
      <c r="M37" s="601">
        <v>7</v>
      </c>
      <c r="N37" s="601">
        <v>0</v>
      </c>
      <c r="O37" s="601">
        <v>0</v>
      </c>
      <c r="P37" s="601">
        <v>0</v>
      </c>
      <c r="Q37" s="602">
        <v>308</v>
      </c>
      <c r="R37" s="602">
        <v>308</v>
      </c>
      <c r="S37" s="602">
        <v>43</v>
      </c>
      <c r="T37" s="602">
        <v>265</v>
      </c>
      <c r="U37" s="602">
        <v>0</v>
      </c>
      <c r="V37" s="602">
        <v>0</v>
      </c>
      <c r="W37" s="602">
        <v>0</v>
      </c>
      <c r="X37" s="602">
        <v>0</v>
      </c>
      <c r="Y37" s="602">
        <v>0</v>
      </c>
      <c r="Z37" s="602">
        <v>0</v>
      </c>
      <c r="AA37" s="602">
        <v>0</v>
      </c>
      <c r="AB37" s="602">
        <v>0</v>
      </c>
      <c r="AC37" s="602">
        <v>0</v>
      </c>
      <c r="AD37" s="602">
        <v>308</v>
      </c>
      <c r="AE37" s="602">
        <v>44</v>
      </c>
      <c r="AF37" s="602">
        <v>10.999999999999995</v>
      </c>
      <c r="AG37" s="602">
        <v>12.000000000000012</v>
      </c>
      <c r="AH37" s="602">
        <v>0</v>
      </c>
      <c r="AI37" s="602">
        <v>0</v>
      </c>
      <c r="AJ37" s="602">
        <v>295.00000000000006</v>
      </c>
      <c r="AK37" s="602">
        <v>10.000000000000009</v>
      </c>
      <c r="AL37" s="602">
        <v>1.0000000000000011</v>
      </c>
      <c r="AM37" s="602">
        <v>0</v>
      </c>
      <c r="AN37" s="602">
        <v>1.0000000000000011</v>
      </c>
      <c r="AO37" s="602">
        <v>1.0000000000000011</v>
      </c>
      <c r="AP37" s="602">
        <v>0</v>
      </c>
      <c r="AQ37" s="602">
        <v>0</v>
      </c>
      <c r="AR37" s="602">
        <v>0</v>
      </c>
      <c r="AS37" s="602">
        <v>0</v>
      </c>
      <c r="AT37" s="602">
        <v>0</v>
      </c>
      <c r="AU37" s="602">
        <v>0</v>
      </c>
      <c r="AV37" s="602">
        <v>0</v>
      </c>
      <c r="AW37" s="602">
        <v>0</v>
      </c>
      <c r="AX37" s="602">
        <v>36.166666666666536</v>
      </c>
      <c r="AY37" s="602">
        <v>0</v>
      </c>
      <c r="AZ37" s="602">
        <v>68.312318313953426</v>
      </c>
      <c r="BA37" s="602">
        <v>0</v>
      </c>
      <c r="BB37" s="602">
        <v>0</v>
      </c>
      <c r="BC37" s="602">
        <v>0</v>
      </c>
      <c r="BD37" s="602">
        <v>0</v>
      </c>
      <c r="BE37" s="602">
        <v>0</v>
      </c>
      <c r="BF37" s="602">
        <v>0</v>
      </c>
      <c r="BG37" s="602">
        <v>0</v>
      </c>
      <c r="BH37" s="602">
        <v>0</v>
      </c>
      <c r="BI37" s="602">
        <v>0.81599999999999995</v>
      </c>
      <c r="BJ37" s="602">
        <v>0</v>
      </c>
      <c r="BK37" s="602">
        <v>0</v>
      </c>
      <c r="BL37" s="602">
        <v>0</v>
      </c>
      <c r="BM37" s="602">
        <v>0</v>
      </c>
      <c r="BN37" s="602">
        <v>1</v>
      </c>
      <c r="BO37" s="602">
        <v>0</v>
      </c>
    </row>
    <row r="38" spans="1:67" ht="14.4" x14ac:dyDescent="0.25">
      <c r="A38" s="597">
        <v>34</v>
      </c>
      <c r="B38" s="597" t="e">
        <v>#N/A</v>
      </c>
      <c r="C38" s="598">
        <v>0.38775510204081598</v>
      </c>
      <c r="D38" s="598">
        <v>0</v>
      </c>
      <c r="E38" s="555">
        <v>2007</v>
      </c>
      <c r="F38" s="599">
        <v>8312007</v>
      </c>
      <c r="G38" s="600" t="s">
        <v>97</v>
      </c>
      <c r="H38" s="601" t="s">
        <v>345</v>
      </c>
      <c r="I38" s="601" t="s">
        <v>1337</v>
      </c>
      <c r="J38" s="601">
        <v>1</v>
      </c>
      <c r="K38" s="601">
        <v>0</v>
      </c>
      <c r="L38" s="601">
        <v>0</v>
      </c>
      <c r="M38" s="601">
        <v>7</v>
      </c>
      <c r="N38" s="601">
        <v>0</v>
      </c>
      <c r="O38" s="601">
        <v>0</v>
      </c>
      <c r="P38" s="601">
        <v>0</v>
      </c>
      <c r="Q38" s="602">
        <v>431</v>
      </c>
      <c r="R38" s="602">
        <v>431</v>
      </c>
      <c r="S38" s="602">
        <v>57</v>
      </c>
      <c r="T38" s="602">
        <v>374</v>
      </c>
      <c r="U38" s="602">
        <v>0</v>
      </c>
      <c r="V38" s="602">
        <v>0</v>
      </c>
      <c r="W38" s="602">
        <v>0</v>
      </c>
      <c r="X38" s="602">
        <v>0</v>
      </c>
      <c r="Y38" s="602">
        <v>0</v>
      </c>
      <c r="Z38" s="602">
        <v>0</v>
      </c>
      <c r="AA38" s="602">
        <v>0</v>
      </c>
      <c r="AB38" s="602">
        <v>0</v>
      </c>
      <c r="AC38" s="602">
        <v>0</v>
      </c>
      <c r="AD38" s="602">
        <v>431</v>
      </c>
      <c r="AE38" s="602">
        <v>61.571428571428569</v>
      </c>
      <c r="AF38" s="602">
        <v>138.99999999999994</v>
      </c>
      <c r="AG38" s="602">
        <v>144.99999999999989</v>
      </c>
      <c r="AH38" s="602">
        <v>0</v>
      </c>
      <c r="AI38" s="602">
        <v>0</v>
      </c>
      <c r="AJ38" s="602">
        <v>91.999999999999872</v>
      </c>
      <c r="AK38" s="602">
        <v>34.000000000000007</v>
      </c>
      <c r="AL38" s="602">
        <v>59.999999999999879</v>
      </c>
      <c r="AM38" s="602">
        <v>0</v>
      </c>
      <c r="AN38" s="602">
        <v>69.000000000000014</v>
      </c>
      <c r="AO38" s="602">
        <v>165</v>
      </c>
      <c r="AP38" s="602">
        <v>11.000000000000014</v>
      </c>
      <c r="AQ38" s="602">
        <v>0</v>
      </c>
      <c r="AR38" s="602">
        <v>0</v>
      </c>
      <c r="AS38" s="602">
        <v>0</v>
      </c>
      <c r="AT38" s="602">
        <v>0</v>
      </c>
      <c r="AU38" s="602">
        <v>0</v>
      </c>
      <c r="AV38" s="602">
        <v>0</v>
      </c>
      <c r="AW38" s="602">
        <v>0</v>
      </c>
      <c r="AX38" s="602">
        <v>62.229946524064204</v>
      </c>
      <c r="AY38" s="602">
        <v>0</v>
      </c>
      <c r="AZ38" s="602">
        <v>115.80069088593348</v>
      </c>
      <c r="BA38" s="602">
        <v>0</v>
      </c>
      <c r="BB38" s="602">
        <v>0</v>
      </c>
      <c r="BC38" s="602">
        <v>0</v>
      </c>
      <c r="BD38" s="602">
        <v>0</v>
      </c>
      <c r="BE38" s="602">
        <v>0</v>
      </c>
      <c r="BF38" s="602">
        <v>0</v>
      </c>
      <c r="BG38" s="602">
        <v>0</v>
      </c>
      <c r="BH38" s="602">
        <v>0</v>
      </c>
      <c r="BI38" s="602">
        <v>0.62</v>
      </c>
      <c r="BJ38" s="602">
        <v>0</v>
      </c>
      <c r="BK38" s="602">
        <v>0</v>
      </c>
      <c r="BL38" s="602">
        <v>0</v>
      </c>
      <c r="BM38" s="602">
        <v>0</v>
      </c>
      <c r="BN38" s="602">
        <v>1</v>
      </c>
      <c r="BO38" s="602">
        <v>0</v>
      </c>
    </row>
    <row r="39" spans="1:67" ht="14.4" x14ac:dyDescent="0.25">
      <c r="A39" s="597">
        <v>35</v>
      </c>
      <c r="B39" s="597" t="e">
        <v>#N/A</v>
      </c>
      <c r="C39" s="598">
        <v>0.216748768472906</v>
      </c>
      <c r="D39" s="598">
        <v>0</v>
      </c>
      <c r="E39" s="555">
        <v>2008</v>
      </c>
      <c r="F39" s="599">
        <v>8312008</v>
      </c>
      <c r="G39" s="600" t="s">
        <v>98</v>
      </c>
      <c r="H39" s="601" t="s">
        <v>345</v>
      </c>
      <c r="I39" s="601" t="s">
        <v>1337</v>
      </c>
      <c r="J39" s="601">
        <v>1</v>
      </c>
      <c r="K39" s="601">
        <v>0</v>
      </c>
      <c r="L39" s="601">
        <v>0</v>
      </c>
      <c r="M39" s="601">
        <v>7</v>
      </c>
      <c r="N39" s="601">
        <v>0</v>
      </c>
      <c r="O39" s="601">
        <v>0</v>
      </c>
      <c r="P39" s="601">
        <v>0</v>
      </c>
      <c r="Q39" s="602">
        <v>193</v>
      </c>
      <c r="R39" s="602">
        <v>193</v>
      </c>
      <c r="S39" s="602">
        <v>19</v>
      </c>
      <c r="T39" s="602">
        <v>174</v>
      </c>
      <c r="U39" s="602">
        <v>0</v>
      </c>
      <c r="V39" s="602">
        <v>0</v>
      </c>
      <c r="W39" s="602">
        <v>0</v>
      </c>
      <c r="X39" s="602">
        <v>0</v>
      </c>
      <c r="Y39" s="602">
        <v>0</v>
      </c>
      <c r="Z39" s="602">
        <v>0</v>
      </c>
      <c r="AA39" s="602">
        <v>0</v>
      </c>
      <c r="AB39" s="602">
        <v>0</v>
      </c>
      <c r="AC39" s="602">
        <v>0</v>
      </c>
      <c r="AD39" s="602">
        <v>193</v>
      </c>
      <c r="AE39" s="602">
        <v>27.571428571428573</v>
      </c>
      <c r="AF39" s="602">
        <v>34.999999999999929</v>
      </c>
      <c r="AG39" s="602">
        <v>38.000000000000085</v>
      </c>
      <c r="AH39" s="602">
        <v>0</v>
      </c>
      <c r="AI39" s="602">
        <v>0</v>
      </c>
      <c r="AJ39" s="602">
        <v>50.901098901098955</v>
      </c>
      <c r="AK39" s="602">
        <v>41.357142857142804</v>
      </c>
      <c r="AL39" s="602">
        <v>31.813186813186846</v>
      </c>
      <c r="AM39" s="602">
        <v>0</v>
      </c>
      <c r="AN39" s="602">
        <v>37.115384615384556</v>
      </c>
      <c r="AO39" s="602">
        <v>25.450549450549477</v>
      </c>
      <c r="AP39" s="602">
        <v>6.3626373626373693</v>
      </c>
      <c r="AQ39" s="602">
        <v>0</v>
      </c>
      <c r="AR39" s="602">
        <v>0</v>
      </c>
      <c r="AS39" s="602">
        <v>0</v>
      </c>
      <c r="AT39" s="602">
        <v>0</v>
      </c>
      <c r="AU39" s="602">
        <v>0</v>
      </c>
      <c r="AV39" s="602">
        <v>0</v>
      </c>
      <c r="AW39" s="602">
        <v>0</v>
      </c>
      <c r="AX39" s="602">
        <v>42.149425287356294</v>
      </c>
      <c r="AY39" s="602">
        <v>0</v>
      </c>
      <c r="AZ39" s="602">
        <v>49.180324276950024</v>
      </c>
      <c r="BA39" s="602">
        <v>0</v>
      </c>
      <c r="BB39" s="602">
        <v>0</v>
      </c>
      <c r="BC39" s="602">
        <v>0</v>
      </c>
      <c r="BD39" s="602">
        <v>0</v>
      </c>
      <c r="BE39" s="602">
        <v>0</v>
      </c>
      <c r="BF39" s="602">
        <v>0</v>
      </c>
      <c r="BG39" s="602">
        <v>0</v>
      </c>
      <c r="BH39" s="602">
        <v>0</v>
      </c>
      <c r="BI39" s="602">
        <v>0.45200000000000001</v>
      </c>
      <c r="BJ39" s="602">
        <v>0</v>
      </c>
      <c r="BK39" s="602">
        <v>0</v>
      </c>
      <c r="BL39" s="602">
        <v>0</v>
      </c>
      <c r="BM39" s="602">
        <v>0</v>
      </c>
      <c r="BN39" s="602">
        <v>1</v>
      </c>
      <c r="BO39" s="602">
        <v>0</v>
      </c>
    </row>
    <row r="40" spans="1:67" ht="14.4" x14ac:dyDescent="0.25">
      <c r="A40" s="597">
        <v>36</v>
      </c>
      <c r="B40" s="597" t="e">
        <v>#N/A</v>
      </c>
      <c r="C40" s="598">
        <v>0.47663551401869197</v>
      </c>
      <c r="D40" s="598">
        <v>0</v>
      </c>
      <c r="E40" s="555">
        <v>2009</v>
      </c>
      <c r="F40" s="599">
        <v>8312009</v>
      </c>
      <c r="G40" s="600" t="s">
        <v>99</v>
      </c>
      <c r="H40" s="601" t="s">
        <v>345</v>
      </c>
      <c r="I40" s="601" t="s">
        <v>1337</v>
      </c>
      <c r="J40" s="601">
        <v>1</v>
      </c>
      <c r="K40" s="601">
        <v>0</v>
      </c>
      <c r="L40" s="601">
        <v>0</v>
      </c>
      <c r="M40" s="601">
        <v>7</v>
      </c>
      <c r="N40" s="601">
        <v>0</v>
      </c>
      <c r="O40" s="601">
        <v>0</v>
      </c>
      <c r="P40" s="601">
        <v>0</v>
      </c>
      <c r="Q40" s="602">
        <v>195</v>
      </c>
      <c r="R40" s="602">
        <v>195</v>
      </c>
      <c r="S40" s="602">
        <v>21</v>
      </c>
      <c r="T40" s="602">
        <v>174</v>
      </c>
      <c r="U40" s="602">
        <v>0</v>
      </c>
      <c r="V40" s="602">
        <v>0</v>
      </c>
      <c r="W40" s="602">
        <v>0</v>
      </c>
      <c r="X40" s="602">
        <v>0</v>
      </c>
      <c r="Y40" s="602">
        <v>0</v>
      </c>
      <c r="Z40" s="602">
        <v>0</v>
      </c>
      <c r="AA40" s="602">
        <v>0</v>
      </c>
      <c r="AB40" s="602">
        <v>0</v>
      </c>
      <c r="AC40" s="602">
        <v>0</v>
      </c>
      <c r="AD40" s="602">
        <v>195</v>
      </c>
      <c r="AE40" s="602">
        <v>27.857142857142858</v>
      </c>
      <c r="AF40" s="602">
        <v>114.00000000000007</v>
      </c>
      <c r="AG40" s="602">
        <v>116.00000000000001</v>
      </c>
      <c r="AH40" s="602">
        <v>0</v>
      </c>
      <c r="AI40" s="602">
        <v>0</v>
      </c>
      <c r="AJ40" s="602">
        <v>37.774869109947645</v>
      </c>
      <c r="AK40" s="602">
        <v>10.209424083769637</v>
      </c>
      <c r="AL40" s="602">
        <v>10.209424083769637</v>
      </c>
      <c r="AM40" s="602">
        <v>2.0418848167539316</v>
      </c>
      <c r="AN40" s="602">
        <v>47.984293193717207</v>
      </c>
      <c r="AO40" s="602">
        <v>67.38219895287952</v>
      </c>
      <c r="AP40" s="602">
        <v>19.397905759162299</v>
      </c>
      <c r="AQ40" s="602">
        <v>0</v>
      </c>
      <c r="AR40" s="602">
        <v>0</v>
      </c>
      <c r="AS40" s="602">
        <v>0</v>
      </c>
      <c r="AT40" s="602">
        <v>0</v>
      </c>
      <c r="AU40" s="602">
        <v>0</v>
      </c>
      <c r="AV40" s="602">
        <v>0</v>
      </c>
      <c r="AW40" s="602">
        <v>0</v>
      </c>
      <c r="AX40" s="602">
        <v>35.862068965517146</v>
      </c>
      <c r="AY40" s="602">
        <v>0</v>
      </c>
      <c r="AZ40" s="602">
        <v>88.049079754601223</v>
      </c>
      <c r="BA40" s="602">
        <v>0</v>
      </c>
      <c r="BB40" s="602">
        <v>0</v>
      </c>
      <c r="BC40" s="602">
        <v>0</v>
      </c>
      <c r="BD40" s="602">
        <v>0</v>
      </c>
      <c r="BE40" s="602">
        <v>0</v>
      </c>
      <c r="BF40" s="602">
        <v>0</v>
      </c>
      <c r="BG40" s="602">
        <v>5.3000000000000052</v>
      </c>
      <c r="BH40" s="602">
        <v>0</v>
      </c>
      <c r="BI40" s="602">
        <v>0.53100000000000003</v>
      </c>
      <c r="BJ40" s="602">
        <v>0</v>
      </c>
      <c r="BK40" s="602">
        <v>0</v>
      </c>
      <c r="BL40" s="602">
        <v>0</v>
      </c>
      <c r="BM40" s="602">
        <v>0</v>
      </c>
      <c r="BN40" s="602">
        <v>1</v>
      </c>
      <c r="BO40" s="602">
        <v>0</v>
      </c>
    </row>
    <row r="41" spans="1:67" ht="14.4" x14ac:dyDescent="0.25">
      <c r="A41" s="597">
        <v>37</v>
      </c>
      <c r="B41" s="597" t="e">
        <v>#N/A</v>
      </c>
      <c r="C41" s="598">
        <v>0.56038647342995196</v>
      </c>
      <c r="D41" s="598">
        <v>0</v>
      </c>
      <c r="E41" s="555">
        <v>2010</v>
      </c>
      <c r="F41" s="599">
        <v>8312010</v>
      </c>
      <c r="G41" s="600" t="s">
        <v>100</v>
      </c>
      <c r="H41" s="601" t="s">
        <v>345</v>
      </c>
      <c r="I41" s="601" t="s">
        <v>1337</v>
      </c>
      <c r="J41" s="601">
        <v>1</v>
      </c>
      <c r="K41" s="601">
        <v>0</v>
      </c>
      <c r="L41" s="601">
        <v>0</v>
      </c>
      <c r="M41" s="601">
        <v>7</v>
      </c>
      <c r="N41" s="601">
        <v>0</v>
      </c>
      <c r="O41" s="601">
        <v>0</v>
      </c>
      <c r="P41" s="601">
        <v>0</v>
      </c>
      <c r="Q41" s="602">
        <v>198</v>
      </c>
      <c r="R41" s="602">
        <v>198</v>
      </c>
      <c r="S41" s="602">
        <v>26</v>
      </c>
      <c r="T41" s="602">
        <v>172</v>
      </c>
      <c r="U41" s="602">
        <v>0</v>
      </c>
      <c r="V41" s="602">
        <v>0</v>
      </c>
      <c r="W41" s="602">
        <v>0</v>
      </c>
      <c r="X41" s="602">
        <v>0</v>
      </c>
      <c r="Y41" s="602">
        <v>0</v>
      </c>
      <c r="Z41" s="602">
        <v>0</v>
      </c>
      <c r="AA41" s="602">
        <v>0</v>
      </c>
      <c r="AB41" s="602">
        <v>0</v>
      </c>
      <c r="AC41" s="602">
        <v>0</v>
      </c>
      <c r="AD41" s="602">
        <v>198</v>
      </c>
      <c r="AE41" s="602">
        <v>28.285714285714285</v>
      </c>
      <c r="AF41" s="602">
        <v>112.00000000000006</v>
      </c>
      <c r="AG41" s="602">
        <v>113.00000000000007</v>
      </c>
      <c r="AH41" s="602">
        <v>0</v>
      </c>
      <c r="AI41" s="602">
        <v>0</v>
      </c>
      <c r="AJ41" s="602">
        <v>42.999999999999964</v>
      </c>
      <c r="AK41" s="602">
        <v>0</v>
      </c>
      <c r="AL41" s="602">
        <v>13.000000000000009</v>
      </c>
      <c r="AM41" s="602">
        <v>0.99999999999999989</v>
      </c>
      <c r="AN41" s="602">
        <v>69.000000000000099</v>
      </c>
      <c r="AO41" s="602">
        <v>67.999999999999915</v>
      </c>
      <c r="AP41" s="602">
        <v>3.9999999999999996</v>
      </c>
      <c r="AQ41" s="602">
        <v>0</v>
      </c>
      <c r="AR41" s="602">
        <v>0</v>
      </c>
      <c r="AS41" s="602">
        <v>0</v>
      </c>
      <c r="AT41" s="602">
        <v>0</v>
      </c>
      <c r="AU41" s="602">
        <v>0</v>
      </c>
      <c r="AV41" s="602">
        <v>0</v>
      </c>
      <c r="AW41" s="602">
        <v>0</v>
      </c>
      <c r="AX41" s="602">
        <v>28.779069767441797</v>
      </c>
      <c r="AY41" s="602">
        <v>0</v>
      </c>
      <c r="AZ41" s="602">
        <v>55.167305389221568</v>
      </c>
      <c r="BA41" s="602">
        <v>0</v>
      </c>
      <c r="BB41" s="602">
        <v>0</v>
      </c>
      <c r="BC41" s="602">
        <v>0</v>
      </c>
      <c r="BD41" s="602">
        <v>0</v>
      </c>
      <c r="BE41" s="602">
        <v>0</v>
      </c>
      <c r="BF41" s="602">
        <v>0</v>
      </c>
      <c r="BG41" s="602">
        <v>2.12</v>
      </c>
      <c r="BH41" s="602">
        <v>0</v>
      </c>
      <c r="BI41" s="602">
        <v>0.71</v>
      </c>
      <c r="BJ41" s="602">
        <v>0</v>
      </c>
      <c r="BK41" s="602">
        <v>0</v>
      </c>
      <c r="BL41" s="602">
        <v>0</v>
      </c>
      <c r="BM41" s="602">
        <v>0</v>
      </c>
      <c r="BN41" s="602">
        <v>1</v>
      </c>
      <c r="BO41" s="602">
        <v>0</v>
      </c>
    </row>
    <row r="42" spans="1:67" ht="14.4" x14ac:dyDescent="0.25">
      <c r="A42" s="597">
        <v>38</v>
      </c>
      <c r="B42" s="597" t="e">
        <v>#N/A</v>
      </c>
      <c r="C42" s="598">
        <v>0.323943661971831</v>
      </c>
      <c r="D42" s="598">
        <v>0</v>
      </c>
      <c r="E42" s="555">
        <v>2011</v>
      </c>
      <c r="F42" s="599">
        <v>8312011</v>
      </c>
      <c r="G42" s="600" t="s">
        <v>101</v>
      </c>
      <c r="H42" s="601" t="s">
        <v>345</v>
      </c>
      <c r="I42" s="601" t="s">
        <v>1337</v>
      </c>
      <c r="J42" s="601">
        <v>1</v>
      </c>
      <c r="K42" s="601">
        <v>0</v>
      </c>
      <c r="L42" s="601">
        <v>0</v>
      </c>
      <c r="M42" s="601">
        <v>7</v>
      </c>
      <c r="N42" s="601">
        <v>0</v>
      </c>
      <c r="O42" s="601">
        <v>0</v>
      </c>
      <c r="P42" s="601">
        <v>0</v>
      </c>
      <c r="Q42" s="602">
        <v>224</v>
      </c>
      <c r="R42" s="602">
        <v>224</v>
      </c>
      <c r="S42" s="602">
        <v>29</v>
      </c>
      <c r="T42" s="602">
        <v>195</v>
      </c>
      <c r="U42" s="602">
        <v>0</v>
      </c>
      <c r="V42" s="602">
        <v>0</v>
      </c>
      <c r="W42" s="602">
        <v>0</v>
      </c>
      <c r="X42" s="602">
        <v>0</v>
      </c>
      <c r="Y42" s="602">
        <v>0</v>
      </c>
      <c r="Z42" s="602">
        <v>0</v>
      </c>
      <c r="AA42" s="602">
        <v>0</v>
      </c>
      <c r="AB42" s="602">
        <v>0</v>
      </c>
      <c r="AC42" s="602">
        <v>0</v>
      </c>
      <c r="AD42" s="602">
        <v>224</v>
      </c>
      <c r="AE42" s="602">
        <v>32</v>
      </c>
      <c r="AF42" s="602">
        <v>82.999999999999943</v>
      </c>
      <c r="AG42" s="602">
        <v>82.999999999999943</v>
      </c>
      <c r="AH42" s="602">
        <v>0</v>
      </c>
      <c r="AI42" s="602">
        <v>0</v>
      </c>
      <c r="AJ42" s="602">
        <v>40.000000000000092</v>
      </c>
      <c r="AK42" s="602">
        <v>7</v>
      </c>
      <c r="AL42" s="602">
        <v>109.00000000000003</v>
      </c>
      <c r="AM42" s="602">
        <v>29.000000000000064</v>
      </c>
      <c r="AN42" s="602">
        <v>21.999999999999996</v>
      </c>
      <c r="AO42" s="602">
        <v>15.999999999999993</v>
      </c>
      <c r="AP42" s="602">
        <v>0.999999999999999</v>
      </c>
      <c r="AQ42" s="602">
        <v>0</v>
      </c>
      <c r="AR42" s="602">
        <v>0</v>
      </c>
      <c r="AS42" s="602">
        <v>0</v>
      </c>
      <c r="AT42" s="602">
        <v>0</v>
      </c>
      <c r="AU42" s="602">
        <v>0</v>
      </c>
      <c r="AV42" s="602">
        <v>0</v>
      </c>
      <c r="AW42" s="602">
        <v>0</v>
      </c>
      <c r="AX42" s="602">
        <v>34.461538461538495</v>
      </c>
      <c r="AY42" s="602">
        <v>0</v>
      </c>
      <c r="AZ42" s="602">
        <v>57.0034389140272</v>
      </c>
      <c r="BA42" s="602">
        <v>0</v>
      </c>
      <c r="BB42" s="602">
        <v>0</v>
      </c>
      <c r="BC42" s="602">
        <v>0</v>
      </c>
      <c r="BD42" s="602">
        <v>0</v>
      </c>
      <c r="BE42" s="602">
        <v>0</v>
      </c>
      <c r="BF42" s="602">
        <v>0</v>
      </c>
      <c r="BG42" s="602">
        <v>10.559999999999969</v>
      </c>
      <c r="BH42" s="602">
        <v>0</v>
      </c>
      <c r="BI42" s="602">
        <v>0.45900000000000002</v>
      </c>
      <c r="BJ42" s="602">
        <v>0</v>
      </c>
      <c r="BK42" s="602">
        <v>0</v>
      </c>
      <c r="BL42" s="602">
        <v>0</v>
      </c>
      <c r="BM42" s="602">
        <v>0</v>
      </c>
      <c r="BN42" s="602">
        <v>1</v>
      </c>
      <c r="BO42" s="602">
        <v>0</v>
      </c>
    </row>
    <row r="43" spans="1:67" ht="14.4" x14ac:dyDescent="0.25">
      <c r="A43" s="597">
        <v>39</v>
      </c>
      <c r="B43" s="597" t="e">
        <v>#N/A</v>
      </c>
      <c r="C43" s="598">
        <v>0.55654761904761896</v>
      </c>
      <c r="D43" s="598">
        <v>0</v>
      </c>
      <c r="E43" s="555">
        <v>2012</v>
      </c>
      <c r="F43" s="599">
        <v>8312012</v>
      </c>
      <c r="G43" s="600" t="s">
        <v>102</v>
      </c>
      <c r="H43" s="601" t="s">
        <v>345</v>
      </c>
      <c r="I43" s="601" t="s">
        <v>1337</v>
      </c>
      <c r="J43" s="601">
        <v>1</v>
      </c>
      <c r="K43" s="601">
        <v>0</v>
      </c>
      <c r="L43" s="601">
        <v>0</v>
      </c>
      <c r="M43" s="601">
        <v>7</v>
      </c>
      <c r="N43" s="601">
        <v>0</v>
      </c>
      <c r="O43" s="601">
        <v>0</v>
      </c>
      <c r="P43" s="601">
        <v>0</v>
      </c>
      <c r="Q43" s="602">
        <v>319</v>
      </c>
      <c r="R43" s="602">
        <v>319</v>
      </c>
      <c r="S43" s="602">
        <v>37</v>
      </c>
      <c r="T43" s="602">
        <v>282</v>
      </c>
      <c r="U43" s="602">
        <v>0</v>
      </c>
      <c r="V43" s="602">
        <v>0</v>
      </c>
      <c r="W43" s="602">
        <v>0</v>
      </c>
      <c r="X43" s="602">
        <v>0</v>
      </c>
      <c r="Y43" s="602">
        <v>0</v>
      </c>
      <c r="Z43" s="602">
        <v>0</v>
      </c>
      <c r="AA43" s="602">
        <v>0</v>
      </c>
      <c r="AB43" s="602">
        <v>0</v>
      </c>
      <c r="AC43" s="602">
        <v>0</v>
      </c>
      <c r="AD43" s="602">
        <v>319</v>
      </c>
      <c r="AE43" s="602">
        <v>45.571428571428569</v>
      </c>
      <c r="AF43" s="602">
        <v>196.99999999999989</v>
      </c>
      <c r="AG43" s="602">
        <v>196.99999999999989</v>
      </c>
      <c r="AH43" s="602">
        <v>0</v>
      </c>
      <c r="AI43" s="602">
        <v>0</v>
      </c>
      <c r="AJ43" s="602">
        <v>11.034591194968566</v>
      </c>
      <c r="AK43" s="602">
        <v>13.040880503144658</v>
      </c>
      <c r="AL43" s="602">
        <v>6.0188679245283057</v>
      </c>
      <c r="AM43" s="602">
        <v>5.0157232704402608</v>
      </c>
      <c r="AN43" s="602">
        <v>52.163522012578504</v>
      </c>
      <c r="AO43" s="602">
        <v>189.59433962264137</v>
      </c>
      <c r="AP43" s="602">
        <v>42.132075471698052</v>
      </c>
      <c r="AQ43" s="602">
        <v>0</v>
      </c>
      <c r="AR43" s="602">
        <v>0</v>
      </c>
      <c r="AS43" s="602">
        <v>0</v>
      </c>
      <c r="AT43" s="602">
        <v>0</v>
      </c>
      <c r="AU43" s="602">
        <v>0</v>
      </c>
      <c r="AV43" s="602">
        <v>0</v>
      </c>
      <c r="AW43" s="602">
        <v>0</v>
      </c>
      <c r="AX43" s="602">
        <v>56.560283687943226</v>
      </c>
      <c r="AY43" s="602">
        <v>0</v>
      </c>
      <c r="AZ43" s="602">
        <v>131.9534480976013</v>
      </c>
      <c r="BA43" s="602">
        <v>0</v>
      </c>
      <c r="BB43" s="602">
        <v>0</v>
      </c>
      <c r="BC43" s="602">
        <v>0</v>
      </c>
      <c r="BD43" s="602">
        <v>0</v>
      </c>
      <c r="BE43" s="602">
        <v>0</v>
      </c>
      <c r="BF43" s="602">
        <v>0</v>
      </c>
      <c r="BG43" s="602">
        <v>25.85999999999996</v>
      </c>
      <c r="BH43" s="602">
        <v>0</v>
      </c>
      <c r="BI43" s="602">
        <v>0.54</v>
      </c>
      <c r="BJ43" s="602">
        <v>0</v>
      </c>
      <c r="BK43" s="602">
        <v>0</v>
      </c>
      <c r="BL43" s="602">
        <v>0</v>
      </c>
      <c r="BM43" s="602">
        <v>0</v>
      </c>
      <c r="BN43" s="602">
        <v>1</v>
      </c>
      <c r="BO43" s="602">
        <v>0</v>
      </c>
    </row>
    <row r="44" spans="1:67" ht="14.4" x14ac:dyDescent="0.25">
      <c r="A44" s="597">
        <v>40</v>
      </c>
      <c r="B44" s="597" t="e">
        <v>#N/A</v>
      </c>
      <c r="C44" s="598">
        <v>0.590659340659341</v>
      </c>
      <c r="D44" s="598">
        <v>0</v>
      </c>
      <c r="E44" s="555">
        <v>2013</v>
      </c>
      <c r="F44" s="599">
        <v>8312013</v>
      </c>
      <c r="G44" s="600" t="s">
        <v>103</v>
      </c>
      <c r="H44" s="601" t="s">
        <v>345</v>
      </c>
      <c r="I44" s="601" t="s">
        <v>1337</v>
      </c>
      <c r="J44" s="601">
        <v>1</v>
      </c>
      <c r="K44" s="601">
        <v>0</v>
      </c>
      <c r="L44" s="601">
        <v>0</v>
      </c>
      <c r="M44" s="601">
        <v>7</v>
      </c>
      <c r="N44" s="601">
        <v>0</v>
      </c>
      <c r="O44" s="601">
        <v>0</v>
      </c>
      <c r="P44" s="601">
        <v>0</v>
      </c>
      <c r="Q44" s="602">
        <v>416</v>
      </c>
      <c r="R44" s="602">
        <v>416</v>
      </c>
      <c r="S44" s="602">
        <v>58</v>
      </c>
      <c r="T44" s="602">
        <v>358</v>
      </c>
      <c r="U44" s="602">
        <v>0</v>
      </c>
      <c r="V44" s="602">
        <v>0</v>
      </c>
      <c r="W44" s="602">
        <v>0</v>
      </c>
      <c r="X44" s="602">
        <v>0</v>
      </c>
      <c r="Y44" s="602">
        <v>0</v>
      </c>
      <c r="Z44" s="602">
        <v>0</v>
      </c>
      <c r="AA44" s="602">
        <v>0</v>
      </c>
      <c r="AB44" s="602">
        <v>0</v>
      </c>
      <c r="AC44" s="602">
        <v>0</v>
      </c>
      <c r="AD44" s="602">
        <v>416</v>
      </c>
      <c r="AE44" s="602">
        <v>59.428571428571431</v>
      </c>
      <c r="AF44" s="602">
        <v>260.99999999999994</v>
      </c>
      <c r="AG44" s="602">
        <v>260.99999999999994</v>
      </c>
      <c r="AH44" s="602">
        <v>0</v>
      </c>
      <c r="AI44" s="602">
        <v>0</v>
      </c>
      <c r="AJ44" s="602">
        <v>20.000000000000011</v>
      </c>
      <c r="AK44" s="602">
        <v>13</v>
      </c>
      <c r="AL44" s="602">
        <v>140.0000000000002</v>
      </c>
      <c r="AM44" s="602">
        <v>70.000000000000099</v>
      </c>
      <c r="AN44" s="602">
        <v>101.0000000000002</v>
      </c>
      <c r="AO44" s="602">
        <v>62.000000000000199</v>
      </c>
      <c r="AP44" s="602">
        <v>9.999999999999984</v>
      </c>
      <c r="AQ44" s="602">
        <v>0</v>
      </c>
      <c r="AR44" s="602">
        <v>0</v>
      </c>
      <c r="AS44" s="602">
        <v>0</v>
      </c>
      <c r="AT44" s="602">
        <v>0</v>
      </c>
      <c r="AU44" s="602">
        <v>0</v>
      </c>
      <c r="AV44" s="602">
        <v>0</v>
      </c>
      <c r="AW44" s="602">
        <v>0</v>
      </c>
      <c r="AX44" s="602">
        <v>233.56424581005567</v>
      </c>
      <c r="AY44" s="602">
        <v>0</v>
      </c>
      <c r="AZ44" s="602">
        <v>226.63203463203459</v>
      </c>
      <c r="BA44" s="602">
        <v>0</v>
      </c>
      <c r="BB44" s="602">
        <v>0</v>
      </c>
      <c r="BC44" s="602">
        <v>0</v>
      </c>
      <c r="BD44" s="602">
        <v>0</v>
      </c>
      <c r="BE44" s="602">
        <v>0</v>
      </c>
      <c r="BF44" s="602">
        <v>0</v>
      </c>
      <c r="BG44" s="602">
        <v>77.285783132529914</v>
      </c>
      <c r="BH44" s="602">
        <v>0</v>
      </c>
      <c r="BI44" s="602">
        <v>0.40100000000000002</v>
      </c>
      <c r="BJ44" s="602">
        <v>0</v>
      </c>
      <c r="BK44" s="602">
        <v>0</v>
      </c>
      <c r="BL44" s="602">
        <v>0</v>
      </c>
      <c r="BM44" s="602">
        <v>0</v>
      </c>
      <c r="BN44" s="602">
        <v>1</v>
      </c>
      <c r="BO44" s="602">
        <v>0</v>
      </c>
    </row>
    <row r="45" spans="1:67" ht="14.4" x14ac:dyDescent="0.25">
      <c r="A45" s="597">
        <v>41</v>
      </c>
      <c r="B45" s="597" t="e">
        <v>#N/A</v>
      </c>
      <c r="C45" s="598">
        <v>0.22459893048128299</v>
      </c>
      <c r="D45" s="598">
        <v>0</v>
      </c>
      <c r="E45" s="555">
        <v>2014</v>
      </c>
      <c r="F45" s="599">
        <v>8312014</v>
      </c>
      <c r="G45" s="600" t="s">
        <v>104</v>
      </c>
      <c r="H45" s="601" t="s">
        <v>345</v>
      </c>
      <c r="I45" s="601" t="s">
        <v>1337</v>
      </c>
      <c r="J45" s="601">
        <v>1</v>
      </c>
      <c r="K45" s="601">
        <v>0</v>
      </c>
      <c r="L45" s="601">
        <v>0</v>
      </c>
      <c r="M45" s="601">
        <v>7</v>
      </c>
      <c r="N45" s="601">
        <v>0</v>
      </c>
      <c r="O45" s="601">
        <v>0</v>
      </c>
      <c r="P45" s="601">
        <v>0</v>
      </c>
      <c r="Q45" s="602">
        <v>223</v>
      </c>
      <c r="R45" s="602">
        <v>223</v>
      </c>
      <c r="S45" s="602">
        <v>23</v>
      </c>
      <c r="T45" s="602">
        <v>200</v>
      </c>
      <c r="U45" s="602">
        <v>0</v>
      </c>
      <c r="V45" s="602">
        <v>0</v>
      </c>
      <c r="W45" s="602">
        <v>0</v>
      </c>
      <c r="X45" s="602">
        <v>0</v>
      </c>
      <c r="Y45" s="602">
        <v>0</v>
      </c>
      <c r="Z45" s="602">
        <v>0</v>
      </c>
      <c r="AA45" s="602">
        <v>0</v>
      </c>
      <c r="AB45" s="602">
        <v>0</v>
      </c>
      <c r="AC45" s="602">
        <v>0</v>
      </c>
      <c r="AD45" s="602">
        <v>223</v>
      </c>
      <c r="AE45" s="602">
        <v>31.857142857142858</v>
      </c>
      <c r="AF45" s="602">
        <v>74.000000000000099</v>
      </c>
      <c r="AG45" s="602">
        <v>77.000000000000043</v>
      </c>
      <c r="AH45" s="602">
        <v>0</v>
      </c>
      <c r="AI45" s="602">
        <v>0</v>
      </c>
      <c r="AJ45" s="602">
        <v>84.378378378378301</v>
      </c>
      <c r="AK45" s="602">
        <v>2.0090090090090094</v>
      </c>
      <c r="AL45" s="602">
        <v>35.15765765765773</v>
      </c>
      <c r="AM45" s="602">
        <v>34.15315315315312</v>
      </c>
      <c r="AN45" s="602">
        <v>26.117117117117093</v>
      </c>
      <c r="AO45" s="602">
        <v>39.175675675675748</v>
      </c>
      <c r="AP45" s="602">
        <v>2.0090090090090094</v>
      </c>
      <c r="AQ45" s="602">
        <v>0</v>
      </c>
      <c r="AR45" s="602">
        <v>0</v>
      </c>
      <c r="AS45" s="602">
        <v>0</v>
      </c>
      <c r="AT45" s="602">
        <v>0</v>
      </c>
      <c r="AU45" s="602">
        <v>0</v>
      </c>
      <c r="AV45" s="602">
        <v>0</v>
      </c>
      <c r="AW45" s="602">
        <v>0</v>
      </c>
      <c r="AX45" s="602">
        <v>108.155</v>
      </c>
      <c r="AY45" s="602">
        <v>0</v>
      </c>
      <c r="AZ45" s="602">
        <v>96.450712769184136</v>
      </c>
      <c r="BA45" s="602">
        <v>0</v>
      </c>
      <c r="BB45" s="602">
        <v>0</v>
      </c>
      <c r="BC45" s="602">
        <v>0</v>
      </c>
      <c r="BD45" s="602">
        <v>0</v>
      </c>
      <c r="BE45" s="602">
        <v>0</v>
      </c>
      <c r="BF45" s="602">
        <v>0</v>
      </c>
      <c r="BG45" s="602">
        <v>30.818198198198157</v>
      </c>
      <c r="BH45" s="602">
        <v>0</v>
      </c>
      <c r="BI45" s="602">
        <v>0.65300000000000002</v>
      </c>
      <c r="BJ45" s="602">
        <v>0</v>
      </c>
      <c r="BK45" s="602">
        <v>0</v>
      </c>
      <c r="BL45" s="602">
        <v>0</v>
      </c>
      <c r="BM45" s="602">
        <v>0</v>
      </c>
      <c r="BN45" s="602">
        <v>1</v>
      </c>
      <c r="BO45" s="602">
        <v>0</v>
      </c>
    </row>
    <row r="46" spans="1:67" ht="14.4" x14ac:dyDescent="0.25">
      <c r="A46" s="597">
        <v>42</v>
      </c>
      <c r="B46" s="597" t="e">
        <v>#N/A</v>
      </c>
      <c r="C46" s="598">
        <v>0.65094339622641495</v>
      </c>
      <c r="D46" s="598">
        <v>0</v>
      </c>
      <c r="E46" s="555">
        <v>2016</v>
      </c>
      <c r="F46" s="599">
        <v>8312016</v>
      </c>
      <c r="G46" s="600" t="s">
        <v>105</v>
      </c>
      <c r="H46" s="601" t="s">
        <v>345</v>
      </c>
      <c r="I46" s="601" t="s">
        <v>1337</v>
      </c>
      <c r="J46" s="601">
        <v>1</v>
      </c>
      <c r="K46" s="601">
        <v>0</v>
      </c>
      <c r="L46" s="601">
        <v>0</v>
      </c>
      <c r="M46" s="601">
        <v>7</v>
      </c>
      <c r="N46" s="601">
        <v>0</v>
      </c>
      <c r="O46" s="601">
        <v>0</v>
      </c>
      <c r="P46" s="601">
        <v>0</v>
      </c>
      <c r="Q46" s="602">
        <v>250</v>
      </c>
      <c r="R46" s="602">
        <v>250</v>
      </c>
      <c r="S46" s="602">
        <v>32</v>
      </c>
      <c r="T46" s="602">
        <v>218</v>
      </c>
      <c r="U46" s="602">
        <v>0</v>
      </c>
      <c r="V46" s="602">
        <v>0</v>
      </c>
      <c r="W46" s="602">
        <v>0</v>
      </c>
      <c r="X46" s="602">
        <v>0</v>
      </c>
      <c r="Y46" s="602">
        <v>0</v>
      </c>
      <c r="Z46" s="602">
        <v>0</v>
      </c>
      <c r="AA46" s="602">
        <v>0</v>
      </c>
      <c r="AB46" s="602">
        <v>0</v>
      </c>
      <c r="AC46" s="602">
        <v>0</v>
      </c>
      <c r="AD46" s="602">
        <v>250</v>
      </c>
      <c r="AE46" s="602">
        <v>35.714285714285715</v>
      </c>
      <c r="AF46" s="602">
        <v>137</v>
      </c>
      <c r="AG46" s="602">
        <v>137</v>
      </c>
      <c r="AH46" s="602">
        <v>0</v>
      </c>
      <c r="AI46" s="602">
        <v>0</v>
      </c>
      <c r="AJ46" s="602">
        <v>19.230769230769226</v>
      </c>
      <c r="AK46" s="602">
        <v>11.133603238866399</v>
      </c>
      <c r="AL46" s="602">
        <v>57.69230769230775</v>
      </c>
      <c r="AM46" s="602">
        <v>5.0607287449392748</v>
      </c>
      <c r="AN46" s="602">
        <v>0</v>
      </c>
      <c r="AO46" s="602">
        <v>13.157894736842099</v>
      </c>
      <c r="AP46" s="602">
        <v>143.72469635627525</v>
      </c>
      <c r="AQ46" s="602">
        <v>0</v>
      </c>
      <c r="AR46" s="602">
        <v>0</v>
      </c>
      <c r="AS46" s="602">
        <v>0</v>
      </c>
      <c r="AT46" s="602">
        <v>0</v>
      </c>
      <c r="AU46" s="602">
        <v>0</v>
      </c>
      <c r="AV46" s="602">
        <v>0</v>
      </c>
      <c r="AW46" s="602">
        <v>0</v>
      </c>
      <c r="AX46" s="602">
        <v>50.458715596330251</v>
      </c>
      <c r="AY46" s="602">
        <v>0</v>
      </c>
      <c r="AZ46" s="602">
        <v>84.910814526635505</v>
      </c>
      <c r="BA46" s="602">
        <v>0</v>
      </c>
      <c r="BB46" s="602">
        <v>0</v>
      </c>
      <c r="BC46" s="602">
        <v>0</v>
      </c>
      <c r="BD46" s="602">
        <v>0</v>
      </c>
      <c r="BE46" s="602">
        <v>0</v>
      </c>
      <c r="BF46" s="602">
        <v>0</v>
      </c>
      <c r="BG46" s="602">
        <v>13.000000000000002</v>
      </c>
      <c r="BH46" s="602">
        <v>0</v>
      </c>
      <c r="BI46" s="602">
        <v>0.57699999999999996</v>
      </c>
      <c r="BJ46" s="602">
        <v>0</v>
      </c>
      <c r="BK46" s="602">
        <v>0</v>
      </c>
      <c r="BL46" s="602">
        <v>0</v>
      </c>
      <c r="BM46" s="602">
        <v>0</v>
      </c>
      <c r="BN46" s="602">
        <v>1</v>
      </c>
      <c r="BO46" s="602">
        <v>0</v>
      </c>
    </row>
    <row r="47" spans="1:67" ht="14.4" x14ac:dyDescent="0.25">
      <c r="A47" s="597">
        <v>43</v>
      </c>
      <c r="B47" s="597" t="e">
        <v>#N/A</v>
      </c>
      <c r="C47" s="598">
        <v>0.683760683760684</v>
      </c>
      <c r="D47" s="598">
        <v>0</v>
      </c>
      <c r="E47" s="555">
        <v>2017</v>
      </c>
      <c r="F47" s="599">
        <v>8312017</v>
      </c>
      <c r="G47" s="600" t="s">
        <v>106</v>
      </c>
      <c r="H47" s="601" t="s">
        <v>345</v>
      </c>
      <c r="I47" s="601" t="s">
        <v>1337</v>
      </c>
      <c r="J47" s="601">
        <v>1</v>
      </c>
      <c r="K47" s="601">
        <v>0</v>
      </c>
      <c r="L47" s="601">
        <v>0</v>
      </c>
      <c r="M47" s="601">
        <v>4</v>
      </c>
      <c r="N47" s="601">
        <v>0</v>
      </c>
      <c r="O47" s="601">
        <v>0</v>
      </c>
      <c r="P47" s="601">
        <v>0</v>
      </c>
      <c r="Q47" s="602">
        <v>360</v>
      </c>
      <c r="R47" s="602">
        <v>360</v>
      </c>
      <c r="S47" s="602">
        <v>0</v>
      </c>
      <c r="T47" s="602">
        <v>360</v>
      </c>
      <c r="U47" s="602">
        <v>0</v>
      </c>
      <c r="V47" s="602">
        <v>0</v>
      </c>
      <c r="W47" s="602">
        <v>0</v>
      </c>
      <c r="X47" s="602">
        <v>0</v>
      </c>
      <c r="Y47" s="602">
        <v>0</v>
      </c>
      <c r="Z47" s="602">
        <v>0</v>
      </c>
      <c r="AA47" s="602">
        <v>0</v>
      </c>
      <c r="AB47" s="602">
        <v>0</v>
      </c>
      <c r="AC47" s="602">
        <v>0</v>
      </c>
      <c r="AD47" s="602">
        <v>360</v>
      </c>
      <c r="AE47" s="602">
        <v>90</v>
      </c>
      <c r="AF47" s="602">
        <v>259.99999999999994</v>
      </c>
      <c r="AG47" s="602">
        <v>271.00000000000006</v>
      </c>
      <c r="AH47" s="602">
        <v>0</v>
      </c>
      <c r="AI47" s="602">
        <v>0</v>
      </c>
      <c r="AJ47" s="602">
        <v>3.9999999999999956</v>
      </c>
      <c r="AK47" s="602">
        <v>39.999999999999957</v>
      </c>
      <c r="AL47" s="602">
        <v>29.999999999999989</v>
      </c>
      <c r="AM47" s="602">
        <v>132.99999999999986</v>
      </c>
      <c r="AN47" s="602">
        <v>137.00000000000014</v>
      </c>
      <c r="AO47" s="602">
        <v>7.9999999999999911</v>
      </c>
      <c r="AP47" s="602">
        <v>7.9999999999999911</v>
      </c>
      <c r="AQ47" s="602">
        <v>0</v>
      </c>
      <c r="AR47" s="602">
        <v>0</v>
      </c>
      <c r="AS47" s="602">
        <v>0</v>
      </c>
      <c r="AT47" s="602">
        <v>0</v>
      </c>
      <c r="AU47" s="602">
        <v>0</v>
      </c>
      <c r="AV47" s="602">
        <v>0</v>
      </c>
      <c r="AW47" s="602">
        <v>0</v>
      </c>
      <c r="AX47" s="602">
        <v>124.99999999999991</v>
      </c>
      <c r="AY47" s="602">
        <v>0</v>
      </c>
      <c r="AZ47" s="602">
        <v>145.35115207373258</v>
      </c>
      <c r="BA47" s="602">
        <v>0</v>
      </c>
      <c r="BB47" s="602">
        <v>0</v>
      </c>
      <c r="BC47" s="602">
        <v>0</v>
      </c>
      <c r="BD47" s="602">
        <v>0</v>
      </c>
      <c r="BE47" s="602">
        <v>0</v>
      </c>
      <c r="BF47" s="602">
        <v>0</v>
      </c>
      <c r="BG47" s="602">
        <v>0.39999999999999758</v>
      </c>
      <c r="BH47" s="602">
        <v>0</v>
      </c>
      <c r="BI47" s="602">
        <v>0.47799999999999998</v>
      </c>
      <c r="BJ47" s="602">
        <v>0</v>
      </c>
      <c r="BK47" s="602">
        <v>0</v>
      </c>
      <c r="BL47" s="602">
        <v>0</v>
      </c>
      <c r="BM47" s="602">
        <v>0</v>
      </c>
      <c r="BN47" s="602">
        <v>1</v>
      </c>
      <c r="BO47" s="602">
        <v>0</v>
      </c>
    </row>
    <row r="48" spans="1:67" ht="14.4" x14ac:dyDescent="0.25">
      <c r="A48" s="597">
        <v>44</v>
      </c>
      <c r="B48" s="597" t="e">
        <v>#N/A</v>
      </c>
      <c r="C48" s="598">
        <v>0.480446927374302</v>
      </c>
      <c r="D48" s="598">
        <v>0</v>
      </c>
      <c r="E48" s="555">
        <v>2018</v>
      </c>
      <c r="F48" s="599">
        <v>8312018</v>
      </c>
      <c r="G48" s="600" t="s">
        <v>107</v>
      </c>
      <c r="H48" s="601" t="s">
        <v>345</v>
      </c>
      <c r="I48" s="601" t="s">
        <v>1337</v>
      </c>
      <c r="J48" s="601">
        <v>1</v>
      </c>
      <c r="K48" s="601">
        <v>0</v>
      </c>
      <c r="L48" s="601">
        <v>0</v>
      </c>
      <c r="M48" s="601">
        <v>7</v>
      </c>
      <c r="N48" s="601">
        <v>0</v>
      </c>
      <c r="O48" s="601">
        <v>0</v>
      </c>
      <c r="P48" s="601">
        <v>0</v>
      </c>
      <c r="Q48" s="602">
        <v>369</v>
      </c>
      <c r="R48" s="602">
        <v>369</v>
      </c>
      <c r="S48" s="602">
        <v>57</v>
      </c>
      <c r="T48" s="602">
        <v>312</v>
      </c>
      <c r="U48" s="602">
        <v>0</v>
      </c>
      <c r="V48" s="602">
        <v>0</v>
      </c>
      <c r="W48" s="602">
        <v>0</v>
      </c>
      <c r="X48" s="602">
        <v>0</v>
      </c>
      <c r="Y48" s="602">
        <v>0</v>
      </c>
      <c r="Z48" s="602">
        <v>0</v>
      </c>
      <c r="AA48" s="602">
        <v>0</v>
      </c>
      <c r="AB48" s="602">
        <v>0</v>
      </c>
      <c r="AC48" s="602">
        <v>0</v>
      </c>
      <c r="AD48" s="602">
        <v>369</v>
      </c>
      <c r="AE48" s="602">
        <v>52.714285714285715</v>
      </c>
      <c r="AF48" s="602">
        <v>180.99999999999983</v>
      </c>
      <c r="AG48" s="602">
        <v>182.9999999999998</v>
      </c>
      <c r="AH48" s="602">
        <v>0</v>
      </c>
      <c r="AI48" s="602">
        <v>0</v>
      </c>
      <c r="AJ48" s="602">
        <v>71.19293478260883</v>
      </c>
      <c r="AK48" s="602">
        <v>152.41304347826105</v>
      </c>
      <c r="AL48" s="602">
        <v>63.1711956521739</v>
      </c>
      <c r="AM48" s="602">
        <v>36.097826086956509</v>
      </c>
      <c r="AN48" s="602">
        <v>6.0163043478261038</v>
      </c>
      <c r="AO48" s="602">
        <v>14.038043478260883</v>
      </c>
      <c r="AP48" s="602">
        <v>26.07065217391305</v>
      </c>
      <c r="AQ48" s="602">
        <v>0</v>
      </c>
      <c r="AR48" s="602">
        <v>0</v>
      </c>
      <c r="AS48" s="602">
        <v>0</v>
      </c>
      <c r="AT48" s="602">
        <v>0</v>
      </c>
      <c r="AU48" s="602">
        <v>0</v>
      </c>
      <c r="AV48" s="602">
        <v>0</v>
      </c>
      <c r="AW48" s="602">
        <v>0</v>
      </c>
      <c r="AX48" s="602">
        <v>18.92307692307693</v>
      </c>
      <c r="AY48" s="602">
        <v>0</v>
      </c>
      <c r="AZ48" s="602">
        <v>140.66610062893088</v>
      </c>
      <c r="BA48" s="602">
        <v>0</v>
      </c>
      <c r="BB48" s="602">
        <v>0</v>
      </c>
      <c r="BC48" s="602">
        <v>0</v>
      </c>
      <c r="BD48" s="602">
        <v>0</v>
      </c>
      <c r="BE48" s="602">
        <v>0</v>
      </c>
      <c r="BF48" s="602">
        <v>0</v>
      </c>
      <c r="BG48" s="602">
        <v>14.859999999999962</v>
      </c>
      <c r="BH48" s="602">
        <v>0</v>
      </c>
      <c r="BI48" s="602">
        <v>0.68500000000000005</v>
      </c>
      <c r="BJ48" s="602">
        <v>0</v>
      </c>
      <c r="BK48" s="602">
        <v>0</v>
      </c>
      <c r="BL48" s="602">
        <v>0</v>
      </c>
      <c r="BM48" s="602">
        <v>0</v>
      </c>
      <c r="BN48" s="602">
        <v>1</v>
      </c>
      <c r="BO48" s="602">
        <v>0</v>
      </c>
    </row>
    <row r="49" spans="1:67" ht="14.4" x14ac:dyDescent="0.25">
      <c r="A49" s="597">
        <v>45</v>
      </c>
      <c r="B49" s="597" t="e">
        <v>#N/A</v>
      </c>
      <c r="C49" s="598">
        <v>0.40645161290322601</v>
      </c>
      <c r="D49" s="598">
        <v>0</v>
      </c>
      <c r="E49" s="555">
        <v>2019</v>
      </c>
      <c r="F49" s="599">
        <v>8312019</v>
      </c>
      <c r="G49" s="600" t="s">
        <v>108</v>
      </c>
      <c r="H49" s="601" t="s">
        <v>345</v>
      </c>
      <c r="I49" s="601" t="s">
        <v>1337</v>
      </c>
      <c r="J49" s="601">
        <v>1</v>
      </c>
      <c r="K49" s="601">
        <v>0</v>
      </c>
      <c r="L49" s="601">
        <v>0</v>
      </c>
      <c r="M49" s="601">
        <v>4</v>
      </c>
      <c r="N49" s="601">
        <v>0</v>
      </c>
      <c r="O49" s="601">
        <v>0</v>
      </c>
      <c r="P49" s="601">
        <v>0</v>
      </c>
      <c r="Q49" s="602">
        <v>320</v>
      </c>
      <c r="R49" s="602">
        <v>320</v>
      </c>
      <c r="S49" s="602">
        <v>0</v>
      </c>
      <c r="T49" s="602">
        <v>320</v>
      </c>
      <c r="U49" s="602">
        <v>0</v>
      </c>
      <c r="V49" s="602">
        <v>0</v>
      </c>
      <c r="W49" s="602">
        <v>0</v>
      </c>
      <c r="X49" s="602">
        <v>0</v>
      </c>
      <c r="Y49" s="602">
        <v>0</v>
      </c>
      <c r="Z49" s="602">
        <v>0</v>
      </c>
      <c r="AA49" s="602">
        <v>0</v>
      </c>
      <c r="AB49" s="602">
        <v>0</v>
      </c>
      <c r="AC49" s="602">
        <v>0</v>
      </c>
      <c r="AD49" s="602">
        <v>320</v>
      </c>
      <c r="AE49" s="602">
        <v>80</v>
      </c>
      <c r="AF49" s="602">
        <v>106</v>
      </c>
      <c r="AG49" s="602">
        <v>112</v>
      </c>
      <c r="AH49" s="602">
        <v>0</v>
      </c>
      <c r="AI49" s="602">
        <v>0</v>
      </c>
      <c r="AJ49" s="602">
        <v>186</v>
      </c>
      <c r="AK49" s="602">
        <v>65</v>
      </c>
      <c r="AL49" s="602">
        <v>46</v>
      </c>
      <c r="AM49" s="602">
        <v>7</v>
      </c>
      <c r="AN49" s="602">
        <v>2</v>
      </c>
      <c r="AO49" s="602">
        <v>10</v>
      </c>
      <c r="AP49" s="602">
        <v>4</v>
      </c>
      <c r="AQ49" s="602">
        <v>0</v>
      </c>
      <c r="AR49" s="602">
        <v>0</v>
      </c>
      <c r="AS49" s="602">
        <v>0</v>
      </c>
      <c r="AT49" s="602">
        <v>0</v>
      </c>
      <c r="AU49" s="602">
        <v>0</v>
      </c>
      <c r="AV49" s="602">
        <v>0</v>
      </c>
      <c r="AW49" s="602">
        <v>0</v>
      </c>
      <c r="AX49" s="602">
        <v>12</v>
      </c>
      <c r="AY49" s="602">
        <v>0</v>
      </c>
      <c r="AZ49" s="602">
        <v>112.09329253423647</v>
      </c>
      <c r="BA49" s="602">
        <v>0</v>
      </c>
      <c r="BB49" s="602">
        <v>0</v>
      </c>
      <c r="BC49" s="602">
        <v>0</v>
      </c>
      <c r="BD49" s="602">
        <v>0</v>
      </c>
      <c r="BE49" s="602">
        <v>0</v>
      </c>
      <c r="BF49" s="602">
        <v>0</v>
      </c>
      <c r="BG49" s="602">
        <v>0</v>
      </c>
      <c r="BH49" s="602">
        <v>0</v>
      </c>
      <c r="BI49" s="602">
        <v>0.745</v>
      </c>
      <c r="BJ49" s="602">
        <v>0</v>
      </c>
      <c r="BK49" s="602">
        <v>0</v>
      </c>
      <c r="BL49" s="602">
        <v>0</v>
      </c>
      <c r="BM49" s="602">
        <v>0</v>
      </c>
      <c r="BN49" s="602">
        <v>1</v>
      </c>
      <c r="BO49" s="602">
        <v>0</v>
      </c>
    </row>
    <row r="50" spans="1:67" ht="14.4" x14ac:dyDescent="0.25">
      <c r="A50" s="597">
        <v>46</v>
      </c>
      <c r="B50" s="597" t="e">
        <v>#N/A</v>
      </c>
      <c r="C50" s="598">
        <v>0.46498599439775901</v>
      </c>
      <c r="D50" s="598">
        <v>0</v>
      </c>
      <c r="E50" s="555">
        <v>2020</v>
      </c>
      <c r="F50" s="599">
        <v>8312020</v>
      </c>
      <c r="G50" s="600" t="s">
        <v>109</v>
      </c>
      <c r="H50" s="601" t="s">
        <v>345</v>
      </c>
      <c r="I50" s="601" t="s">
        <v>1337</v>
      </c>
      <c r="J50" s="601">
        <v>1</v>
      </c>
      <c r="K50" s="601">
        <v>0</v>
      </c>
      <c r="L50" s="601">
        <v>0</v>
      </c>
      <c r="M50" s="601">
        <v>7</v>
      </c>
      <c r="N50" s="601">
        <v>0</v>
      </c>
      <c r="O50" s="601">
        <v>0</v>
      </c>
      <c r="P50" s="601">
        <v>0</v>
      </c>
      <c r="Q50" s="602">
        <v>377</v>
      </c>
      <c r="R50" s="602">
        <v>377</v>
      </c>
      <c r="S50" s="602">
        <v>59</v>
      </c>
      <c r="T50" s="602">
        <v>318</v>
      </c>
      <c r="U50" s="602">
        <v>0</v>
      </c>
      <c r="V50" s="602">
        <v>0</v>
      </c>
      <c r="W50" s="602">
        <v>0</v>
      </c>
      <c r="X50" s="602">
        <v>0</v>
      </c>
      <c r="Y50" s="602">
        <v>0</v>
      </c>
      <c r="Z50" s="602">
        <v>0</v>
      </c>
      <c r="AA50" s="602">
        <v>0</v>
      </c>
      <c r="AB50" s="602">
        <v>0</v>
      </c>
      <c r="AC50" s="602">
        <v>0</v>
      </c>
      <c r="AD50" s="602">
        <v>377</v>
      </c>
      <c r="AE50" s="602">
        <v>53.857142857142854</v>
      </c>
      <c r="AF50" s="602">
        <v>146.00000000000006</v>
      </c>
      <c r="AG50" s="602">
        <v>148.99999999999983</v>
      </c>
      <c r="AH50" s="602">
        <v>0</v>
      </c>
      <c r="AI50" s="602">
        <v>0</v>
      </c>
      <c r="AJ50" s="602">
        <v>39.207999999999998</v>
      </c>
      <c r="AK50" s="602">
        <v>242.28533333333348</v>
      </c>
      <c r="AL50" s="602">
        <v>16.085333333333345</v>
      </c>
      <c r="AM50" s="602">
        <v>3.016</v>
      </c>
      <c r="AN50" s="602">
        <v>56.298666666666549</v>
      </c>
      <c r="AO50" s="602">
        <v>4.0213333333333452</v>
      </c>
      <c r="AP50" s="602">
        <v>16.085333333333345</v>
      </c>
      <c r="AQ50" s="602">
        <v>0</v>
      </c>
      <c r="AR50" s="602">
        <v>0</v>
      </c>
      <c r="AS50" s="602">
        <v>0</v>
      </c>
      <c r="AT50" s="602">
        <v>0</v>
      </c>
      <c r="AU50" s="602">
        <v>0</v>
      </c>
      <c r="AV50" s="602">
        <v>0</v>
      </c>
      <c r="AW50" s="602">
        <v>0</v>
      </c>
      <c r="AX50" s="602">
        <v>50.977987421383823</v>
      </c>
      <c r="AY50" s="602">
        <v>0</v>
      </c>
      <c r="AZ50" s="602">
        <v>147.13256726838085</v>
      </c>
      <c r="BA50" s="602">
        <v>0</v>
      </c>
      <c r="BB50" s="602">
        <v>0</v>
      </c>
      <c r="BC50" s="602">
        <v>0</v>
      </c>
      <c r="BD50" s="602">
        <v>0</v>
      </c>
      <c r="BE50" s="602">
        <v>0</v>
      </c>
      <c r="BF50" s="602">
        <v>0</v>
      </c>
      <c r="BG50" s="602">
        <v>12.379999999999979</v>
      </c>
      <c r="BH50" s="602">
        <v>0</v>
      </c>
      <c r="BI50" s="602">
        <v>0.76800000000000002</v>
      </c>
      <c r="BJ50" s="602">
        <v>0</v>
      </c>
      <c r="BK50" s="602">
        <v>0</v>
      </c>
      <c r="BL50" s="602">
        <v>0</v>
      </c>
      <c r="BM50" s="602">
        <v>0</v>
      </c>
      <c r="BN50" s="602">
        <v>1</v>
      </c>
      <c r="BO50" s="602">
        <v>0</v>
      </c>
    </row>
    <row r="51" spans="1:67" ht="14.4" x14ac:dyDescent="0.25">
      <c r="A51" s="597">
        <v>47</v>
      </c>
      <c r="B51" s="597" t="e">
        <v>#N/A</v>
      </c>
      <c r="C51" s="598">
        <v>0.56844106463878297</v>
      </c>
      <c r="D51" s="598">
        <v>0</v>
      </c>
      <c r="E51" s="555">
        <v>2021</v>
      </c>
      <c r="F51" s="599">
        <v>8312021</v>
      </c>
      <c r="G51" s="600" t="s">
        <v>110</v>
      </c>
      <c r="H51" s="601" t="s">
        <v>345</v>
      </c>
      <c r="I51" s="601" t="s">
        <v>1337</v>
      </c>
      <c r="J51" s="601">
        <v>1</v>
      </c>
      <c r="K51" s="601">
        <v>0</v>
      </c>
      <c r="L51" s="601">
        <v>0</v>
      </c>
      <c r="M51" s="601">
        <v>7</v>
      </c>
      <c r="N51" s="601">
        <v>0</v>
      </c>
      <c r="O51" s="601">
        <v>0</v>
      </c>
      <c r="P51" s="601">
        <v>0</v>
      </c>
      <c r="Q51" s="602">
        <v>562</v>
      </c>
      <c r="R51" s="602">
        <v>562</v>
      </c>
      <c r="S51" s="602">
        <v>72</v>
      </c>
      <c r="T51" s="602">
        <v>490</v>
      </c>
      <c r="U51" s="602">
        <v>0</v>
      </c>
      <c r="V51" s="602">
        <v>0</v>
      </c>
      <c r="W51" s="602">
        <v>0</v>
      </c>
      <c r="X51" s="602">
        <v>0</v>
      </c>
      <c r="Y51" s="602">
        <v>0</v>
      </c>
      <c r="Z51" s="602">
        <v>0</v>
      </c>
      <c r="AA51" s="602">
        <v>0</v>
      </c>
      <c r="AB51" s="602">
        <v>0</v>
      </c>
      <c r="AC51" s="602">
        <v>0</v>
      </c>
      <c r="AD51" s="602">
        <v>562</v>
      </c>
      <c r="AE51" s="602">
        <v>80.285714285714292</v>
      </c>
      <c r="AF51" s="602">
        <v>375.99999999999983</v>
      </c>
      <c r="AG51" s="602">
        <v>376.99999999999983</v>
      </c>
      <c r="AH51" s="602">
        <v>0</v>
      </c>
      <c r="AI51" s="602">
        <v>0</v>
      </c>
      <c r="AJ51" s="602">
        <v>14.000000000000027</v>
      </c>
      <c r="AK51" s="602">
        <v>10.999999999999998</v>
      </c>
      <c r="AL51" s="602">
        <v>20.999999999999986</v>
      </c>
      <c r="AM51" s="602">
        <v>21.999999999999996</v>
      </c>
      <c r="AN51" s="602">
        <v>41.000000000000014</v>
      </c>
      <c r="AO51" s="602">
        <v>141.99999999999972</v>
      </c>
      <c r="AP51" s="602">
        <v>311.00000000000028</v>
      </c>
      <c r="AQ51" s="602">
        <v>0</v>
      </c>
      <c r="AR51" s="602">
        <v>0</v>
      </c>
      <c r="AS51" s="602">
        <v>0</v>
      </c>
      <c r="AT51" s="602">
        <v>0</v>
      </c>
      <c r="AU51" s="602">
        <v>0</v>
      </c>
      <c r="AV51" s="602">
        <v>0</v>
      </c>
      <c r="AW51" s="602">
        <v>0</v>
      </c>
      <c r="AX51" s="602">
        <v>135.33877551020393</v>
      </c>
      <c r="AY51" s="602">
        <v>0</v>
      </c>
      <c r="AZ51" s="602">
        <v>212.87878787878796</v>
      </c>
      <c r="BA51" s="602">
        <v>0</v>
      </c>
      <c r="BB51" s="602">
        <v>0</v>
      </c>
      <c r="BC51" s="602">
        <v>0</v>
      </c>
      <c r="BD51" s="602">
        <v>0</v>
      </c>
      <c r="BE51" s="602">
        <v>0</v>
      </c>
      <c r="BF51" s="602">
        <v>0</v>
      </c>
      <c r="BG51" s="602">
        <v>46.280000000000243</v>
      </c>
      <c r="BH51" s="602">
        <v>0</v>
      </c>
      <c r="BI51" s="602">
        <v>0.77500000000000002</v>
      </c>
      <c r="BJ51" s="602">
        <v>0</v>
      </c>
      <c r="BK51" s="602">
        <v>0</v>
      </c>
      <c r="BL51" s="602">
        <v>0</v>
      </c>
      <c r="BM51" s="602">
        <v>0</v>
      </c>
      <c r="BN51" s="602">
        <v>1</v>
      </c>
      <c r="BO51" s="602">
        <v>0</v>
      </c>
    </row>
    <row r="52" spans="1:67" ht="14.4" x14ac:dyDescent="0.25">
      <c r="A52" s="597">
        <v>48</v>
      </c>
      <c r="B52" s="597" t="e">
        <v>#N/A</v>
      </c>
      <c r="C52" s="598">
        <v>0.45517241379310303</v>
      </c>
      <c r="D52" s="598">
        <v>0</v>
      </c>
      <c r="E52" s="555">
        <v>2022</v>
      </c>
      <c r="F52" s="599">
        <v>8312022</v>
      </c>
      <c r="G52" s="600" t="s">
        <v>111</v>
      </c>
      <c r="H52" s="601" t="s">
        <v>345</v>
      </c>
      <c r="I52" s="601" t="s">
        <v>1337</v>
      </c>
      <c r="J52" s="601">
        <v>1</v>
      </c>
      <c r="K52" s="601">
        <v>0</v>
      </c>
      <c r="L52" s="601">
        <v>0</v>
      </c>
      <c r="M52" s="601">
        <v>7</v>
      </c>
      <c r="N52" s="601">
        <v>0</v>
      </c>
      <c r="O52" s="601">
        <v>0</v>
      </c>
      <c r="P52" s="601">
        <v>0</v>
      </c>
      <c r="Q52" s="602">
        <v>570</v>
      </c>
      <c r="R52" s="602">
        <v>570</v>
      </c>
      <c r="S52" s="602">
        <v>70</v>
      </c>
      <c r="T52" s="602">
        <v>500</v>
      </c>
      <c r="U52" s="602">
        <v>0</v>
      </c>
      <c r="V52" s="602">
        <v>0</v>
      </c>
      <c r="W52" s="602">
        <v>0</v>
      </c>
      <c r="X52" s="602">
        <v>0</v>
      </c>
      <c r="Y52" s="602">
        <v>0</v>
      </c>
      <c r="Z52" s="602">
        <v>0</v>
      </c>
      <c r="AA52" s="602">
        <v>0</v>
      </c>
      <c r="AB52" s="602">
        <v>0</v>
      </c>
      <c r="AC52" s="602">
        <v>0</v>
      </c>
      <c r="AD52" s="602">
        <v>570</v>
      </c>
      <c r="AE52" s="602">
        <v>81.428571428571431</v>
      </c>
      <c r="AF52" s="602">
        <v>262.00000000000023</v>
      </c>
      <c r="AG52" s="602">
        <v>270.00000000000011</v>
      </c>
      <c r="AH52" s="602">
        <v>0</v>
      </c>
      <c r="AI52" s="602">
        <v>0</v>
      </c>
      <c r="AJ52" s="602">
        <v>125.44014084507027</v>
      </c>
      <c r="AK52" s="602">
        <v>125.44014084507027</v>
      </c>
      <c r="AL52" s="602">
        <v>123.43309859154935</v>
      </c>
      <c r="AM52" s="602">
        <v>5.0176056338028161</v>
      </c>
      <c r="AN52" s="602">
        <v>80.281690140844944</v>
      </c>
      <c r="AO52" s="602">
        <v>76.26760563380256</v>
      </c>
      <c r="AP52" s="602">
        <v>34.119718309859174</v>
      </c>
      <c r="AQ52" s="602">
        <v>0</v>
      </c>
      <c r="AR52" s="602">
        <v>0</v>
      </c>
      <c r="AS52" s="602">
        <v>0</v>
      </c>
      <c r="AT52" s="602">
        <v>0</v>
      </c>
      <c r="AU52" s="602">
        <v>0</v>
      </c>
      <c r="AV52" s="602">
        <v>0</v>
      </c>
      <c r="AW52" s="602">
        <v>0</v>
      </c>
      <c r="AX52" s="602">
        <v>111.72</v>
      </c>
      <c r="AY52" s="602">
        <v>0</v>
      </c>
      <c r="AZ52" s="602">
        <v>265.10511540860881</v>
      </c>
      <c r="BA52" s="602">
        <v>0</v>
      </c>
      <c r="BB52" s="602">
        <v>0</v>
      </c>
      <c r="BC52" s="602">
        <v>0</v>
      </c>
      <c r="BD52" s="602">
        <v>0</v>
      </c>
      <c r="BE52" s="602">
        <v>0</v>
      </c>
      <c r="BF52" s="602">
        <v>0</v>
      </c>
      <c r="BG52" s="602">
        <v>27.799999999999773</v>
      </c>
      <c r="BH52" s="602">
        <v>0</v>
      </c>
      <c r="BI52" s="602">
        <v>0.76900000000000002</v>
      </c>
      <c r="BJ52" s="602">
        <v>0</v>
      </c>
      <c r="BK52" s="602">
        <v>0</v>
      </c>
      <c r="BL52" s="602">
        <v>0</v>
      </c>
      <c r="BM52" s="602">
        <v>0</v>
      </c>
      <c r="BN52" s="602">
        <v>1</v>
      </c>
      <c r="BO52" s="602">
        <v>0</v>
      </c>
    </row>
    <row r="53" spans="1:67" ht="14.4" x14ac:dyDescent="0.25">
      <c r="A53" s="597">
        <v>49</v>
      </c>
      <c r="B53" s="597" t="e">
        <v>#N/A</v>
      </c>
      <c r="C53" s="598">
        <v>0.64210526315789496</v>
      </c>
      <c r="D53" s="598">
        <v>0</v>
      </c>
      <c r="E53" s="555">
        <v>2023</v>
      </c>
      <c r="F53" s="599">
        <v>8312023</v>
      </c>
      <c r="G53" s="600" t="s">
        <v>112</v>
      </c>
      <c r="H53" s="601" t="s">
        <v>345</v>
      </c>
      <c r="I53" s="601" t="s">
        <v>1337</v>
      </c>
      <c r="J53" s="601">
        <v>1</v>
      </c>
      <c r="K53" s="601">
        <v>0</v>
      </c>
      <c r="L53" s="601">
        <v>0</v>
      </c>
      <c r="M53" s="601">
        <v>7</v>
      </c>
      <c r="N53" s="601">
        <v>0</v>
      </c>
      <c r="O53" s="601">
        <v>0</v>
      </c>
      <c r="P53" s="601">
        <v>0</v>
      </c>
      <c r="Q53" s="602">
        <v>109</v>
      </c>
      <c r="R53" s="602">
        <v>109</v>
      </c>
      <c r="S53" s="602">
        <v>13</v>
      </c>
      <c r="T53" s="602">
        <v>96</v>
      </c>
      <c r="U53" s="602">
        <v>0</v>
      </c>
      <c r="V53" s="602">
        <v>0</v>
      </c>
      <c r="W53" s="602">
        <v>0</v>
      </c>
      <c r="X53" s="602">
        <v>0</v>
      </c>
      <c r="Y53" s="602">
        <v>0</v>
      </c>
      <c r="Z53" s="602">
        <v>0</v>
      </c>
      <c r="AA53" s="602">
        <v>0</v>
      </c>
      <c r="AB53" s="602">
        <v>0</v>
      </c>
      <c r="AC53" s="602">
        <v>0</v>
      </c>
      <c r="AD53" s="602">
        <v>109</v>
      </c>
      <c r="AE53" s="602">
        <v>15.571428571428571</v>
      </c>
      <c r="AF53" s="602">
        <v>71.999999999999972</v>
      </c>
      <c r="AG53" s="602">
        <v>71.999999999999972</v>
      </c>
      <c r="AH53" s="602">
        <v>0</v>
      </c>
      <c r="AI53" s="602">
        <v>0</v>
      </c>
      <c r="AJ53" s="602">
        <v>15.999999999999991</v>
      </c>
      <c r="AK53" s="602">
        <v>1.0000000000000007</v>
      </c>
      <c r="AL53" s="602">
        <v>4.9999999999999973</v>
      </c>
      <c r="AM53" s="602">
        <v>5.9999999999999973</v>
      </c>
      <c r="AN53" s="602">
        <v>2.9999999999999987</v>
      </c>
      <c r="AO53" s="602">
        <v>75.999999999999972</v>
      </c>
      <c r="AP53" s="602">
        <v>1.9999999999999989</v>
      </c>
      <c r="AQ53" s="602">
        <v>0</v>
      </c>
      <c r="AR53" s="602">
        <v>0</v>
      </c>
      <c r="AS53" s="602">
        <v>0</v>
      </c>
      <c r="AT53" s="602">
        <v>0</v>
      </c>
      <c r="AU53" s="602">
        <v>0</v>
      </c>
      <c r="AV53" s="602">
        <v>0</v>
      </c>
      <c r="AW53" s="602">
        <v>0</v>
      </c>
      <c r="AX53" s="602">
        <v>39.739583333333293</v>
      </c>
      <c r="AY53" s="602">
        <v>0</v>
      </c>
      <c r="AZ53" s="602">
        <v>49.848070534117049</v>
      </c>
      <c r="BA53" s="602">
        <v>0</v>
      </c>
      <c r="BB53" s="602">
        <v>0</v>
      </c>
      <c r="BC53" s="602">
        <v>0</v>
      </c>
      <c r="BD53" s="602">
        <v>0</v>
      </c>
      <c r="BE53" s="602">
        <v>0</v>
      </c>
      <c r="BF53" s="602">
        <v>0</v>
      </c>
      <c r="BG53" s="602">
        <v>5.4599999999999946</v>
      </c>
      <c r="BH53" s="602">
        <v>0</v>
      </c>
      <c r="BI53" s="602">
        <v>0.69</v>
      </c>
      <c r="BJ53" s="602">
        <v>0</v>
      </c>
      <c r="BK53" s="602">
        <v>0.5447263017356474</v>
      </c>
      <c r="BL53" s="602">
        <v>0</v>
      </c>
      <c r="BM53" s="602">
        <v>0</v>
      </c>
      <c r="BN53" s="602">
        <v>1</v>
      </c>
      <c r="BO53" s="602">
        <v>0</v>
      </c>
    </row>
    <row r="54" spans="1:67" ht="14.4" x14ac:dyDescent="0.25">
      <c r="A54" s="597">
        <v>50</v>
      </c>
      <c r="B54" s="597">
        <v>10</v>
      </c>
      <c r="C54" s="598">
        <v>0.30246913580246898</v>
      </c>
      <c r="D54" s="598">
        <v>0</v>
      </c>
      <c r="E54" s="555">
        <v>2024</v>
      </c>
      <c r="F54" s="599">
        <v>8312024</v>
      </c>
      <c r="G54" s="600" t="s">
        <v>113</v>
      </c>
      <c r="H54" s="601" t="s">
        <v>345</v>
      </c>
      <c r="I54" s="601" t="s">
        <v>1337</v>
      </c>
      <c r="J54" s="601">
        <v>1</v>
      </c>
      <c r="K54" s="601">
        <v>0</v>
      </c>
      <c r="L54" s="601">
        <v>0</v>
      </c>
      <c r="M54" s="601">
        <v>7</v>
      </c>
      <c r="N54" s="601">
        <v>0</v>
      </c>
      <c r="O54" s="601">
        <v>0</v>
      </c>
      <c r="P54" s="601">
        <v>0</v>
      </c>
      <c r="Q54" s="602">
        <v>216</v>
      </c>
      <c r="R54" s="602">
        <v>216</v>
      </c>
      <c r="S54" s="602">
        <v>30</v>
      </c>
      <c r="T54" s="602">
        <v>186</v>
      </c>
      <c r="U54" s="602">
        <v>0</v>
      </c>
      <c r="V54" s="602">
        <v>0</v>
      </c>
      <c r="W54" s="602">
        <v>0</v>
      </c>
      <c r="X54" s="602">
        <v>0</v>
      </c>
      <c r="Y54" s="602">
        <v>0</v>
      </c>
      <c r="Z54" s="602">
        <v>0</v>
      </c>
      <c r="AA54" s="602">
        <v>0</v>
      </c>
      <c r="AB54" s="602">
        <v>0</v>
      </c>
      <c r="AC54" s="602">
        <v>0</v>
      </c>
      <c r="AD54" s="602">
        <v>216</v>
      </c>
      <c r="AE54" s="602">
        <v>30.857142857142858</v>
      </c>
      <c r="AF54" s="602">
        <v>60.999999999999915</v>
      </c>
      <c r="AG54" s="602">
        <v>66.000000000000099</v>
      </c>
      <c r="AH54" s="602">
        <v>0</v>
      </c>
      <c r="AI54" s="602">
        <v>0</v>
      </c>
      <c r="AJ54" s="602">
        <v>193.99999999999997</v>
      </c>
      <c r="AK54" s="602">
        <v>20.000000000000004</v>
      </c>
      <c r="AL54" s="602">
        <v>1.0000000000000002</v>
      </c>
      <c r="AM54" s="602">
        <v>0</v>
      </c>
      <c r="AN54" s="602">
        <v>0</v>
      </c>
      <c r="AO54" s="602">
        <v>1.0000000000000002</v>
      </c>
      <c r="AP54" s="602">
        <v>0</v>
      </c>
      <c r="AQ54" s="602">
        <v>0</v>
      </c>
      <c r="AR54" s="602">
        <v>0</v>
      </c>
      <c r="AS54" s="602">
        <v>0</v>
      </c>
      <c r="AT54" s="602">
        <v>0</v>
      </c>
      <c r="AU54" s="602">
        <v>0</v>
      </c>
      <c r="AV54" s="602">
        <v>0</v>
      </c>
      <c r="AW54" s="602">
        <v>0</v>
      </c>
      <c r="AX54" s="602">
        <v>24.387096774193633</v>
      </c>
      <c r="AY54" s="602">
        <v>0</v>
      </c>
      <c r="AZ54" s="602">
        <v>68.593260188087754</v>
      </c>
      <c r="BA54" s="602">
        <v>0</v>
      </c>
      <c r="BB54" s="602">
        <v>0</v>
      </c>
      <c r="BC54" s="602">
        <v>0</v>
      </c>
      <c r="BD54" s="602">
        <v>0</v>
      </c>
      <c r="BE54" s="602">
        <v>0</v>
      </c>
      <c r="BF54" s="602">
        <v>0</v>
      </c>
      <c r="BG54" s="602">
        <v>11.039999999999974</v>
      </c>
      <c r="BH54" s="602">
        <v>0</v>
      </c>
      <c r="BI54" s="602">
        <v>1.179</v>
      </c>
      <c r="BJ54" s="602">
        <v>0</v>
      </c>
      <c r="BK54" s="602">
        <v>0</v>
      </c>
      <c r="BL54" s="602">
        <v>0</v>
      </c>
      <c r="BM54" s="602">
        <v>0</v>
      </c>
      <c r="BN54" s="602">
        <v>1</v>
      </c>
      <c r="BO54" s="602">
        <v>0</v>
      </c>
    </row>
    <row r="55" spans="1:67" ht="14.4" x14ac:dyDescent="0.25">
      <c r="A55" s="597">
        <v>51</v>
      </c>
      <c r="B55" s="597" t="e">
        <v>#N/A</v>
      </c>
      <c r="C55" s="598">
        <v>0.266009852216749</v>
      </c>
      <c r="D55" s="598">
        <v>0</v>
      </c>
      <c r="E55" s="555">
        <v>2025</v>
      </c>
      <c r="F55" s="599">
        <v>8312025</v>
      </c>
      <c r="G55" s="600" t="s">
        <v>114</v>
      </c>
      <c r="H55" s="601" t="s">
        <v>345</v>
      </c>
      <c r="I55" s="601" t="s">
        <v>1337</v>
      </c>
      <c r="J55" s="601">
        <v>1</v>
      </c>
      <c r="K55" s="601">
        <v>0</v>
      </c>
      <c r="L55" s="601">
        <v>0</v>
      </c>
      <c r="M55" s="601">
        <v>4</v>
      </c>
      <c r="N55" s="601">
        <v>0</v>
      </c>
      <c r="O55" s="601">
        <v>0</v>
      </c>
      <c r="P55" s="601">
        <v>0</v>
      </c>
      <c r="Q55" s="602">
        <v>231</v>
      </c>
      <c r="R55" s="602">
        <v>231</v>
      </c>
      <c r="S55" s="602">
        <v>0</v>
      </c>
      <c r="T55" s="602">
        <v>231</v>
      </c>
      <c r="U55" s="602">
        <v>0</v>
      </c>
      <c r="V55" s="602">
        <v>0</v>
      </c>
      <c r="W55" s="602">
        <v>0</v>
      </c>
      <c r="X55" s="602">
        <v>0</v>
      </c>
      <c r="Y55" s="602">
        <v>0</v>
      </c>
      <c r="Z55" s="602">
        <v>0</v>
      </c>
      <c r="AA55" s="602">
        <v>0</v>
      </c>
      <c r="AB55" s="602">
        <v>0</v>
      </c>
      <c r="AC55" s="602">
        <v>0</v>
      </c>
      <c r="AD55" s="602">
        <v>231</v>
      </c>
      <c r="AE55" s="602">
        <v>57.75</v>
      </c>
      <c r="AF55" s="602">
        <v>72.999999999999986</v>
      </c>
      <c r="AG55" s="602">
        <v>76</v>
      </c>
      <c r="AH55" s="602">
        <v>0</v>
      </c>
      <c r="AI55" s="602">
        <v>0</v>
      </c>
      <c r="AJ55" s="602">
        <v>182.99999999999997</v>
      </c>
      <c r="AK55" s="602">
        <v>14.999999999999993</v>
      </c>
      <c r="AL55" s="602">
        <v>13.000000000000005</v>
      </c>
      <c r="AM55" s="602">
        <v>10.999999999999996</v>
      </c>
      <c r="AN55" s="602">
        <v>3.0000000000000031</v>
      </c>
      <c r="AO55" s="602">
        <v>3.0000000000000031</v>
      </c>
      <c r="AP55" s="602">
        <v>3.0000000000000031</v>
      </c>
      <c r="AQ55" s="602">
        <v>0</v>
      </c>
      <c r="AR55" s="602">
        <v>0</v>
      </c>
      <c r="AS55" s="602">
        <v>0</v>
      </c>
      <c r="AT55" s="602">
        <v>0</v>
      </c>
      <c r="AU55" s="602">
        <v>0</v>
      </c>
      <c r="AV55" s="602">
        <v>0</v>
      </c>
      <c r="AW55" s="602">
        <v>0</v>
      </c>
      <c r="AX55" s="602">
        <v>61.999999999999915</v>
      </c>
      <c r="AY55" s="602">
        <v>0</v>
      </c>
      <c r="AZ55" s="602">
        <v>74.276830076378516</v>
      </c>
      <c r="BA55" s="602">
        <v>0</v>
      </c>
      <c r="BB55" s="602">
        <v>0</v>
      </c>
      <c r="BC55" s="602">
        <v>0</v>
      </c>
      <c r="BD55" s="602">
        <v>0</v>
      </c>
      <c r="BE55" s="602">
        <v>0</v>
      </c>
      <c r="BF55" s="602">
        <v>0</v>
      </c>
      <c r="BG55" s="602">
        <v>10.140000000000024</v>
      </c>
      <c r="BH55" s="602">
        <v>0</v>
      </c>
      <c r="BI55" s="602">
        <v>0.82699999999999996</v>
      </c>
      <c r="BJ55" s="602">
        <v>0</v>
      </c>
      <c r="BK55" s="602">
        <v>0</v>
      </c>
      <c r="BL55" s="602">
        <v>0</v>
      </c>
      <c r="BM55" s="602">
        <v>0</v>
      </c>
      <c r="BN55" s="602">
        <v>1</v>
      </c>
      <c r="BO55" s="602">
        <v>0</v>
      </c>
    </row>
    <row r="56" spans="1:67" ht="14.4" x14ac:dyDescent="0.25">
      <c r="A56" s="597">
        <v>52</v>
      </c>
      <c r="B56" s="597">
        <v>6</v>
      </c>
      <c r="C56" s="598">
        <v>0.40380047505938199</v>
      </c>
      <c r="D56" s="598">
        <v>0</v>
      </c>
      <c r="E56" s="555">
        <v>2026</v>
      </c>
      <c r="F56" s="599">
        <v>8312026</v>
      </c>
      <c r="G56" s="600" t="s">
        <v>115</v>
      </c>
      <c r="H56" s="601" t="s">
        <v>345</v>
      </c>
      <c r="I56" s="601" t="s">
        <v>1337</v>
      </c>
      <c r="J56" s="601">
        <v>1</v>
      </c>
      <c r="K56" s="601">
        <v>0</v>
      </c>
      <c r="L56" s="601">
        <v>0</v>
      </c>
      <c r="M56" s="601">
        <v>7</v>
      </c>
      <c r="N56" s="601">
        <v>0</v>
      </c>
      <c r="O56" s="601">
        <v>0</v>
      </c>
      <c r="P56" s="601">
        <v>0</v>
      </c>
      <c r="Q56" s="602">
        <v>443</v>
      </c>
      <c r="R56" s="602">
        <v>443</v>
      </c>
      <c r="S56" s="602">
        <v>51</v>
      </c>
      <c r="T56" s="602">
        <v>392</v>
      </c>
      <c r="U56" s="602">
        <v>0</v>
      </c>
      <c r="V56" s="602">
        <v>0</v>
      </c>
      <c r="W56" s="602">
        <v>0</v>
      </c>
      <c r="X56" s="602">
        <v>0</v>
      </c>
      <c r="Y56" s="602">
        <v>0</v>
      </c>
      <c r="Z56" s="602">
        <v>0</v>
      </c>
      <c r="AA56" s="602">
        <v>0</v>
      </c>
      <c r="AB56" s="602">
        <v>0</v>
      </c>
      <c r="AC56" s="602">
        <v>0</v>
      </c>
      <c r="AD56" s="602">
        <v>443</v>
      </c>
      <c r="AE56" s="602">
        <v>63.285714285714285</v>
      </c>
      <c r="AF56" s="602">
        <v>159.00000000000011</v>
      </c>
      <c r="AG56" s="602">
        <v>161.00000000000003</v>
      </c>
      <c r="AH56" s="602">
        <v>0</v>
      </c>
      <c r="AI56" s="602">
        <v>0</v>
      </c>
      <c r="AJ56" s="602">
        <v>43.097285067873315</v>
      </c>
      <c r="AK56" s="602">
        <v>265.5995475113121</v>
      </c>
      <c r="AL56" s="602">
        <v>30.067873303167413</v>
      </c>
      <c r="AM56" s="602">
        <v>3.0067873303167412</v>
      </c>
      <c r="AN56" s="602">
        <v>46.104072398189935</v>
      </c>
      <c r="AO56" s="602">
        <v>5.011312217194555</v>
      </c>
      <c r="AP56" s="602">
        <v>50.113122171945541</v>
      </c>
      <c r="AQ56" s="602">
        <v>0</v>
      </c>
      <c r="AR56" s="602">
        <v>0</v>
      </c>
      <c r="AS56" s="602">
        <v>0</v>
      </c>
      <c r="AT56" s="602">
        <v>0</v>
      </c>
      <c r="AU56" s="602">
        <v>0</v>
      </c>
      <c r="AV56" s="602">
        <v>0</v>
      </c>
      <c r="AW56" s="602">
        <v>0</v>
      </c>
      <c r="AX56" s="602">
        <v>46.691516709511767</v>
      </c>
      <c r="AY56" s="602">
        <v>0</v>
      </c>
      <c r="AZ56" s="602">
        <v>199.81715995974815</v>
      </c>
      <c r="BA56" s="602">
        <v>0</v>
      </c>
      <c r="BB56" s="602">
        <v>0</v>
      </c>
      <c r="BC56" s="602">
        <v>0</v>
      </c>
      <c r="BD56" s="602">
        <v>0</v>
      </c>
      <c r="BE56" s="602">
        <v>0</v>
      </c>
      <c r="BF56" s="602">
        <v>0</v>
      </c>
      <c r="BG56" s="602">
        <v>0</v>
      </c>
      <c r="BH56" s="602">
        <v>0</v>
      </c>
      <c r="BI56" s="602">
        <v>0.8</v>
      </c>
      <c r="BJ56" s="602">
        <v>0</v>
      </c>
      <c r="BK56" s="602">
        <v>0</v>
      </c>
      <c r="BL56" s="602">
        <v>0</v>
      </c>
      <c r="BM56" s="602">
        <v>0</v>
      </c>
      <c r="BN56" s="602">
        <v>1</v>
      </c>
      <c r="BO56" s="602">
        <v>0</v>
      </c>
    </row>
    <row r="57" spans="1:67" ht="14.4" x14ac:dyDescent="0.25">
      <c r="A57" s="597">
        <v>53</v>
      </c>
      <c r="B57" s="597">
        <v>7</v>
      </c>
      <c r="C57" s="598">
        <v>0.66666666666666696</v>
      </c>
      <c r="D57" s="598">
        <v>0</v>
      </c>
      <c r="E57" s="555">
        <v>2027</v>
      </c>
      <c r="F57" s="599">
        <v>8312027</v>
      </c>
      <c r="G57" s="600" t="s">
        <v>116</v>
      </c>
      <c r="H57" s="601" t="s">
        <v>345</v>
      </c>
      <c r="I57" s="601" t="s">
        <v>1337</v>
      </c>
      <c r="J57" s="601">
        <v>1</v>
      </c>
      <c r="K57" s="601">
        <v>0</v>
      </c>
      <c r="L57" s="601">
        <v>0</v>
      </c>
      <c r="M57" s="601">
        <v>4</v>
      </c>
      <c r="N57" s="601">
        <v>0</v>
      </c>
      <c r="O57" s="601">
        <v>0</v>
      </c>
      <c r="P57" s="601">
        <v>0</v>
      </c>
      <c r="Q57" s="602">
        <v>103.66666666666667</v>
      </c>
      <c r="R57" s="602">
        <v>103.66666666666667</v>
      </c>
      <c r="S57" s="602">
        <v>30</v>
      </c>
      <c r="T57" s="602">
        <v>73.666666666666671</v>
      </c>
      <c r="U57" s="602">
        <v>0</v>
      </c>
      <c r="V57" s="602">
        <v>0</v>
      </c>
      <c r="W57" s="602">
        <v>0</v>
      </c>
      <c r="X57" s="602">
        <v>0</v>
      </c>
      <c r="Y57" s="602">
        <v>0</v>
      </c>
      <c r="Z57" s="602">
        <v>0</v>
      </c>
      <c r="AA57" s="602">
        <v>0</v>
      </c>
      <c r="AB57" s="602">
        <v>0</v>
      </c>
      <c r="AC57" s="602">
        <v>0</v>
      </c>
      <c r="AD57" s="602">
        <v>103.66666666666667</v>
      </c>
      <c r="AE57" s="602">
        <v>25.916666666666668</v>
      </c>
      <c r="AF57" s="602">
        <v>19.513725490196073</v>
      </c>
      <c r="AG57" s="602">
        <v>21.952941176470596</v>
      </c>
      <c r="AH57" s="602">
        <v>0</v>
      </c>
      <c r="AI57" s="602">
        <v>0</v>
      </c>
      <c r="AJ57" s="602">
        <v>1.2341269841269837</v>
      </c>
      <c r="AK57" s="602">
        <v>6.1706349206349183</v>
      </c>
      <c r="AL57" s="602">
        <v>55.53571428571432</v>
      </c>
      <c r="AM57" s="602">
        <v>3.7023809523809508</v>
      </c>
      <c r="AN57" s="602">
        <v>16.043650793650819</v>
      </c>
      <c r="AO57" s="602">
        <v>2.4682539682539675</v>
      </c>
      <c r="AP57" s="602">
        <v>18.511904761904805</v>
      </c>
      <c r="AQ57" s="602">
        <v>0</v>
      </c>
      <c r="AR57" s="602">
        <v>0</v>
      </c>
      <c r="AS57" s="602">
        <v>0</v>
      </c>
      <c r="AT57" s="602">
        <v>0</v>
      </c>
      <c r="AU57" s="602">
        <v>0</v>
      </c>
      <c r="AV57" s="602">
        <v>0</v>
      </c>
      <c r="AW57" s="602">
        <v>0</v>
      </c>
      <c r="AX57" s="602">
        <v>84.818181818181799</v>
      </c>
      <c r="AY57" s="602">
        <v>0</v>
      </c>
      <c r="AZ57" s="602">
        <v>76.225490196078439</v>
      </c>
      <c r="BA57" s="602">
        <v>0</v>
      </c>
      <c r="BB57" s="602">
        <v>0</v>
      </c>
      <c r="BC57" s="602">
        <v>0</v>
      </c>
      <c r="BD57" s="602">
        <v>0</v>
      </c>
      <c r="BE57" s="602">
        <v>0</v>
      </c>
      <c r="BF57" s="602">
        <v>0</v>
      </c>
      <c r="BG57" s="602">
        <v>12.074117647058811</v>
      </c>
      <c r="BH57" s="602">
        <v>0</v>
      </c>
      <c r="BI57" s="602">
        <v>0.56699999999999995</v>
      </c>
      <c r="BJ57" s="602">
        <v>0</v>
      </c>
      <c r="BK57" s="602">
        <v>0</v>
      </c>
      <c r="BL57" s="602">
        <v>0</v>
      </c>
      <c r="BM57" s="602">
        <v>0</v>
      </c>
      <c r="BN57" s="602">
        <v>1</v>
      </c>
      <c r="BO57" s="602">
        <v>0</v>
      </c>
    </row>
    <row r="58" spans="1:67" ht="14.4" x14ac:dyDescent="0.25">
      <c r="A58" s="597">
        <v>54</v>
      </c>
      <c r="B58" s="597" t="e">
        <v>#N/A</v>
      </c>
      <c r="C58" s="598">
        <v>0.14159292035398199</v>
      </c>
      <c r="D58" s="598">
        <v>0</v>
      </c>
      <c r="E58" s="555">
        <v>2440</v>
      </c>
      <c r="F58" s="599">
        <v>8312440</v>
      </c>
      <c r="G58" s="600" t="s">
        <v>117</v>
      </c>
      <c r="H58" s="601" t="s">
        <v>345</v>
      </c>
      <c r="I58" s="601" t="s">
        <v>1337</v>
      </c>
      <c r="J58" s="601">
        <v>1</v>
      </c>
      <c r="K58" s="601">
        <v>0</v>
      </c>
      <c r="L58" s="601">
        <v>0</v>
      </c>
      <c r="M58" s="601">
        <v>4</v>
      </c>
      <c r="N58" s="601">
        <v>0</v>
      </c>
      <c r="O58" s="601">
        <v>0</v>
      </c>
      <c r="P58" s="601">
        <v>0</v>
      </c>
      <c r="Q58" s="602">
        <v>345</v>
      </c>
      <c r="R58" s="602">
        <v>345</v>
      </c>
      <c r="S58" s="602">
        <v>0</v>
      </c>
      <c r="T58" s="602">
        <v>345</v>
      </c>
      <c r="U58" s="602">
        <v>0</v>
      </c>
      <c r="V58" s="602">
        <v>0</v>
      </c>
      <c r="W58" s="602">
        <v>0</v>
      </c>
      <c r="X58" s="602">
        <v>0</v>
      </c>
      <c r="Y58" s="602">
        <v>0</v>
      </c>
      <c r="Z58" s="602">
        <v>0</v>
      </c>
      <c r="AA58" s="602">
        <v>0</v>
      </c>
      <c r="AB58" s="602">
        <v>0</v>
      </c>
      <c r="AC58" s="602">
        <v>0</v>
      </c>
      <c r="AD58" s="602">
        <v>345</v>
      </c>
      <c r="AE58" s="602">
        <v>86.25</v>
      </c>
      <c r="AF58" s="602">
        <v>48.999999999999865</v>
      </c>
      <c r="AG58" s="602">
        <v>52.999999999999964</v>
      </c>
      <c r="AH58" s="602">
        <v>0</v>
      </c>
      <c r="AI58" s="602">
        <v>0</v>
      </c>
      <c r="AJ58" s="602">
        <v>286.00000000000006</v>
      </c>
      <c r="AK58" s="602">
        <v>28.999999999999979</v>
      </c>
      <c r="AL58" s="602">
        <v>13.000000000000016</v>
      </c>
      <c r="AM58" s="602">
        <v>3.9999999999999916</v>
      </c>
      <c r="AN58" s="602">
        <v>9.9999999999999964</v>
      </c>
      <c r="AO58" s="602">
        <v>1.9999999999999991</v>
      </c>
      <c r="AP58" s="602">
        <v>0.99999999999999956</v>
      </c>
      <c r="AQ58" s="602">
        <v>0</v>
      </c>
      <c r="AR58" s="602">
        <v>0</v>
      </c>
      <c r="AS58" s="602">
        <v>0</v>
      </c>
      <c r="AT58" s="602">
        <v>0</v>
      </c>
      <c r="AU58" s="602">
        <v>0</v>
      </c>
      <c r="AV58" s="602">
        <v>0</v>
      </c>
      <c r="AW58" s="602">
        <v>0</v>
      </c>
      <c r="AX58" s="602">
        <v>8.0232558139534973</v>
      </c>
      <c r="AY58" s="602">
        <v>0</v>
      </c>
      <c r="AZ58" s="602">
        <v>65.478528269313699</v>
      </c>
      <c r="BA58" s="602">
        <v>0</v>
      </c>
      <c r="BB58" s="602">
        <v>0</v>
      </c>
      <c r="BC58" s="602">
        <v>0</v>
      </c>
      <c r="BD58" s="602">
        <v>0</v>
      </c>
      <c r="BE58" s="602">
        <v>0</v>
      </c>
      <c r="BF58" s="602">
        <v>0</v>
      </c>
      <c r="BG58" s="602">
        <v>0</v>
      </c>
      <c r="BH58" s="602">
        <v>0</v>
      </c>
      <c r="BI58" s="602">
        <v>1.02</v>
      </c>
      <c r="BJ58" s="602">
        <v>0</v>
      </c>
      <c r="BK58" s="602">
        <v>0</v>
      </c>
      <c r="BL58" s="602">
        <v>0</v>
      </c>
      <c r="BM58" s="602">
        <v>0</v>
      </c>
      <c r="BN58" s="602">
        <v>1</v>
      </c>
      <c r="BO58" s="602">
        <v>0</v>
      </c>
    </row>
    <row r="59" spans="1:67" ht="16.5" customHeight="1" x14ac:dyDescent="0.25">
      <c r="A59" s="597">
        <v>55</v>
      </c>
      <c r="B59" s="597" t="e">
        <v>#N/A</v>
      </c>
      <c r="C59" s="598">
        <v>0.39221556886227499</v>
      </c>
      <c r="D59" s="598">
        <v>0</v>
      </c>
      <c r="E59" s="555">
        <v>2442</v>
      </c>
      <c r="F59" s="599">
        <v>8312442</v>
      </c>
      <c r="G59" s="600" t="s">
        <v>118</v>
      </c>
      <c r="H59" s="601" t="s">
        <v>345</v>
      </c>
      <c r="I59" s="601" t="s">
        <v>1337</v>
      </c>
      <c r="J59" s="601">
        <v>1</v>
      </c>
      <c r="K59" s="601">
        <v>0</v>
      </c>
      <c r="L59" s="601">
        <v>0</v>
      </c>
      <c r="M59" s="601">
        <v>4</v>
      </c>
      <c r="N59" s="601">
        <v>0</v>
      </c>
      <c r="O59" s="601">
        <v>0</v>
      </c>
      <c r="P59" s="601">
        <v>0</v>
      </c>
      <c r="Q59" s="602">
        <v>324</v>
      </c>
      <c r="R59" s="602">
        <v>324</v>
      </c>
      <c r="S59" s="602">
        <v>0</v>
      </c>
      <c r="T59" s="602">
        <v>324</v>
      </c>
      <c r="U59" s="602">
        <v>0</v>
      </c>
      <c r="V59" s="602">
        <v>0</v>
      </c>
      <c r="W59" s="602">
        <v>0</v>
      </c>
      <c r="X59" s="602">
        <v>0</v>
      </c>
      <c r="Y59" s="602">
        <v>0</v>
      </c>
      <c r="Z59" s="602">
        <v>0</v>
      </c>
      <c r="AA59" s="602">
        <v>0</v>
      </c>
      <c r="AB59" s="602">
        <v>0</v>
      </c>
      <c r="AC59" s="602">
        <v>0</v>
      </c>
      <c r="AD59" s="602">
        <v>324</v>
      </c>
      <c r="AE59" s="602">
        <v>81</v>
      </c>
      <c r="AF59" s="602">
        <v>116.0000000000001</v>
      </c>
      <c r="AG59" s="602">
        <v>123.00000000000011</v>
      </c>
      <c r="AH59" s="602">
        <v>0</v>
      </c>
      <c r="AI59" s="602">
        <v>0</v>
      </c>
      <c r="AJ59" s="602">
        <v>121.99999999999993</v>
      </c>
      <c r="AK59" s="602">
        <v>45.000000000000036</v>
      </c>
      <c r="AL59" s="602">
        <v>61.000000000000128</v>
      </c>
      <c r="AM59" s="602">
        <v>1</v>
      </c>
      <c r="AN59" s="602">
        <v>45.000000000000036</v>
      </c>
      <c r="AO59" s="602">
        <v>20</v>
      </c>
      <c r="AP59" s="602">
        <v>30.000000000000004</v>
      </c>
      <c r="AQ59" s="602">
        <v>0</v>
      </c>
      <c r="AR59" s="602">
        <v>0</v>
      </c>
      <c r="AS59" s="602">
        <v>0</v>
      </c>
      <c r="AT59" s="602">
        <v>0</v>
      </c>
      <c r="AU59" s="602">
        <v>0</v>
      </c>
      <c r="AV59" s="602">
        <v>0</v>
      </c>
      <c r="AW59" s="602">
        <v>0</v>
      </c>
      <c r="AX59" s="602">
        <v>8.0000000000000124</v>
      </c>
      <c r="AY59" s="602">
        <v>0</v>
      </c>
      <c r="AZ59" s="602">
        <v>60.66835189169992</v>
      </c>
      <c r="BA59" s="602">
        <v>0</v>
      </c>
      <c r="BB59" s="602">
        <v>0</v>
      </c>
      <c r="BC59" s="602">
        <v>0</v>
      </c>
      <c r="BD59" s="602">
        <v>0</v>
      </c>
      <c r="BE59" s="602">
        <v>0</v>
      </c>
      <c r="BF59" s="602">
        <v>0</v>
      </c>
      <c r="BG59" s="602">
        <v>0</v>
      </c>
      <c r="BH59" s="602">
        <v>0</v>
      </c>
      <c r="BI59" s="602">
        <v>1.0780000000000001</v>
      </c>
      <c r="BJ59" s="602">
        <v>0</v>
      </c>
      <c r="BK59" s="602">
        <v>0</v>
      </c>
      <c r="BL59" s="602">
        <v>0</v>
      </c>
      <c r="BM59" s="602">
        <v>0</v>
      </c>
      <c r="BN59" s="602">
        <v>1</v>
      </c>
      <c r="BO59" s="602">
        <v>0</v>
      </c>
    </row>
    <row r="60" spans="1:67" ht="14.4" x14ac:dyDescent="0.25">
      <c r="A60" s="597">
        <v>56</v>
      </c>
      <c r="B60" s="597" t="e">
        <v>#N/A</v>
      </c>
      <c r="C60" s="598">
        <v>0.32358003442340799</v>
      </c>
      <c r="D60" s="598">
        <v>0</v>
      </c>
      <c r="E60" s="555">
        <v>2451</v>
      </c>
      <c r="F60" s="599">
        <v>8312451</v>
      </c>
      <c r="G60" s="600" t="s">
        <v>119</v>
      </c>
      <c r="H60" s="601" t="s">
        <v>345</v>
      </c>
      <c r="I60" s="601" t="s">
        <v>1337</v>
      </c>
      <c r="J60" s="601">
        <v>1</v>
      </c>
      <c r="K60" s="601">
        <v>0</v>
      </c>
      <c r="L60" s="601">
        <v>0</v>
      </c>
      <c r="M60" s="601">
        <v>7</v>
      </c>
      <c r="N60" s="601">
        <v>0</v>
      </c>
      <c r="O60" s="601">
        <v>0</v>
      </c>
      <c r="P60" s="601">
        <v>0</v>
      </c>
      <c r="Q60" s="602">
        <v>580</v>
      </c>
      <c r="R60" s="602">
        <v>580</v>
      </c>
      <c r="S60" s="602">
        <v>69</v>
      </c>
      <c r="T60" s="602">
        <v>511</v>
      </c>
      <c r="U60" s="602">
        <v>0</v>
      </c>
      <c r="V60" s="602">
        <v>0</v>
      </c>
      <c r="W60" s="602">
        <v>0</v>
      </c>
      <c r="X60" s="602">
        <v>0</v>
      </c>
      <c r="Y60" s="602">
        <v>0</v>
      </c>
      <c r="Z60" s="602">
        <v>0</v>
      </c>
      <c r="AA60" s="602">
        <v>0</v>
      </c>
      <c r="AB60" s="602">
        <v>0</v>
      </c>
      <c r="AC60" s="602">
        <v>0</v>
      </c>
      <c r="AD60" s="602">
        <v>580</v>
      </c>
      <c r="AE60" s="602">
        <v>82.857142857142861</v>
      </c>
      <c r="AF60" s="602">
        <v>217.00000000000014</v>
      </c>
      <c r="AG60" s="602">
        <v>223.0000000000002</v>
      </c>
      <c r="AH60" s="602">
        <v>0</v>
      </c>
      <c r="AI60" s="602">
        <v>0</v>
      </c>
      <c r="AJ60" s="602">
        <v>260.00000000000028</v>
      </c>
      <c r="AK60" s="602">
        <v>47.000000000000007</v>
      </c>
      <c r="AL60" s="602">
        <v>142.00000000000026</v>
      </c>
      <c r="AM60" s="602">
        <v>49.000000000000028</v>
      </c>
      <c r="AN60" s="602">
        <v>54.000000000000021</v>
      </c>
      <c r="AO60" s="602">
        <v>13.000000000000014</v>
      </c>
      <c r="AP60" s="602">
        <v>14.999999999999975</v>
      </c>
      <c r="AQ60" s="602">
        <v>0</v>
      </c>
      <c r="AR60" s="602">
        <v>0</v>
      </c>
      <c r="AS60" s="602">
        <v>0</v>
      </c>
      <c r="AT60" s="602">
        <v>0</v>
      </c>
      <c r="AU60" s="602">
        <v>0</v>
      </c>
      <c r="AV60" s="602">
        <v>0</v>
      </c>
      <c r="AW60" s="602">
        <v>0</v>
      </c>
      <c r="AX60" s="602">
        <v>20.430528375733878</v>
      </c>
      <c r="AY60" s="602">
        <v>0</v>
      </c>
      <c r="AZ60" s="602">
        <v>106.02323022799716</v>
      </c>
      <c r="BA60" s="602">
        <v>0</v>
      </c>
      <c r="BB60" s="602">
        <v>0</v>
      </c>
      <c r="BC60" s="602">
        <v>0</v>
      </c>
      <c r="BD60" s="602">
        <v>0</v>
      </c>
      <c r="BE60" s="602">
        <v>0</v>
      </c>
      <c r="BF60" s="602">
        <v>0</v>
      </c>
      <c r="BG60" s="602">
        <v>0</v>
      </c>
      <c r="BH60" s="602">
        <v>0</v>
      </c>
      <c r="BI60" s="602">
        <v>0.55700000000000005</v>
      </c>
      <c r="BJ60" s="602">
        <v>0</v>
      </c>
      <c r="BK60" s="602">
        <v>0</v>
      </c>
      <c r="BL60" s="602">
        <v>0</v>
      </c>
      <c r="BM60" s="602">
        <v>0</v>
      </c>
      <c r="BN60" s="602">
        <v>1</v>
      </c>
      <c r="BO60" s="602">
        <v>0</v>
      </c>
    </row>
    <row r="61" spans="1:67" ht="14.4" x14ac:dyDescent="0.25">
      <c r="A61" s="597">
        <v>57</v>
      </c>
      <c r="B61" s="597" t="e">
        <v>#N/A</v>
      </c>
      <c r="C61" s="598">
        <v>0.25407166123778502</v>
      </c>
      <c r="D61" s="598">
        <v>0</v>
      </c>
      <c r="E61" s="555">
        <v>2455</v>
      </c>
      <c r="F61" s="599">
        <v>8312455</v>
      </c>
      <c r="G61" s="600" t="s">
        <v>120</v>
      </c>
      <c r="H61" s="601" t="s">
        <v>345</v>
      </c>
      <c r="I61" s="601" t="s">
        <v>1337</v>
      </c>
      <c r="J61" s="601">
        <v>1</v>
      </c>
      <c r="K61" s="601">
        <v>0</v>
      </c>
      <c r="L61" s="601">
        <v>0</v>
      </c>
      <c r="M61" s="601">
        <v>3</v>
      </c>
      <c r="N61" s="601">
        <v>0</v>
      </c>
      <c r="O61" s="601">
        <v>0</v>
      </c>
      <c r="P61" s="601">
        <v>0</v>
      </c>
      <c r="Q61" s="602">
        <v>257</v>
      </c>
      <c r="R61" s="602">
        <v>257</v>
      </c>
      <c r="S61" s="602">
        <v>75</v>
      </c>
      <c r="T61" s="602">
        <v>182</v>
      </c>
      <c r="U61" s="602">
        <v>0</v>
      </c>
      <c r="V61" s="602">
        <v>0</v>
      </c>
      <c r="W61" s="602">
        <v>0</v>
      </c>
      <c r="X61" s="602">
        <v>0</v>
      </c>
      <c r="Y61" s="602">
        <v>0</v>
      </c>
      <c r="Z61" s="602">
        <v>0</v>
      </c>
      <c r="AA61" s="602">
        <v>0</v>
      </c>
      <c r="AB61" s="602">
        <v>0</v>
      </c>
      <c r="AC61" s="602">
        <v>0</v>
      </c>
      <c r="AD61" s="602">
        <v>257</v>
      </c>
      <c r="AE61" s="602">
        <v>85.666666666666671</v>
      </c>
      <c r="AF61" s="602">
        <v>68.000000000000014</v>
      </c>
      <c r="AG61" s="602">
        <v>69.000000000000114</v>
      </c>
      <c r="AH61" s="602">
        <v>0</v>
      </c>
      <c r="AI61" s="602">
        <v>0</v>
      </c>
      <c r="AJ61" s="602">
        <v>204.796875</v>
      </c>
      <c r="AK61" s="602">
        <v>43.16796875</v>
      </c>
      <c r="AL61" s="602">
        <v>1.00390625</v>
      </c>
      <c r="AM61" s="602">
        <v>0</v>
      </c>
      <c r="AN61" s="602">
        <v>1.00390625</v>
      </c>
      <c r="AO61" s="602">
        <v>5.01953125</v>
      </c>
      <c r="AP61" s="602">
        <v>2.0078125</v>
      </c>
      <c r="AQ61" s="602">
        <v>0</v>
      </c>
      <c r="AR61" s="602">
        <v>0</v>
      </c>
      <c r="AS61" s="602">
        <v>0</v>
      </c>
      <c r="AT61" s="602">
        <v>0</v>
      </c>
      <c r="AU61" s="602">
        <v>0</v>
      </c>
      <c r="AV61" s="602">
        <v>0</v>
      </c>
      <c r="AW61" s="602">
        <v>0</v>
      </c>
      <c r="AX61" s="602">
        <v>24.005494505494504</v>
      </c>
      <c r="AY61" s="602">
        <v>0</v>
      </c>
      <c r="AZ61" s="602">
        <v>87.581005586592241</v>
      </c>
      <c r="BA61" s="602">
        <v>0</v>
      </c>
      <c r="BB61" s="602">
        <v>0</v>
      </c>
      <c r="BC61" s="602">
        <v>0</v>
      </c>
      <c r="BD61" s="602">
        <v>0</v>
      </c>
      <c r="BE61" s="602">
        <v>0</v>
      </c>
      <c r="BF61" s="602">
        <v>0</v>
      </c>
      <c r="BG61" s="602">
        <v>0</v>
      </c>
      <c r="BH61" s="602">
        <v>0</v>
      </c>
      <c r="BI61" s="602">
        <v>1.2010000000000001</v>
      </c>
      <c r="BJ61" s="602">
        <v>0</v>
      </c>
      <c r="BK61" s="602">
        <v>0</v>
      </c>
      <c r="BL61" s="602">
        <v>0</v>
      </c>
      <c r="BM61" s="602">
        <v>0</v>
      </c>
      <c r="BN61" s="602">
        <v>1</v>
      </c>
      <c r="BO61" s="602">
        <v>0</v>
      </c>
    </row>
    <row r="62" spans="1:67" ht="14.4" x14ac:dyDescent="0.25">
      <c r="A62" s="597">
        <v>58</v>
      </c>
      <c r="B62" s="597" t="e">
        <v>#N/A</v>
      </c>
      <c r="C62" s="598">
        <v>0.178343949044586</v>
      </c>
      <c r="D62" s="598">
        <v>0</v>
      </c>
      <c r="E62" s="555">
        <v>2456</v>
      </c>
      <c r="F62" s="599">
        <v>8312456</v>
      </c>
      <c r="G62" s="600" t="s">
        <v>121</v>
      </c>
      <c r="H62" s="601" t="s">
        <v>345</v>
      </c>
      <c r="I62" s="601" t="s">
        <v>1337</v>
      </c>
      <c r="J62" s="601">
        <v>1</v>
      </c>
      <c r="K62" s="601">
        <v>0</v>
      </c>
      <c r="L62" s="601">
        <v>0</v>
      </c>
      <c r="M62" s="601">
        <v>3</v>
      </c>
      <c r="N62" s="601">
        <v>0</v>
      </c>
      <c r="O62" s="601">
        <v>0</v>
      </c>
      <c r="P62" s="601">
        <v>0</v>
      </c>
      <c r="Q62" s="602">
        <v>147</v>
      </c>
      <c r="R62" s="602">
        <v>147</v>
      </c>
      <c r="S62" s="602">
        <v>60</v>
      </c>
      <c r="T62" s="602">
        <v>87</v>
      </c>
      <c r="U62" s="602">
        <v>0</v>
      </c>
      <c r="V62" s="602">
        <v>0</v>
      </c>
      <c r="W62" s="602">
        <v>0</v>
      </c>
      <c r="X62" s="602">
        <v>0</v>
      </c>
      <c r="Y62" s="602">
        <v>0</v>
      </c>
      <c r="Z62" s="602">
        <v>0</v>
      </c>
      <c r="AA62" s="602">
        <v>0</v>
      </c>
      <c r="AB62" s="602">
        <v>0</v>
      </c>
      <c r="AC62" s="602">
        <v>0</v>
      </c>
      <c r="AD62" s="602">
        <v>147</v>
      </c>
      <c r="AE62" s="602">
        <v>49</v>
      </c>
      <c r="AF62" s="602">
        <v>26.999999999999986</v>
      </c>
      <c r="AG62" s="602">
        <v>26.999999999999986</v>
      </c>
      <c r="AH62" s="602">
        <v>0</v>
      </c>
      <c r="AI62" s="602">
        <v>0</v>
      </c>
      <c r="AJ62" s="602">
        <v>126.72413793103442</v>
      </c>
      <c r="AK62" s="602">
        <v>7.096551724137929</v>
      </c>
      <c r="AL62" s="602">
        <v>7.096551724137929</v>
      </c>
      <c r="AM62" s="602">
        <v>2.0275862068965571</v>
      </c>
      <c r="AN62" s="602">
        <v>1.0137931034482757</v>
      </c>
      <c r="AO62" s="602">
        <v>2.0275862068965571</v>
      </c>
      <c r="AP62" s="602">
        <v>1.0137931034482757</v>
      </c>
      <c r="AQ62" s="602">
        <v>0</v>
      </c>
      <c r="AR62" s="602">
        <v>0</v>
      </c>
      <c r="AS62" s="602">
        <v>0</v>
      </c>
      <c r="AT62" s="602">
        <v>0</v>
      </c>
      <c r="AU62" s="602">
        <v>0</v>
      </c>
      <c r="AV62" s="602">
        <v>0</v>
      </c>
      <c r="AW62" s="602">
        <v>0</v>
      </c>
      <c r="AX62" s="602">
        <v>82.793103448275915</v>
      </c>
      <c r="AY62" s="602">
        <v>0</v>
      </c>
      <c r="AZ62" s="602">
        <v>53.635135135135144</v>
      </c>
      <c r="BA62" s="602">
        <v>0</v>
      </c>
      <c r="BB62" s="602">
        <v>0</v>
      </c>
      <c r="BC62" s="602">
        <v>0</v>
      </c>
      <c r="BD62" s="602">
        <v>0</v>
      </c>
      <c r="BE62" s="602">
        <v>0</v>
      </c>
      <c r="BF62" s="602">
        <v>0</v>
      </c>
      <c r="BG62" s="602">
        <v>3.1800000000000015</v>
      </c>
      <c r="BH62" s="602">
        <v>0</v>
      </c>
      <c r="BI62" s="602">
        <v>0.92200000000000004</v>
      </c>
      <c r="BJ62" s="602">
        <v>0</v>
      </c>
      <c r="BK62" s="602">
        <v>0</v>
      </c>
      <c r="BL62" s="602">
        <v>0</v>
      </c>
      <c r="BM62" s="602">
        <v>0</v>
      </c>
      <c r="BN62" s="602">
        <v>1</v>
      </c>
      <c r="BO62" s="602">
        <v>0</v>
      </c>
    </row>
    <row r="63" spans="1:67" ht="14.4" x14ac:dyDescent="0.25">
      <c r="A63" s="597">
        <v>59</v>
      </c>
      <c r="B63" s="597" t="e">
        <v>#N/A</v>
      </c>
      <c r="C63" s="598">
        <v>0.28125</v>
      </c>
      <c r="D63" s="598">
        <v>0</v>
      </c>
      <c r="E63" s="555">
        <v>2463</v>
      </c>
      <c r="F63" s="599">
        <v>8312463</v>
      </c>
      <c r="G63" s="600" t="s">
        <v>122</v>
      </c>
      <c r="H63" s="601" t="s">
        <v>345</v>
      </c>
      <c r="I63" s="601" t="s">
        <v>1337</v>
      </c>
      <c r="J63" s="601">
        <v>1</v>
      </c>
      <c r="K63" s="601">
        <v>0</v>
      </c>
      <c r="L63" s="601">
        <v>0</v>
      </c>
      <c r="M63" s="601">
        <v>4</v>
      </c>
      <c r="N63" s="601">
        <v>0</v>
      </c>
      <c r="O63" s="601">
        <v>0</v>
      </c>
      <c r="P63" s="601">
        <v>0</v>
      </c>
      <c r="Q63" s="602">
        <v>352</v>
      </c>
      <c r="R63" s="602">
        <v>352</v>
      </c>
      <c r="S63" s="602">
        <v>0</v>
      </c>
      <c r="T63" s="602">
        <v>352</v>
      </c>
      <c r="U63" s="602">
        <v>0</v>
      </c>
      <c r="V63" s="602">
        <v>0</v>
      </c>
      <c r="W63" s="602">
        <v>0</v>
      </c>
      <c r="X63" s="602">
        <v>0</v>
      </c>
      <c r="Y63" s="602">
        <v>0</v>
      </c>
      <c r="Z63" s="602">
        <v>0</v>
      </c>
      <c r="AA63" s="602">
        <v>0</v>
      </c>
      <c r="AB63" s="602">
        <v>0</v>
      </c>
      <c r="AC63" s="602">
        <v>0</v>
      </c>
      <c r="AD63" s="602">
        <v>352</v>
      </c>
      <c r="AE63" s="602">
        <v>88</v>
      </c>
      <c r="AF63" s="602">
        <v>105.00000000000016</v>
      </c>
      <c r="AG63" s="602">
        <v>106.00000000000011</v>
      </c>
      <c r="AH63" s="602">
        <v>0</v>
      </c>
      <c r="AI63" s="602">
        <v>0</v>
      </c>
      <c r="AJ63" s="602">
        <v>273.5542857142857</v>
      </c>
      <c r="AK63" s="602">
        <v>37.211428571428669</v>
      </c>
      <c r="AL63" s="602">
        <v>24.137142857142869</v>
      </c>
      <c r="AM63" s="602">
        <v>6.0342857142856987</v>
      </c>
      <c r="AN63" s="602">
        <v>5.0285714285714329</v>
      </c>
      <c r="AO63" s="602">
        <v>0</v>
      </c>
      <c r="AP63" s="602">
        <v>6.0342857142856987</v>
      </c>
      <c r="AQ63" s="602">
        <v>0</v>
      </c>
      <c r="AR63" s="602">
        <v>0</v>
      </c>
      <c r="AS63" s="602">
        <v>0</v>
      </c>
      <c r="AT63" s="602">
        <v>0</v>
      </c>
      <c r="AU63" s="602">
        <v>0</v>
      </c>
      <c r="AV63" s="602">
        <v>0</v>
      </c>
      <c r="AW63" s="602">
        <v>0</v>
      </c>
      <c r="AX63" s="602">
        <v>34.000000000000007</v>
      </c>
      <c r="AY63" s="602">
        <v>0</v>
      </c>
      <c r="AZ63" s="602">
        <v>96.452062518937652</v>
      </c>
      <c r="BA63" s="602">
        <v>0</v>
      </c>
      <c r="BB63" s="602">
        <v>0</v>
      </c>
      <c r="BC63" s="602">
        <v>0</v>
      </c>
      <c r="BD63" s="602">
        <v>0</v>
      </c>
      <c r="BE63" s="602">
        <v>0</v>
      </c>
      <c r="BF63" s="602">
        <v>0</v>
      </c>
      <c r="BG63" s="602">
        <v>0</v>
      </c>
      <c r="BH63" s="602">
        <v>0</v>
      </c>
      <c r="BI63" s="602">
        <v>0.86099999999999999</v>
      </c>
      <c r="BJ63" s="602">
        <v>0</v>
      </c>
      <c r="BK63" s="602">
        <v>0</v>
      </c>
      <c r="BL63" s="602">
        <v>0</v>
      </c>
      <c r="BM63" s="602">
        <v>0</v>
      </c>
      <c r="BN63" s="602">
        <v>1</v>
      </c>
      <c r="BO63" s="602">
        <v>0</v>
      </c>
    </row>
    <row r="64" spans="1:67" ht="14.4" x14ac:dyDescent="0.25">
      <c r="A64" s="597">
        <v>60</v>
      </c>
      <c r="B64" s="597" t="e">
        <v>#N/A</v>
      </c>
      <c r="C64" s="598">
        <v>0.308823529411765</v>
      </c>
      <c r="D64" s="598">
        <v>0</v>
      </c>
      <c r="E64" s="555">
        <v>2464</v>
      </c>
      <c r="F64" s="599">
        <v>8312464</v>
      </c>
      <c r="G64" s="600" t="s">
        <v>123</v>
      </c>
      <c r="H64" s="601" t="s">
        <v>345</v>
      </c>
      <c r="I64" s="601" t="s">
        <v>1337</v>
      </c>
      <c r="J64" s="601">
        <v>1</v>
      </c>
      <c r="K64" s="601">
        <v>0</v>
      </c>
      <c r="L64" s="601">
        <v>0</v>
      </c>
      <c r="M64" s="601">
        <v>7</v>
      </c>
      <c r="N64" s="601">
        <v>0</v>
      </c>
      <c r="O64" s="601">
        <v>0</v>
      </c>
      <c r="P64" s="601">
        <v>0</v>
      </c>
      <c r="Q64" s="602">
        <v>200</v>
      </c>
      <c r="R64" s="602">
        <v>200</v>
      </c>
      <c r="S64" s="602">
        <v>30</v>
      </c>
      <c r="T64" s="602">
        <v>170</v>
      </c>
      <c r="U64" s="602">
        <v>0</v>
      </c>
      <c r="V64" s="602">
        <v>0</v>
      </c>
      <c r="W64" s="602">
        <v>0</v>
      </c>
      <c r="X64" s="602">
        <v>0</v>
      </c>
      <c r="Y64" s="602">
        <v>0</v>
      </c>
      <c r="Z64" s="602">
        <v>0</v>
      </c>
      <c r="AA64" s="602">
        <v>0</v>
      </c>
      <c r="AB64" s="602">
        <v>0</v>
      </c>
      <c r="AC64" s="602">
        <v>0</v>
      </c>
      <c r="AD64" s="602">
        <v>200</v>
      </c>
      <c r="AE64" s="602">
        <v>28.571428571428573</v>
      </c>
      <c r="AF64" s="602">
        <v>60</v>
      </c>
      <c r="AG64" s="602">
        <v>60</v>
      </c>
      <c r="AH64" s="602">
        <v>0</v>
      </c>
      <c r="AI64" s="602">
        <v>0</v>
      </c>
      <c r="AJ64" s="602">
        <v>43.21608040201</v>
      </c>
      <c r="AK64" s="602">
        <v>39.195979899497402</v>
      </c>
      <c r="AL64" s="602">
        <v>67.336683417085396</v>
      </c>
      <c r="AM64" s="602">
        <v>3.0150753768844201</v>
      </c>
      <c r="AN64" s="602">
        <v>44.221105527638201</v>
      </c>
      <c r="AO64" s="602">
        <v>2.0100502512562799</v>
      </c>
      <c r="AP64" s="602">
        <v>1.0050251256281399</v>
      </c>
      <c r="AQ64" s="602">
        <v>0</v>
      </c>
      <c r="AR64" s="602">
        <v>0</v>
      </c>
      <c r="AS64" s="602">
        <v>0</v>
      </c>
      <c r="AT64" s="602">
        <v>0</v>
      </c>
      <c r="AU64" s="602">
        <v>0</v>
      </c>
      <c r="AV64" s="602">
        <v>0</v>
      </c>
      <c r="AW64" s="602">
        <v>0</v>
      </c>
      <c r="AX64" s="602">
        <v>5.8823529411764799</v>
      </c>
      <c r="AY64" s="602">
        <v>0</v>
      </c>
      <c r="AZ64" s="602">
        <v>51.724137931034505</v>
      </c>
      <c r="BA64" s="602">
        <v>0</v>
      </c>
      <c r="BB64" s="602">
        <v>0</v>
      </c>
      <c r="BC64" s="602">
        <v>0</v>
      </c>
      <c r="BD64" s="602">
        <v>0</v>
      </c>
      <c r="BE64" s="602">
        <v>0</v>
      </c>
      <c r="BF64" s="602">
        <v>0</v>
      </c>
      <c r="BG64" s="602">
        <v>0</v>
      </c>
      <c r="BH64" s="602">
        <v>0</v>
      </c>
      <c r="BI64" s="602">
        <v>0.92200000000000004</v>
      </c>
      <c r="BJ64" s="602">
        <v>0</v>
      </c>
      <c r="BK64" s="602">
        <v>0</v>
      </c>
      <c r="BL64" s="602">
        <v>0</v>
      </c>
      <c r="BM64" s="602">
        <v>0</v>
      </c>
      <c r="BN64" s="602">
        <v>1</v>
      </c>
      <c r="BO64" s="602">
        <v>0</v>
      </c>
    </row>
    <row r="65" spans="1:67" ht="14.4" x14ac:dyDescent="0.25">
      <c r="A65" s="597">
        <v>61</v>
      </c>
      <c r="B65" s="597" t="e">
        <v>#N/A</v>
      </c>
      <c r="C65" s="598">
        <v>0.27113702623906699</v>
      </c>
      <c r="D65" s="598">
        <v>0</v>
      </c>
      <c r="E65" s="555">
        <v>2466</v>
      </c>
      <c r="F65" s="599">
        <v>8312466</v>
      </c>
      <c r="G65" s="600" t="s">
        <v>124</v>
      </c>
      <c r="H65" s="601" t="s">
        <v>345</v>
      </c>
      <c r="I65" s="601" t="s">
        <v>1337</v>
      </c>
      <c r="J65" s="601">
        <v>1</v>
      </c>
      <c r="K65" s="601">
        <v>0</v>
      </c>
      <c r="L65" s="601">
        <v>0</v>
      </c>
      <c r="M65" s="601">
        <v>7</v>
      </c>
      <c r="N65" s="601">
        <v>0</v>
      </c>
      <c r="O65" s="601">
        <v>0</v>
      </c>
      <c r="P65" s="601">
        <v>0</v>
      </c>
      <c r="Q65" s="602">
        <v>341</v>
      </c>
      <c r="R65" s="602">
        <v>341</v>
      </c>
      <c r="S65" s="602">
        <v>47</v>
      </c>
      <c r="T65" s="602">
        <v>294</v>
      </c>
      <c r="U65" s="602">
        <v>0</v>
      </c>
      <c r="V65" s="602">
        <v>0</v>
      </c>
      <c r="W65" s="602">
        <v>0</v>
      </c>
      <c r="X65" s="602">
        <v>0</v>
      </c>
      <c r="Y65" s="602">
        <v>0</v>
      </c>
      <c r="Z65" s="602">
        <v>0</v>
      </c>
      <c r="AA65" s="602">
        <v>0</v>
      </c>
      <c r="AB65" s="602">
        <v>0</v>
      </c>
      <c r="AC65" s="602">
        <v>0</v>
      </c>
      <c r="AD65" s="602">
        <v>341</v>
      </c>
      <c r="AE65" s="602">
        <v>48.714285714285715</v>
      </c>
      <c r="AF65" s="602">
        <v>104.00000000000007</v>
      </c>
      <c r="AG65" s="602">
        <v>104.00000000000007</v>
      </c>
      <c r="AH65" s="602">
        <v>0</v>
      </c>
      <c r="AI65" s="602">
        <v>0</v>
      </c>
      <c r="AJ65" s="602">
        <v>176.03244837758095</v>
      </c>
      <c r="AK65" s="602">
        <v>70.412979351032376</v>
      </c>
      <c r="AL65" s="602">
        <v>37.218289085545599</v>
      </c>
      <c r="AM65" s="602">
        <v>8.0471976401180108</v>
      </c>
      <c r="AN65" s="602">
        <v>35.206489675516188</v>
      </c>
      <c r="AO65" s="602">
        <v>5.0294985250737607</v>
      </c>
      <c r="AP65" s="602">
        <v>9.0530973451327483</v>
      </c>
      <c r="AQ65" s="602">
        <v>0</v>
      </c>
      <c r="AR65" s="602">
        <v>0</v>
      </c>
      <c r="AS65" s="602">
        <v>0</v>
      </c>
      <c r="AT65" s="602">
        <v>0</v>
      </c>
      <c r="AU65" s="602">
        <v>0</v>
      </c>
      <c r="AV65" s="602">
        <v>0</v>
      </c>
      <c r="AW65" s="602">
        <v>0</v>
      </c>
      <c r="AX65" s="602">
        <v>11.598639455782324</v>
      </c>
      <c r="AY65" s="602">
        <v>0</v>
      </c>
      <c r="AZ65" s="602">
        <v>109.30404797601209</v>
      </c>
      <c r="BA65" s="602">
        <v>0</v>
      </c>
      <c r="BB65" s="602">
        <v>0</v>
      </c>
      <c r="BC65" s="602">
        <v>0</v>
      </c>
      <c r="BD65" s="602">
        <v>0</v>
      </c>
      <c r="BE65" s="602">
        <v>0</v>
      </c>
      <c r="BF65" s="602">
        <v>0</v>
      </c>
      <c r="BG65" s="602">
        <v>0</v>
      </c>
      <c r="BH65" s="602">
        <v>0</v>
      </c>
      <c r="BI65" s="602">
        <v>0.161</v>
      </c>
      <c r="BJ65" s="602">
        <v>0</v>
      </c>
      <c r="BK65" s="602">
        <v>0</v>
      </c>
      <c r="BL65" s="602">
        <v>0</v>
      </c>
      <c r="BM65" s="602">
        <v>0</v>
      </c>
      <c r="BN65" s="602">
        <v>1</v>
      </c>
      <c r="BO65" s="602">
        <v>0</v>
      </c>
    </row>
    <row r="66" spans="1:67" ht="14.4" x14ac:dyDescent="0.25">
      <c r="A66" s="597">
        <v>62</v>
      </c>
      <c r="B66" s="597" t="e">
        <v>#N/A</v>
      </c>
      <c r="C66" s="598">
        <v>0.37282229965156799</v>
      </c>
      <c r="D66" s="598">
        <v>0</v>
      </c>
      <c r="E66" s="555">
        <v>2467</v>
      </c>
      <c r="F66" s="599">
        <v>8312467</v>
      </c>
      <c r="G66" s="600" t="s">
        <v>125</v>
      </c>
      <c r="H66" s="601" t="s">
        <v>345</v>
      </c>
      <c r="I66" s="601" t="s">
        <v>1337</v>
      </c>
      <c r="J66" s="601">
        <v>1</v>
      </c>
      <c r="K66" s="601">
        <v>0</v>
      </c>
      <c r="L66" s="601">
        <v>0</v>
      </c>
      <c r="M66" s="601">
        <v>7</v>
      </c>
      <c r="N66" s="601">
        <v>0</v>
      </c>
      <c r="O66" s="601">
        <v>0</v>
      </c>
      <c r="P66" s="601">
        <v>0</v>
      </c>
      <c r="Q66" s="602">
        <v>246</v>
      </c>
      <c r="R66" s="602">
        <v>246</v>
      </c>
      <c r="S66" s="602">
        <v>25</v>
      </c>
      <c r="T66" s="602">
        <v>221</v>
      </c>
      <c r="U66" s="602">
        <v>0</v>
      </c>
      <c r="V66" s="602">
        <v>0</v>
      </c>
      <c r="W66" s="602">
        <v>0</v>
      </c>
      <c r="X66" s="602">
        <v>0</v>
      </c>
      <c r="Y66" s="602">
        <v>0</v>
      </c>
      <c r="Z66" s="602">
        <v>0</v>
      </c>
      <c r="AA66" s="602">
        <v>0</v>
      </c>
      <c r="AB66" s="602">
        <v>0</v>
      </c>
      <c r="AC66" s="602">
        <v>0</v>
      </c>
      <c r="AD66" s="602">
        <v>246</v>
      </c>
      <c r="AE66" s="602">
        <v>35.142857142857146</v>
      </c>
      <c r="AF66" s="602">
        <v>91.999999999999915</v>
      </c>
      <c r="AG66" s="602">
        <v>91.999999999999915</v>
      </c>
      <c r="AH66" s="602">
        <v>0</v>
      </c>
      <c r="AI66" s="602">
        <v>0</v>
      </c>
      <c r="AJ66" s="602">
        <v>87.999999999999901</v>
      </c>
      <c r="AK66" s="602">
        <v>17.000000000000007</v>
      </c>
      <c r="AL66" s="602">
        <v>47.999999999999957</v>
      </c>
      <c r="AM66" s="602">
        <v>75.999999999999915</v>
      </c>
      <c r="AN66" s="602">
        <v>4.9999999999999947</v>
      </c>
      <c r="AO66" s="602">
        <v>8.9999999999999911</v>
      </c>
      <c r="AP66" s="602">
        <v>2.9999999999999973</v>
      </c>
      <c r="AQ66" s="602">
        <v>0</v>
      </c>
      <c r="AR66" s="602">
        <v>0</v>
      </c>
      <c r="AS66" s="602">
        <v>0</v>
      </c>
      <c r="AT66" s="602">
        <v>0</v>
      </c>
      <c r="AU66" s="602">
        <v>0</v>
      </c>
      <c r="AV66" s="602">
        <v>0</v>
      </c>
      <c r="AW66" s="602">
        <v>0</v>
      </c>
      <c r="AX66" s="602">
        <v>6.6787330316742013</v>
      </c>
      <c r="AY66" s="602">
        <v>0</v>
      </c>
      <c r="AZ66" s="602">
        <v>68.733201090999216</v>
      </c>
      <c r="BA66" s="602">
        <v>0</v>
      </c>
      <c r="BB66" s="602">
        <v>0</v>
      </c>
      <c r="BC66" s="602">
        <v>0</v>
      </c>
      <c r="BD66" s="602">
        <v>0</v>
      </c>
      <c r="BE66" s="602">
        <v>0</v>
      </c>
      <c r="BF66" s="602">
        <v>0</v>
      </c>
      <c r="BG66" s="602">
        <v>0</v>
      </c>
      <c r="BH66" s="602">
        <v>0</v>
      </c>
      <c r="BI66" s="602">
        <v>0.56399999999999995</v>
      </c>
      <c r="BJ66" s="602">
        <v>0</v>
      </c>
      <c r="BK66" s="602">
        <v>0</v>
      </c>
      <c r="BL66" s="602">
        <v>0</v>
      </c>
      <c r="BM66" s="602">
        <v>0</v>
      </c>
      <c r="BN66" s="602">
        <v>1</v>
      </c>
      <c r="BO66" s="602">
        <v>0</v>
      </c>
    </row>
    <row r="67" spans="1:67" ht="14.4" x14ac:dyDescent="0.25">
      <c r="A67" s="597">
        <v>63</v>
      </c>
      <c r="B67" s="597" t="e">
        <v>#N/A</v>
      </c>
      <c r="C67" s="598">
        <v>0.47701149425287398</v>
      </c>
      <c r="D67" s="598">
        <v>0</v>
      </c>
      <c r="E67" s="555">
        <v>2471</v>
      </c>
      <c r="F67" s="599">
        <v>8312471</v>
      </c>
      <c r="G67" s="600" t="s">
        <v>126</v>
      </c>
      <c r="H67" s="601" t="s">
        <v>345</v>
      </c>
      <c r="I67" s="601" t="s">
        <v>1337</v>
      </c>
      <c r="J67" s="601">
        <v>1</v>
      </c>
      <c r="K67" s="601">
        <v>0</v>
      </c>
      <c r="L67" s="601">
        <v>0</v>
      </c>
      <c r="M67" s="601">
        <v>4</v>
      </c>
      <c r="N67" s="601">
        <v>0</v>
      </c>
      <c r="O67" s="601">
        <v>0</v>
      </c>
      <c r="P67" s="601">
        <v>0</v>
      </c>
      <c r="Q67" s="602">
        <v>355</v>
      </c>
      <c r="R67" s="602">
        <v>355</v>
      </c>
      <c r="S67" s="602">
        <v>0</v>
      </c>
      <c r="T67" s="602">
        <v>355</v>
      </c>
      <c r="U67" s="602">
        <v>0</v>
      </c>
      <c r="V67" s="602">
        <v>0</v>
      </c>
      <c r="W67" s="602">
        <v>0</v>
      </c>
      <c r="X67" s="602">
        <v>0</v>
      </c>
      <c r="Y67" s="602">
        <v>0</v>
      </c>
      <c r="Z67" s="602">
        <v>0</v>
      </c>
      <c r="AA67" s="602">
        <v>0</v>
      </c>
      <c r="AB67" s="602">
        <v>0</v>
      </c>
      <c r="AC67" s="602">
        <v>0</v>
      </c>
      <c r="AD67" s="602">
        <v>355</v>
      </c>
      <c r="AE67" s="602">
        <v>88.75</v>
      </c>
      <c r="AF67" s="602">
        <v>152</v>
      </c>
      <c r="AG67" s="602">
        <v>159</v>
      </c>
      <c r="AH67" s="602">
        <v>0</v>
      </c>
      <c r="AI67" s="602">
        <v>0</v>
      </c>
      <c r="AJ67" s="602">
        <v>160.99999999999986</v>
      </c>
      <c r="AK67" s="602">
        <v>17.000000000000011</v>
      </c>
      <c r="AL67" s="602">
        <v>72.999999999999858</v>
      </c>
      <c r="AM67" s="602">
        <v>0</v>
      </c>
      <c r="AN67" s="602">
        <v>23</v>
      </c>
      <c r="AO67" s="602">
        <v>23</v>
      </c>
      <c r="AP67" s="602">
        <v>58.00000000000005</v>
      </c>
      <c r="AQ67" s="602">
        <v>0</v>
      </c>
      <c r="AR67" s="602">
        <v>0</v>
      </c>
      <c r="AS67" s="602">
        <v>0</v>
      </c>
      <c r="AT67" s="602">
        <v>0</v>
      </c>
      <c r="AU67" s="602">
        <v>0</v>
      </c>
      <c r="AV67" s="602">
        <v>0</v>
      </c>
      <c r="AW67" s="602">
        <v>0</v>
      </c>
      <c r="AX67" s="602">
        <v>7.9999999999999885</v>
      </c>
      <c r="AY67" s="602">
        <v>0</v>
      </c>
      <c r="AZ67" s="602">
        <v>97.273593563198048</v>
      </c>
      <c r="BA67" s="602">
        <v>0</v>
      </c>
      <c r="BB67" s="602">
        <v>0</v>
      </c>
      <c r="BC67" s="602">
        <v>0</v>
      </c>
      <c r="BD67" s="602">
        <v>0</v>
      </c>
      <c r="BE67" s="602">
        <v>0</v>
      </c>
      <c r="BF67" s="602">
        <v>0</v>
      </c>
      <c r="BG67" s="602">
        <v>0</v>
      </c>
      <c r="BH67" s="602">
        <v>0</v>
      </c>
      <c r="BI67" s="602">
        <v>0.78400000000000003</v>
      </c>
      <c r="BJ67" s="602">
        <v>0</v>
      </c>
      <c r="BK67" s="602">
        <v>0</v>
      </c>
      <c r="BL67" s="602">
        <v>0</v>
      </c>
      <c r="BM67" s="602">
        <v>0</v>
      </c>
      <c r="BN67" s="602">
        <v>1</v>
      </c>
      <c r="BO67" s="602">
        <v>0</v>
      </c>
    </row>
    <row r="68" spans="1:67" ht="14.4" x14ac:dyDescent="0.25">
      <c r="A68" s="597">
        <v>64</v>
      </c>
      <c r="B68" s="597" t="e">
        <v>#N/A</v>
      </c>
      <c r="C68" s="598">
        <v>0.44785276073619601</v>
      </c>
      <c r="D68" s="598">
        <v>0</v>
      </c>
      <c r="E68" s="555">
        <v>2509</v>
      </c>
      <c r="F68" s="599">
        <v>8312509</v>
      </c>
      <c r="G68" s="600" t="s">
        <v>127</v>
      </c>
      <c r="H68" s="601" t="s">
        <v>345</v>
      </c>
      <c r="I68" s="601" t="s">
        <v>1337</v>
      </c>
      <c r="J68" s="601">
        <v>1</v>
      </c>
      <c r="K68" s="601">
        <v>0</v>
      </c>
      <c r="L68" s="601">
        <v>0</v>
      </c>
      <c r="M68" s="601">
        <v>7</v>
      </c>
      <c r="N68" s="601">
        <v>0</v>
      </c>
      <c r="O68" s="601">
        <v>0</v>
      </c>
      <c r="P68" s="601">
        <v>0</v>
      </c>
      <c r="Q68" s="602">
        <v>157</v>
      </c>
      <c r="R68" s="602">
        <v>157</v>
      </c>
      <c r="S68" s="602">
        <v>18</v>
      </c>
      <c r="T68" s="602">
        <v>139</v>
      </c>
      <c r="U68" s="602">
        <v>0</v>
      </c>
      <c r="V68" s="602">
        <v>0</v>
      </c>
      <c r="W68" s="602">
        <v>0</v>
      </c>
      <c r="X68" s="602">
        <v>0</v>
      </c>
      <c r="Y68" s="602">
        <v>0</v>
      </c>
      <c r="Z68" s="602">
        <v>0</v>
      </c>
      <c r="AA68" s="602">
        <v>0</v>
      </c>
      <c r="AB68" s="602">
        <v>0</v>
      </c>
      <c r="AC68" s="602">
        <v>0</v>
      </c>
      <c r="AD68" s="602">
        <v>157</v>
      </c>
      <c r="AE68" s="602">
        <v>22.428571428571427</v>
      </c>
      <c r="AF68" s="602">
        <v>72.999999999999986</v>
      </c>
      <c r="AG68" s="602">
        <v>72.999999999999986</v>
      </c>
      <c r="AH68" s="602">
        <v>0</v>
      </c>
      <c r="AI68" s="602">
        <v>0</v>
      </c>
      <c r="AJ68" s="602">
        <v>95.212903225806485</v>
      </c>
      <c r="AK68" s="602">
        <v>0</v>
      </c>
      <c r="AL68" s="602">
        <v>17.219354838709723</v>
      </c>
      <c r="AM68" s="602">
        <v>1.0129032258064521</v>
      </c>
      <c r="AN68" s="602">
        <v>19.245161290322528</v>
      </c>
      <c r="AO68" s="602">
        <v>20.258064516129011</v>
      </c>
      <c r="AP68" s="602">
        <v>4.051612903225803</v>
      </c>
      <c r="AQ68" s="602">
        <v>0</v>
      </c>
      <c r="AR68" s="602">
        <v>0</v>
      </c>
      <c r="AS68" s="602">
        <v>0</v>
      </c>
      <c r="AT68" s="602">
        <v>0</v>
      </c>
      <c r="AU68" s="602">
        <v>0</v>
      </c>
      <c r="AV68" s="602">
        <v>0</v>
      </c>
      <c r="AW68" s="602">
        <v>0</v>
      </c>
      <c r="AX68" s="602">
        <v>62.122302158273371</v>
      </c>
      <c r="AY68" s="602">
        <v>0</v>
      </c>
      <c r="AZ68" s="602">
        <v>56.27995867768594</v>
      </c>
      <c r="BA68" s="602">
        <v>0</v>
      </c>
      <c r="BB68" s="602">
        <v>0</v>
      </c>
      <c r="BC68" s="602">
        <v>0</v>
      </c>
      <c r="BD68" s="602">
        <v>0</v>
      </c>
      <c r="BE68" s="602">
        <v>0</v>
      </c>
      <c r="BF68" s="602">
        <v>0</v>
      </c>
      <c r="BG68" s="602">
        <v>13.57999999999997</v>
      </c>
      <c r="BH68" s="602">
        <v>0</v>
      </c>
      <c r="BI68" s="602">
        <v>0.8</v>
      </c>
      <c r="BJ68" s="602">
        <v>0</v>
      </c>
      <c r="BK68" s="602">
        <v>0</v>
      </c>
      <c r="BL68" s="602">
        <v>0</v>
      </c>
      <c r="BM68" s="602">
        <v>0</v>
      </c>
      <c r="BN68" s="602">
        <v>1</v>
      </c>
      <c r="BO68" s="602">
        <v>0</v>
      </c>
    </row>
    <row r="69" spans="1:67" ht="14.4" x14ac:dyDescent="0.25">
      <c r="A69" s="597">
        <v>65</v>
      </c>
      <c r="B69" s="597" t="e">
        <v>#N/A</v>
      </c>
      <c r="C69" s="598">
        <v>0.116822429906542</v>
      </c>
      <c r="D69" s="598">
        <v>0</v>
      </c>
      <c r="E69" s="555">
        <v>2512</v>
      </c>
      <c r="F69" s="599">
        <v>8312512</v>
      </c>
      <c r="G69" s="600" t="s">
        <v>128</v>
      </c>
      <c r="H69" s="601" t="s">
        <v>345</v>
      </c>
      <c r="I69" s="601" t="s">
        <v>1337</v>
      </c>
      <c r="J69" s="601">
        <v>1</v>
      </c>
      <c r="K69" s="601">
        <v>0</v>
      </c>
      <c r="L69" s="601">
        <v>0</v>
      </c>
      <c r="M69" s="601">
        <v>7</v>
      </c>
      <c r="N69" s="601">
        <v>0</v>
      </c>
      <c r="O69" s="601">
        <v>0</v>
      </c>
      <c r="P69" s="601">
        <v>0</v>
      </c>
      <c r="Q69" s="602">
        <v>214</v>
      </c>
      <c r="R69" s="602">
        <v>214</v>
      </c>
      <c r="S69" s="602">
        <v>30</v>
      </c>
      <c r="T69" s="602">
        <v>184</v>
      </c>
      <c r="U69" s="602">
        <v>0</v>
      </c>
      <c r="V69" s="602">
        <v>0</v>
      </c>
      <c r="W69" s="602">
        <v>0</v>
      </c>
      <c r="X69" s="602">
        <v>0</v>
      </c>
      <c r="Y69" s="602">
        <v>0</v>
      </c>
      <c r="Z69" s="602">
        <v>0</v>
      </c>
      <c r="AA69" s="602">
        <v>0</v>
      </c>
      <c r="AB69" s="602">
        <v>0</v>
      </c>
      <c r="AC69" s="602">
        <v>0</v>
      </c>
      <c r="AD69" s="602">
        <v>214</v>
      </c>
      <c r="AE69" s="602">
        <v>30.571428571428573</v>
      </c>
      <c r="AF69" s="602">
        <v>33.999999999999957</v>
      </c>
      <c r="AG69" s="602">
        <v>33.999999999999957</v>
      </c>
      <c r="AH69" s="602">
        <v>0</v>
      </c>
      <c r="AI69" s="602">
        <v>0</v>
      </c>
      <c r="AJ69" s="602">
        <v>161.50943396226427</v>
      </c>
      <c r="AK69" s="602">
        <v>51.481132075471685</v>
      </c>
      <c r="AL69" s="602">
        <v>1.0094339622641506</v>
      </c>
      <c r="AM69" s="602">
        <v>0</v>
      </c>
      <c r="AN69" s="602">
        <v>0</v>
      </c>
      <c r="AO69" s="602">
        <v>0</v>
      </c>
      <c r="AP69" s="602">
        <v>0</v>
      </c>
      <c r="AQ69" s="602">
        <v>0</v>
      </c>
      <c r="AR69" s="602">
        <v>0</v>
      </c>
      <c r="AS69" s="602">
        <v>0</v>
      </c>
      <c r="AT69" s="602">
        <v>0</v>
      </c>
      <c r="AU69" s="602">
        <v>0</v>
      </c>
      <c r="AV69" s="602">
        <v>0</v>
      </c>
      <c r="AW69" s="602">
        <v>0</v>
      </c>
      <c r="AX69" s="602">
        <v>38.380434782608802</v>
      </c>
      <c r="AY69" s="602">
        <v>0</v>
      </c>
      <c r="AZ69" s="602">
        <v>58.657800486499056</v>
      </c>
      <c r="BA69" s="602">
        <v>0</v>
      </c>
      <c r="BB69" s="602">
        <v>0</v>
      </c>
      <c r="BC69" s="602">
        <v>0</v>
      </c>
      <c r="BD69" s="602">
        <v>0</v>
      </c>
      <c r="BE69" s="602">
        <v>0</v>
      </c>
      <c r="BF69" s="602">
        <v>0</v>
      </c>
      <c r="BG69" s="602">
        <v>0</v>
      </c>
      <c r="BH69" s="602">
        <v>0</v>
      </c>
      <c r="BI69" s="602">
        <v>1.07</v>
      </c>
      <c r="BJ69" s="602">
        <v>0</v>
      </c>
      <c r="BK69" s="602">
        <v>0</v>
      </c>
      <c r="BL69" s="602">
        <v>0</v>
      </c>
      <c r="BM69" s="602">
        <v>0</v>
      </c>
      <c r="BN69" s="602">
        <v>1</v>
      </c>
      <c r="BO69" s="602">
        <v>0</v>
      </c>
    </row>
    <row r="70" spans="1:67" ht="14.4" x14ac:dyDescent="0.25">
      <c r="A70" s="597">
        <v>66</v>
      </c>
      <c r="B70" s="597" t="e">
        <v>#N/A</v>
      </c>
      <c r="C70" s="598">
        <v>7.5117370892018795E-2</v>
      </c>
      <c r="D70" s="598">
        <v>0</v>
      </c>
      <c r="E70" s="555">
        <v>2522</v>
      </c>
      <c r="F70" s="599">
        <v>8312522</v>
      </c>
      <c r="G70" s="600" t="s">
        <v>129</v>
      </c>
      <c r="H70" s="601" t="s">
        <v>345</v>
      </c>
      <c r="I70" s="601" t="s">
        <v>1337</v>
      </c>
      <c r="J70" s="601">
        <v>1</v>
      </c>
      <c r="K70" s="601">
        <v>0</v>
      </c>
      <c r="L70" s="601">
        <v>0</v>
      </c>
      <c r="M70" s="601">
        <v>7</v>
      </c>
      <c r="N70" s="601">
        <v>0</v>
      </c>
      <c r="O70" s="601">
        <v>0</v>
      </c>
      <c r="P70" s="601">
        <v>0</v>
      </c>
      <c r="Q70" s="602">
        <v>429</v>
      </c>
      <c r="R70" s="602">
        <v>429</v>
      </c>
      <c r="S70" s="602">
        <v>60</v>
      </c>
      <c r="T70" s="602">
        <v>369</v>
      </c>
      <c r="U70" s="602">
        <v>0</v>
      </c>
      <c r="V70" s="602">
        <v>0</v>
      </c>
      <c r="W70" s="602">
        <v>0</v>
      </c>
      <c r="X70" s="602">
        <v>0</v>
      </c>
      <c r="Y70" s="602">
        <v>0</v>
      </c>
      <c r="Z70" s="602">
        <v>0</v>
      </c>
      <c r="AA70" s="602">
        <v>0</v>
      </c>
      <c r="AB70" s="602">
        <v>0</v>
      </c>
      <c r="AC70" s="602">
        <v>0</v>
      </c>
      <c r="AD70" s="602">
        <v>429</v>
      </c>
      <c r="AE70" s="602">
        <v>61.285714285714285</v>
      </c>
      <c r="AF70" s="602">
        <v>26.999999999999986</v>
      </c>
      <c r="AG70" s="602">
        <v>31.000000000000014</v>
      </c>
      <c r="AH70" s="602">
        <v>0</v>
      </c>
      <c r="AI70" s="602">
        <v>0</v>
      </c>
      <c r="AJ70" s="602">
        <v>380.99999999999994</v>
      </c>
      <c r="AK70" s="602">
        <v>22.999999999999996</v>
      </c>
      <c r="AL70" s="602">
        <v>9.9999999999999964</v>
      </c>
      <c r="AM70" s="602">
        <v>2.9999999999999987</v>
      </c>
      <c r="AN70" s="602">
        <v>5.0000000000000187</v>
      </c>
      <c r="AO70" s="602">
        <v>2.9999999999999987</v>
      </c>
      <c r="AP70" s="602">
        <v>3.9999999999999987</v>
      </c>
      <c r="AQ70" s="602">
        <v>0</v>
      </c>
      <c r="AR70" s="602">
        <v>0</v>
      </c>
      <c r="AS70" s="602">
        <v>0</v>
      </c>
      <c r="AT70" s="602">
        <v>0</v>
      </c>
      <c r="AU70" s="602">
        <v>0</v>
      </c>
      <c r="AV70" s="602">
        <v>0</v>
      </c>
      <c r="AW70" s="602">
        <v>0</v>
      </c>
      <c r="AX70" s="602">
        <v>10.463414634146332</v>
      </c>
      <c r="AY70" s="602">
        <v>0</v>
      </c>
      <c r="AZ70" s="602">
        <v>82.523305084745814</v>
      </c>
      <c r="BA70" s="602">
        <v>0</v>
      </c>
      <c r="BB70" s="602">
        <v>0</v>
      </c>
      <c r="BC70" s="602">
        <v>0</v>
      </c>
      <c r="BD70" s="602">
        <v>0</v>
      </c>
      <c r="BE70" s="602">
        <v>0</v>
      </c>
      <c r="BF70" s="602">
        <v>0</v>
      </c>
      <c r="BG70" s="602">
        <v>0</v>
      </c>
      <c r="BH70" s="602">
        <v>0</v>
      </c>
      <c r="BI70" s="602">
        <v>0.90800000000000003</v>
      </c>
      <c r="BJ70" s="602">
        <v>0</v>
      </c>
      <c r="BK70" s="602">
        <v>0</v>
      </c>
      <c r="BL70" s="602">
        <v>0</v>
      </c>
      <c r="BM70" s="602">
        <v>0</v>
      </c>
      <c r="BN70" s="602">
        <v>1</v>
      </c>
      <c r="BO70" s="602">
        <v>0</v>
      </c>
    </row>
    <row r="71" spans="1:67" ht="14.4" x14ac:dyDescent="0.25">
      <c r="A71" s="597">
        <v>67</v>
      </c>
      <c r="B71" s="597" t="e">
        <v>#N/A</v>
      </c>
      <c r="C71" s="598">
        <v>0.398095238095238</v>
      </c>
      <c r="D71" s="598">
        <v>0</v>
      </c>
      <c r="E71" s="555">
        <v>2629</v>
      </c>
      <c r="F71" s="599">
        <v>8312629</v>
      </c>
      <c r="G71" s="600" t="s">
        <v>130</v>
      </c>
      <c r="H71" s="601" t="s">
        <v>345</v>
      </c>
      <c r="I71" s="601" t="s">
        <v>1337</v>
      </c>
      <c r="J71" s="601">
        <v>1</v>
      </c>
      <c r="K71" s="601">
        <v>0</v>
      </c>
      <c r="L71" s="601">
        <v>0</v>
      </c>
      <c r="M71" s="601">
        <v>7</v>
      </c>
      <c r="N71" s="601">
        <v>0</v>
      </c>
      <c r="O71" s="601">
        <v>0</v>
      </c>
      <c r="P71" s="601">
        <v>0</v>
      </c>
      <c r="Q71" s="602">
        <v>533</v>
      </c>
      <c r="R71" s="602">
        <v>533</v>
      </c>
      <c r="S71" s="602">
        <v>75</v>
      </c>
      <c r="T71" s="602">
        <v>458</v>
      </c>
      <c r="U71" s="602">
        <v>0</v>
      </c>
      <c r="V71" s="602">
        <v>0</v>
      </c>
      <c r="W71" s="602">
        <v>0</v>
      </c>
      <c r="X71" s="602">
        <v>0</v>
      </c>
      <c r="Y71" s="602">
        <v>0</v>
      </c>
      <c r="Z71" s="602">
        <v>0</v>
      </c>
      <c r="AA71" s="602">
        <v>0</v>
      </c>
      <c r="AB71" s="602">
        <v>0</v>
      </c>
      <c r="AC71" s="602">
        <v>0</v>
      </c>
      <c r="AD71" s="602">
        <v>533</v>
      </c>
      <c r="AE71" s="602">
        <v>76.142857142857139</v>
      </c>
      <c r="AF71" s="602">
        <v>234.9999999999998</v>
      </c>
      <c r="AG71" s="602">
        <v>235.99999999999986</v>
      </c>
      <c r="AH71" s="602">
        <v>0</v>
      </c>
      <c r="AI71" s="602">
        <v>0</v>
      </c>
      <c r="AJ71" s="602">
        <v>32.060150375939834</v>
      </c>
      <c r="AK71" s="602">
        <v>68.12781954887194</v>
      </c>
      <c r="AL71" s="602">
        <v>30.056390977443595</v>
      </c>
      <c r="AM71" s="602">
        <v>231.43421052631552</v>
      </c>
      <c r="AN71" s="602">
        <v>151.28383458646593</v>
      </c>
      <c r="AO71" s="602">
        <v>14.026315789473678</v>
      </c>
      <c r="AP71" s="602">
        <v>6.0112781954887193</v>
      </c>
      <c r="AQ71" s="602">
        <v>0</v>
      </c>
      <c r="AR71" s="602">
        <v>0</v>
      </c>
      <c r="AS71" s="602">
        <v>0</v>
      </c>
      <c r="AT71" s="602">
        <v>0</v>
      </c>
      <c r="AU71" s="602">
        <v>0</v>
      </c>
      <c r="AV71" s="602">
        <v>0</v>
      </c>
      <c r="AW71" s="602">
        <v>0</v>
      </c>
      <c r="AX71" s="602">
        <v>200.16593886462866</v>
      </c>
      <c r="AY71" s="602">
        <v>0</v>
      </c>
      <c r="AZ71" s="602">
        <v>234.54534267521271</v>
      </c>
      <c r="BA71" s="602">
        <v>0</v>
      </c>
      <c r="BB71" s="602">
        <v>0</v>
      </c>
      <c r="BC71" s="602">
        <v>0</v>
      </c>
      <c r="BD71" s="602">
        <v>0</v>
      </c>
      <c r="BE71" s="602">
        <v>0</v>
      </c>
      <c r="BF71" s="602">
        <v>0</v>
      </c>
      <c r="BG71" s="602">
        <v>0</v>
      </c>
      <c r="BH71" s="602">
        <v>0</v>
      </c>
      <c r="BI71" s="602">
        <v>0.38700000000000001</v>
      </c>
      <c r="BJ71" s="602">
        <v>0</v>
      </c>
      <c r="BK71" s="602">
        <v>0</v>
      </c>
      <c r="BL71" s="602">
        <v>0</v>
      </c>
      <c r="BM71" s="602">
        <v>0</v>
      </c>
      <c r="BN71" s="602">
        <v>1</v>
      </c>
      <c r="BO71" s="602">
        <v>0</v>
      </c>
    </row>
    <row r="72" spans="1:67" ht="14.4" x14ac:dyDescent="0.25">
      <c r="A72" s="597">
        <v>68</v>
      </c>
      <c r="B72" s="597" t="e">
        <v>#N/A</v>
      </c>
      <c r="C72" s="598">
        <v>0.469387755102041</v>
      </c>
      <c r="D72" s="598">
        <v>0</v>
      </c>
      <c r="E72" s="555">
        <v>3158</v>
      </c>
      <c r="F72" s="599">
        <v>8313158</v>
      </c>
      <c r="G72" s="600" t="s">
        <v>131</v>
      </c>
      <c r="H72" s="601" t="s">
        <v>345</v>
      </c>
      <c r="I72" s="601" t="s">
        <v>1337</v>
      </c>
      <c r="J72" s="601">
        <v>1</v>
      </c>
      <c r="K72" s="601">
        <v>0</v>
      </c>
      <c r="L72" s="601">
        <v>0</v>
      </c>
      <c r="M72" s="601">
        <v>3</v>
      </c>
      <c r="N72" s="601">
        <v>0</v>
      </c>
      <c r="O72" s="601">
        <v>0</v>
      </c>
      <c r="P72" s="601">
        <v>0</v>
      </c>
      <c r="Q72" s="602">
        <v>110</v>
      </c>
      <c r="R72" s="602">
        <v>110</v>
      </c>
      <c r="S72" s="602">
        <v>30</v>
      </c>
      <c r="T72" s="602">
        <v>80</v>
      </c>
      <c r="U72" s="602">
        <v>0</v>
      </c>
      <c r="V72" s="602">
        <v>0</v>
      </c>
      <c r="W72" s="602">
        <v>0</v>
      </c>
      <c r="X72" s="602">
        <v>0</v>
      </c>
      <c r="Y72" s="602">
        <v>0</v>
      </c>
      <c r="Z72" s="602">
        <v>0</v>
      </c>
      <c r="AA72" s="602">
        <v>0</v>
      </c>
      <c r="AB72" s="602">
        <v>0</v>
      </c>
      <c r="AC72" s="602">
        <v>0</v>
      </c>
      <c r="AD72" s="602">
        <v>110</v>
      </c>
      <c r="AE72" s="602">
        <v>36.666666666666664</v>
      </c>
      <c r="AF72" s="602">
        <v>59.999999999999943</v>
      </c>
      <c r="AG72" s="602">
        <v>59.999999999999943</v>
      </c>
      <c r="AH72" s="602">
        <v>0</v>
      </c>
      <c r="AI72" s="602">
        <v>0</v>
      </c>
      <c r="AJ72" s="602">
        <v>2.0000000000000018</v>
      </c>
      <c r="AK72" s="602">
        <v>2.0000000000000018</v>
      </c>
      <c r="AL72" s="602">
        <v>33.999999999999993</v>
      </c>
      <c r="AM72" s="602">
        <v>48.99999999999995</v>
      </c>
      <c r="AN72" s="602">
        <v>20.000000000000018</v>
      </c>
      <c r="AO72" s="602">
        <v>2.0000000000000018</v>
      </c>
      <c r="AP72" s="602">
        <v>1</v>
      </c>
      <c r="AQ72" s="602">
        <v>0</v>
      </c>
      <c r="AR72" s="602">
        <v>0</v>
      </c>
      <c r="AS72" s="602">
        <v>0</v>
      </c>
      <c r="AT72" s="602">
        <v>0</v>
      </c>
      <c r="AU72" s="602">
        <v>0</v>
      </c>
      <c r="AV72" s="602">
        <v>0</v>
      </c>
      <c r="AW72" s="602">
        <v>0</v>
      </c>
      <c r="AX72" s="602">
        <v>97.625</v>
      </c>
      <c r="AY72" s="602">
        <v>0</v>
      </c>
      <c r="AZ72" s="602">
        <v>57.796610169491558</v>
      </c>
      <c r="BA72" s="602">
        <v>0</v>
      </c>
      <c r="BB72" s="602">
        <v>0</v>
      </c>
      <c r="BC72" s="602">
        <v>0</v>
      </c>
      <c r="BD72" s="602">
        <v>0</v>
      </c>
      <c r="BE72" s="602">
        <v>0</v>
      </c>
      <c r="BF72" s="602">
        <v>0</v>
      </c>
      <c r="BG72" s="602">
        <v>7.5284403669724691</v>
      </c>
      <c r="BH72" s="602">
        <v>0</v>
      </c>
      <c r="BI72" s="602">
        <v>0.25700000000000001</v>
      </c>
      <c r="BJ72" s="602">
        <v>0</v>
      </c>
      <c r="BK72" s="602">
        <v>0</v>
      </c>
      <c r="BL72" s="602">
        <v>0</v>
      </c>
      <c r="BM72" s="602">
        <v>0</v>
      </c>
      <c r="BN72" s="602">
        <v>1</v>
      </c>
      <c r="BO72" s="602">
        <v>0</v>
      </c>
    </row>
    <row r="73" spans="1:67" ht="14.4" x14ac:dyDescent="0.25">
      <c r="A73" s="597">
        <v>69</v>
      </c>
      <c r="B73" s="597" t="e">
        <v>#N/A</v>
      </c>
      <c r="C73" s="598">
        <v>0.286163522012579</v>
      </c>
      <c r="D73" s="598">
        <v>0</v>
      </c>
      <c r="E73" s="555">
        <v>3528</v>
      </c>
      <c r="F73" s="599">
        <v>8313528</v>
      </c>
      <c r="G73" s="600" t="s">
        <v>132</v>
      </c>
      <c r="H73" s="601" t="s">
        <v>345</v>
      </c>
      <c r="I73" s="601" t="s">
        <v>1337</v>
      </c>
      <c r="J73" s="601">
        <v>1</v>
      </c>
      <c r="K73" s="601">
        <v>0</v>
      </c>
      <c r="L73" s="601">
        <v>0</v>
      </c>
      <c r="M73" s="601">
        <v>7</v>
      </c>
      <c r="N73" s="601">
        <v>0</v>
      </c>
      <c r="O73" s="601">
        <v>0</v>
      </c>
      <c r="P73" s="601">
        <v>0</v>
      </c>
      <c r="Q73" s="602">
        <v>343</v>
      </c>
      <c r="R73" s="602">
        <v>343</v>
      </c>
      <c r="S73" s="602">
        <v>44</v>
      </c>
      <c r="T73" s="602">
        <v>299</v>
      </c>
      <c r="U73" s="602">
        <v>0</v>
      </c>
      <c r="V73" s="602">
        <v>0</v>
      </c>
      <c r="W73" s="602">
        <v>0</v>
      </c>
      <c r="X73" s="602">
        <v>0</v>
      </c>
      <c r="Y73" s="602">
        <v>0</v>
      </c>
      <c r="Z73" s="602">
        <v>0</v>
      </c>
      <c r="AA73" s="602">
        <v>0</v>
      </c>
      <c r="AB73" s="602">
        <v>0</v>
      </c>
      <c r="AC73" s="602">
        <v>0</v>
      </c>
      <c r="AD73" s="602">
        <v>343</v>
      </c>
      <c r="AE73" s="602">
        <v>49</v>
      </c>
      <c r="AF73" s="602">
        <v>87.000000000000114</v>
      </c>
      <c r="AG73" s="602">
        <v>87.999999999999872</v>
      </c>
      <c r="AH73" s="602">
        <v>0</v>
      </c>
      <c r="AI73" s="602">
        <v>0</v>
      </c>
      <c r="AJ73" s="602">
        <v>129.99999999999994</v>
      </c>
      <c r="AK73" s="602">
        <v>84.999999999999929</v>
      </c>
      <c r="AL73" s="602">
        <v>57.999999999999844</v>
      </c>
      <c r="AM73" s="602">
        <v>15.999999999999998</v>
      </c>
      <c r="AN73" s="602">
        <v>18.000000000000011</v>
      </c>
      <c r="AO73" s="602">
        <v>13.999999999999984</v>
      </c>
      <c r="AP73" s="602">
        <v>22</v>
      </c>
      <c r="AQ73" s="602">
        <v>0</v>
      </c>
      <c r="AR73" s="602">
        <v>0</v>
      </c>
      <c r="AS73" s="602">
        <v>0</v>
      </c>
      <c r="AT73" s="602">
        <v>0</v>
      </c>
      <c r="AU73" s="602">
        <v>0</v>
      </c>
      <c r="AV73" s="602">
        <v>0</v>
      </c>
      <c r="AW73" s="602">
        <v>0</v>
      </c>
      <c r="AX73" s="602">
        <v>144.54180602006673</v>
      </c>
      <c r="AY73" s="602">
        <v>0</v>
      </c>
      <c r="AZ73" s="602">
        <v>111.96661226638584</v>
      </c>
      <c r="BA73" s="602">
        <v>0</v>
      </c>
      <c r="BB73" s="602">
        <v>0</v>
      </c>
      <c r="BC73" s="602">
        <v>0</v>
      </c>
      <c r="BD73" s="602">
        <v>0</v>
      </c>
      <c r="BE73" s="602">
        <v>0</v>
      </c>
      <c r="BF73" s="602">
        <v>0</v>
      </c>
      <c r="BG73" s="602">
        <v>16.419999999999973</v>
      </c>
      <c r="BH73" s="602">
        <v>0</v>
      </c>
      <c r="BI73" s="602">
        <v>0.74399999999999999</v>
      </c>
      <c r="BJ73" s="602">
        <v>0</v>
      </c>
      <c r="BK73" s="602">
        <v>0</v>
      </c>
      <c r="BL73" s="602">
        <v>0</v>
      </c>
      <c r="BM73" s="602">
        <v>0</v>
      </c>
      <c r="BN73" s="602">
        <v>1</v>
      </c>
      <c r="BO73" s="602">
        <v>0</v>
      </c>
    </row>
    <row r="74" spans="1:67" ht="14.4" x14ac:dyDescent="0.25">
      <c r="A74" s="597">
        <v>70</v>
      </c>
      <c r="B74" s="597" t="e">
        <v>#N/A</v>
      </c>
      <c r="C74" s="598">
        <v>5.0359712230215799E-2</v>
      </c>
      <c r="D74" s="598">
        <v>0</v>
      </c>
      <c r="E74" s="555">
        <v>3530</v>
      </c>
      <c r="F74" s="599">
        <v>8313530</v>
      </c>
      <c r="G74" s="600" t="s">
        <v>133</v>
      </c>
      <c r="H74" s="601" t="s">
        <v>345</v>
      </c>
      <c r="I74" s="601" t="s">
        <v>1337</v>
      </c>
      <c r="J74" s="601">
        <v>1</v>
      </c>
      <c r="K74" s="601">
        <v>0</v>
      </c>
      <c r="L74" s="601">
        <v>0</v>
      </c>
      <c r="M74" s="601">
        <v>7</v>
      </c>
      <c r="N74" s="601">
        <v>0</v>
      </c>
      <c r="O74" s="601">
        <v>0</v>
      </c>
      <c r="P74" s="601">
        <v>0</v>
      </c>
      <c r="Q74" s="602">
        <v>404</v>
      </c>
      <c r="R74" s="602">
        <v>404</v>
      </c>
      <c r="S74" s="602">
        <v>52</v>
      </c>
      <c r="T74" s="602">
        <v>352</v>
      </c>
      <c r="U74" s="602">
        <v>0</v>
      </c>
      <c r="V74" s="602">
        <v>0</v>
      </c>
      <c r="W74" s="602">
        <v>0</v>
      </c>
      <c r="X74" s="602">
        <v>0</v>
      </c>
      <c r="Y74" s="602">
        <v>0</v>
      </c>
      <c r="Z74" s="602">
        <v>0</v>
      </c>
      <c r="AA74" s="602">
        <v>0</v>
      </c>
      <c r="AB74" s="602">
        <v>0</v>
      </c>
      <c r="AC74" s="602">
        <v>0</v>
      </c>
      <c r="AD74" s="602">
        <v>404</v>
      </c>
      <c r="AE74" s="602">
        <v>57.714285714285715</v>
      </c>
      <c r="AF74" s="602">
        <v>25.000000000000007</v>
      </c>
      <c r="AG74" s="602">
        <v>25.000000000000007</v>
      </c>
      <c r="AH74" s="602">
        <v>0</v>
      </c>
      <c r="AI74" s="602">
        <v>0</v>
      </c>
      <c r="AJ74" s="602">
        <v>370.00000000000006</v>
      </c>
      <c r="AK74" s="602">
        <v>14.999999999999988</v>
      </c>
      <c r="AL74" s="602">
        <v>5.0000000000000098</v>
      </c>
      <c r="AM74" s="602">
        <v>3.9999999999999996</v>
      </c>
      <c r="AN74" s="602">
        <v>6.0000000000000195</v>
      </c>
      <c r="AO74" s="602">
        <v>1.9999999999999998</v>
      </c>
      <c r="AP74" s="602">
        <v>1.9999999999999998</v>
      </c>
      <c r="AQ74" s="602">
        <v>0</v>
      </c>
      <c r="AR74" s="602">
        <v>0</v>
      </c>
      <c r="AS74" s="602">
        <v>0</v>
      </c>
      <c r="AT74" s="602">
        <v>0</v>
      </c>
      <c r="AU74" s="602">
        <v>0</v>
      </c>
      <c r="AV74" s="602">
        <v>0</v>
      </c>
      <c r="AW74" s="602">
        <v>0</v>
      </c>
      <c r="AX74" s="602">
        <v>6.886363636363618</v>
      </c>
      <c r="AY74" s="602">
        <v>0</v>
      </c>
      <c r="AZ74" s="602">
        <v>58.344229925405912</v>
      </c>
      <c r="BA74" s="602">
        <v>0</v>
      </c>
      <c r="BB74" s="602">
        <v>0</v>
      </c>
      <c r="BC74" s="602">
        <v>0</v>
      </c>
      <c r="BD74" s="602">
        <v>0</v>
      </c>
      <c r="BE74" s="602">
        <v>0</v>
      </c>
      <c r="BF74" s="602">
        <v>0</v>
      </c>
      <c r="BG74" s="602">
        <v>0</v>
      </c>
      <c r="BH74" s="602">
        <v>0</v>
      </c>
      <c r="BI74" s="602">
        <v>1.05</v>
      </c>
      <c r="BJ74" s="602">
        <v>0</v>
      </c>
      <c r="BK74" s="602">
        <v>0</v>
      </c>
      <c r="BL74" s="602">
        <v>0</v>
      </c>
      <c r="BM74" s="602">
        <v>0</v>
      </c>
      <c r="BN74" s="602">
        <v>1</v>
      </c>
      <c r="BO74" s="602">
        <v>0</v>
      </c>
    </row>
    <row r="75" spans="1:67" ht="14.4" x14ac:dyDescent="0.25">
      <c r="A75" s="597">
        <v>71</v>
      </c>
      <c r="B75" s="597" t="e">
        <v>#N/A</v>
      </c>
      <c r="C75" s="598">
        <v>0.230769230769231</v>
      </c>
      <c r="D75" s="598">
        <v>0</v>
      </c>
      <c r="E75" s="555">
        <v>3531</v>
      </c>
      <c r="F75" s="599">
        <v>8313531</v>
      </c>
      <c r="G75" s="600" t="s">
        <v>134</v>
      </c>
      <c r="H75" s="601" t="s">
        <v>345</v>
      </c>
      <c r="I75" s="601" t="s">
        <v>1337</v>
      </c>
      <c r="J75" s="601">
        <v>1</v>
      </c>
      <c r="K75" s="601">
        <v>0</v>
      </c>
      <c r="L75" s="601">
        <v>0</v>
      </c>
      <c r="M75" s="601">
        <v>7</v>
      </c>
      <c r="N75" s="601">
        <v>0</v>
      </c>
      <c r="O75" s="601">
        <v>0</v>
      </c>
      <c r="P75" s="601">
        <v>0</v>
      </c>
      <c r="Q75" s="602">
        <v>346</v>
      </c>
      <c r="R75" s="602">
        <v>346</v>
      </c>
      <c r="S75" s="602">
        <v>50</v>
      </c>
      <c r="T75" s="602">
        <v>296</v>
      </c>
      <c r="U75" s="602">
        <v>0</v>
      </c>
      <c r="V75" s="602">
        <v>0</v>
      </c>
      <c r="W75" s="602">
        <v>0</v>
      </c>
      <c r="X75" s="602">
        <v>0</v>
      </c>
      <c r="Y75" s="602">
        <v>0</v>
      </c>
      <c r="Z75" s="602">
        <v>0</v>
      </c>
      <c r="AA75" s="602">
        <v>0</v>
      </c>
      <c r="AB75" s="602">
        <v>0</v>
      </c>
      <c r="AC75" s="602">
        <v>0</v>
      </c>
      <c r="AD75" s="602">
        <v>346</v>
      </c>
      <c r="AE75" s="602">
        <v>49.428571428571431</v>
      </c>
      <c r="AF75" s="602">
        <v>86.999999999999886</v>
      </c>
      <c r="AG75" s="602">
        <v>86.999999999999886</v>
      </c>
      <c r="AH75" s="602">
        <v>0</v>
      </c>
      <c r="AI75" s="602">
        <v>0</v>
      </c>
      <c r="AJ75" s="602">
        <v>216.00000000000006</v>
      </c>
      <c r="AK75" s="602">
        <v>0.99999999999999845</v>
      </c>
      <c r="AL75" s="602">
        <v>43.999999999999837</v>
      </c>
      <c r="AM75" s="602">
        <v>12.000000000000004</v>
      </c>
      <c r="AN75" s="602">
        <v>23.000000000000014</v>
      </c>
      <c r="AO75" s="602">
        <v>41.000000000000135</v>
      </c>
      <c r="AP75" s="602">
        <v>8.9999999999999929</v>
      </c>
      <c r="AQ75" s="602">
        <v>0</v>
      </c>
      <c r="AR75" s="602">
        <v>0</v>
      </c>
      <c r="AS75" s="602">
        <v>0</v>
      </c>
      <c r="AT75" s="602">
        <v>0</v>
      </c>
      <c r="AU75" s="602">
        <v>0</v>
      </c>
      <c r="AV75" s="602">
        <v>0</v>
      </c>
      <c r="AW75" s="602">
        <v>0</v>
      </c>
      <c r="AX75" s="602">
        <v>86.5</v>
      </c>
      <c r="AY75" s="602">
        <v>0</v>
      </c>
      <c r="AZ75" s="602">
        <v>90.103955859702424</v>
      </c>
      <c r="BA75" s="602">
        <v>0</v>
      </c>
      <c r="BB75" s="602">
        <v>0</v>
      </c>
      <c r="BC75" s="602">
        <v>0</v>
      </c>
      <c r="BD75" s="602">
        <v>0</v>
      </c>
      <c r="BE75" s="602">
        <v>0</v>
      </c>
      <c r="BF75" s="602">
        <v>0</v>
      </c>
      <c r="BG75" s="602">
        <v>4.2399999999999975</v>
      </c>
      <c r="BH75" s="602">
        <v>0</v>
      </c>
      <c r="BI75" s="602">
        <v>0.66400000000000003</v>
      </c>
      <c r="BJ75" s="602">
        <v>0</v>
      </c>
      <c r="BK75" s="602">
        <v>0</v>
      </c>
      <c r="BL75" s="602">
        <v>0</v>
      </c>
      <c r="BM75" s="602">
        <v>0</v>
      </c>
      <c r="BN75" s="602">
        <v>1</v>
      </c>
      <c r="BO75" s="602">
        <v>0</v>
      </c>
    </row>
    <row r="76" spans="1:67" ht="14.4" x14ac:dyDescent="0.25">
      <c r="A76" s="597">
        <v>72</v>
      </c>
      <c r="B76" s="597" t="e">
        <v>#N/A</v>
      </c>
      <c r="C76" s="598">
        <v>0.137820512820513</v>
      </c>
      <c r="D76" s="598">
        <v>0</v>
      </c>
      <c r="E76" s="555">
        <v>3532</v>
      </c>
      <c r="F76" s="599">
        <v>8313532</v>
      </c>
      <c r="G76" s="600" t="s">
        <v>135</v>
      </c>
      <c r="H76" s="601" t="s">
        <v>345</v>
      </c>
      <c r="I76" s="601" t="s">
        <v>1337</v>
      </c>
      <c r="J76" s="601">
        <v>1</v>
      </c>
      <c r="K76" s="601">
        <v>0</v>
      </c>
      <c r="L76" s="601">
        <v>0</v>
      </c>
      <c r="M76" s="601">
        <v>7</v>
      </c>
      <c r="N76" s="601">
        <v>0</v>
      </c>
      <c r="O76" s="601">
        <v>0</v>
      </c>
      <c r="P76" s="601">
        <v>0</v>
      </c>
      <c r="Q76" s="602">
        <v>300</v>
      </c>
      <c r="R76" s="602">
        <v>300</v>
      </c>
      <c r="S76" s="602">
        <v>39</v>
      </c>
      <c r="T76" s="602">
        <v>261</v>
      </c>
      <c r="U76" s="602">
        <v>0</v>
      </c>
      <c r="V76" s="602">
        <v>0</v>
      </c>
      <c r="W76" s="602">
        <v>0</v>
      </c>
      <c r="X76" s="602">
        <v>0</v>
      </c>
      <c r="Y76" s="602">
        <v>0</v>
      </c>
      <c r="Z76" s="602">
        <v>0</v>
      </c>
      <c r="AA76" s="602">
        <v>0</v>
      </c>
      <c r="AB76" s="602">
        <v>0</v>
      </c>
      <c r="AC76" s="602">
        <v>0</v>
      </c>
      <c r="AD76" s="602">
        <v>300</v>
      </c>
      <c r="AE76" s="602">
        <v>42.857142857142854</v>
      </c>
      <c r="AF76" s="602">
        <v>48</v>
      </c>
      <c r="AG76" s="602">
        <v>50.000000000000099</v>
      </c>
      <c r="AH76" s="602">
        <v>0</v>
      </c>
      <c r="AI76" s="602">
        <v>0</v>
      </c>
      <c r="AJ76" s="602">
        <v>207.99999999999991</v>
      </c>
      <c r="AK76" s="602">
        <v>57.999999999999901</v>
      </c>
      <c r="AL76" s="602">
        <v>9.9999999999999893</v>
      </c>
      <c r="AM76" s="602">
        <v>3.9999999999999898</v>
      </c>
      <c r="AN76" s="602">
        <v>12.999999999999989</v>
      </c>
      <c r="AO76" s="602">
        <v>5.0000000000000107</v>
      </c>
      <c r="AP76" s="602">
        <v>2.0000000000000009</v>
      </c>
      <c r="AQ76" s="602">
        <v>0</v>
      </c>
      <c r="AR76" s="602">
        <v>0</v>
      </c>
      <c r="AS76" s="602">
        <v>0</v>
      </c>
      <c r="AT76" s="602">
        <v>0</v>
      </c>
      <c r="AU76" s="602">
        <v>0</v>
      </c>
      <c r="AV76" s="602">
        <v>0</v>
      </c>
      <c r="AW76" s="602">
        <v>0</v>
      </c>
      <c r="AX76" s="602">
        <v>9.1954022988505812</v>
      </c>
      <c r="AY76" s="602">
        <v>0</v>
      </c>
      <c r="AZ76" s="602">
        <v>73.2558139534883</v>
      </c>
      <c r="BA76" s="602">
        <v>0</v>
      </c>
      <c r="BB76" s="602">
        <v>0</v>
      </c>
      <c r="BC76" s="602">
        <v>0</v>
      </c>
      <c r="BD76" s="602">
        <v>0</v>
      </c>
      <c r="BE76" s="602">
        <v>0</v>
      </c>
      <c r="BF76" s="602">
        <v>0</v>
      </c>
      <c r="BG76" s="602">
        <v>0</v>
      </c>
      <c r="BH76" s="602">
        <v>0</v>
      </c>
      <c r="BI76" s="602">
        <v>0.65600000000000003</v>
      </c>
      <c r="BJ76" s="602">
        <v>0</v>
      </c>
      <c r="BK76" s="602">
        <v>0</v>
      </c>
      <c r="BL76" s="602">
        <v>0</v>
      </c>
      <c r="BM76" s="602">
        <v>0</v>
      </c>
      <c r="BN76" s="602">
        <v>1</v>
      </c>
      <c r="BO76" s="602">
        <v>0</v>
      </c>
    </row>
    <row r="77" spans="1:67" ht="14.4" x14ac:dyDescent="0.25">
      <c r="A77" s="597">
        <v>73</v>
      </c>
      <c r="B77" s="597" t="e">
        <v>#N/A</v>
      </c>
      <c r="C77" s="598">
        <v>0.50533807829181498</v>
      </c>
      <c r="D77" s="598">
        <v>0</v>
      </c>
      <c r="E77" s="555">
        <v>3535</v>
      </c>
      <c r="F77" s="599">
        <v>8313535</v>
      </c>
      <c r="G77" s="600" t="s">
        <v>136</v>
      </c>
      <c r="H77" s="601" t="s">
        <v>345</v>
      </c>
      <c r="I77" s="601" t="s">
        <v>1337</v>
      </c>
      <c r="J77" s="601">
        <v>1</v>
      </c>
      <c r="K77" s="601">
        <v>0</v>
      </c>
      <c r="L77" s="601">
        <v>0</v>
      </c>
      <c r="M77" s="601">
        <v>4</v>
      </c>
      <c r="N77" s="601">
        <v>0</v>
      </c>
      <c r="O77" s="601">
        <v>0</v>
      </c>
      <c r="P77" s="601">
        <v>0</v>
      </c>
      <c r="Q77" s="602">
        <v>296</v>
      </c>
      <c r="R77" s="602">
        <v>296</v>
      </c>
      <c r="S77" s="602">
        <v>0</v>
      </c>
      <c r="T77" s="602">
        <v>296</v>
      </c>
      <c r="U77" s="602">
        <v>0</v>
      </c>
      <c r="V77" s="602">
        <v>0</v>
      </c>
      <c r="W77" s="602">
        <v>0</v>
      </c>
      <c r="X77" s="602">
        <v>0</v>
      </c>
      <c r="Y77" s="602">
        <v>0</v>
      </c>
      <c r="Z77" s="602">
        <v>0</v>
      </c>
      <c r="AA77" s="602">
        <v>0</v>
      </c>
      <c r="AB77" s="602">
        <v>0</v>
      </c>
      <c r="AC77" s="602">
        <v>0</v>
      </c>
      <c r="AD77" s="602">
        <v>296</v>
      </c>
      <c r="AE77" s="602">
        <v>74</v>
      </c>
      <c r="AF77" s="602">
        <v>174.00000000000006</v>
      </c>
      <c r="AG77" s="602">
        <v>174.99999999999994</v>
      </c>
      <c r="AH77" s="602">
        <v>0</v>
      </c>
      <c r="AI77" s="602">
        <v>0</v>
      </c>
      <c r="AJ77" s="602">
        <v>2.9999999999999893</v>
      </c>
      <c r="AK77" s="602">
        <v>47.000000000000064</v>
      </c>
      <c r="AL77" s="602">
        <v>52.000000000000092</v>
      </c>
      <c r="AM77" s="602">
        <v>100.99999999999994</v>
      </c>
      <c r="AN77" s="602">
        <v>58.000000000000014</v>
      </c>
      <c r="AO77" s="602">
        <v>7.999999999999992</v>
      </c>
      <c r="AP77" s="602">
        <v>26.999999999999996</v>
      </c>
      <c r="AQ77" s="602">
        <v>0</v>
      </c>
      <c r="AR77" s="602">
        <v>0</v>
      </c>
      <c r="AS77" s="602">
        <v>0</v>
      </c>
      <c r="AT77" s="602">
        <v>0</v>
      </c>
      <c r="AU77" s="602">
        <v>0</v>
      </c>
      <c r="AV77" s="602">
        <v>0</v>
      </c>
      <c r="AW77" s="602">
        <v>0</v>
      </c>
      <c r="AX77" s="602">
        <v>92.311864406779648</v>
      </c>
      <c r="AY77" s="602">
        <v>0</v>
      </c>
      <c r="AZ77" s="602">
        <v>112.11010573984922</v>
      </c>
      <c r="BA77" s="602">
        <v>0</v>
      </c>
      <c r="BB77" s="602">
        <v>0</v>
      </c>
      <c r="BC77" s="602">
        <v>0</v>
      </c>
      <c r="BD77" s="602">
        <v>0</v>
      </c>
      <c r="BE77" s="602">
        <v>0</v>
      </c>
      <c r="BF77" s="602">
        <v>0</v>
      </c>
      <c r="BG77" s="602">
        <v>6.2400000000000064</v>
      </c>
      <c r="BH77" s="602">
        <v>0</v>
      </c>
      <c r="BI77" s="602">
        <v>0.51500000000000001</v>
      </c>
      <c r="BJ77" s="602">
        <v>0</v>
      </c>
      <c r="BK77" s="602">
        <v>0</v>
      </c>
      <c r="BL77" s="602">
        <v>0</v>
      </c>
      <c r="BM77" s="602">
        <v>0</v>
      </c>
      <c r="BN77" s="602">
        <v>1</v>
      </c>
      <c r="BO77" s="602">
        <v>0</v>
      </c>
    </row>
    <row r="78" spans="1:67" ht="14.4" x14ac:dyDescent="0.25">
      <c r="A78" s="597">
        <v>74</v>
      </c>
      <c r="B78" s="597" t="e">
        <v>#N/A</v>
      </c>
      <c r="C78" s="598">
        <v>0.22459893048128299</v>
      </c>
      <c r="D78" s="598">
        <v>0</v>
      </c>
      <c r="E78" s="555">
        <v>3542</v>
      </c>
      <c r="F78" s="599">
        <v>8313542</v>
      </c>
      <c r="G78" s="600" t="s">
        <v>137</v>
      </c>
      <c r="H78" s="601" t="s">
        <v>345</v>
      </c>
      <c r="I78" s="601" t="s">
        <v>1337</v>
      </c>
      <c r="J78" s="601">
        <v>1</v>
      </c>
      <c r="K78" s="601">
        <v>0</v>
      </c>
      <c r="L78" s="601">
        <v>0</v>
      </c>
      <c r="M78" s="601">
        <v>7</v>
      </c>
      <c r="N78" s="601">
        <v>0</v>
      </c>
      <c r="O78" s="601">
        <v>0</v>
      </c>
      <c r="P78" s="601">
        <v>0</v>
      </c>
      <c r="Q78" s="602">
        <v>384</v>
      </c>
      <c r="R78" s="602">
        <v>384</v>
      </c>
      <c r="S78" s="602">
        <v>51</v>
      </c>
      <c r="T78" s="602">
        <v>333</v>
      </c>
      <c r="U78" s="602">
        <v>0</v>
      </c>
      <c r="V78" s="602">
        <v>0</v>
      </c>
      <c r="W78" s="602">
        <v>0</v>
      </c>
      <c r="X78" s="602">
        <v>0</v>
      </c>
      <c r="Y78" s="602">
        <v>0</v>
      </c>
      <c r="Z78" s="602">
        <v>0</v>
      </c>
      <c r="AA78" s="602">
        <v>0</v>
      </c>
      <c r="AB78" s="602">
        <v>0</v>
      </c>
      <c r="AC78" s="602">
        <v>0</v>
      </c>
      <c r="AD78" s="602">
        <v>384</v>
      </c>
      <c r="AE78" s="602">
        <v>54.857142857142854</v>
      </c>
      <c r="AF78" s="602">
        <v>69</v>
      </c>
      <c r="AG78" s="602">
        <v>69</v>
      </c>
      <c r="AH78" s="602">
        <v>0</v>
      </c>
      <c r="AI78" s="602">
        <v>0</v>
      </c>
      <c r="AJ78" s="602">
        <v>94.000000000000128</v>
      </c>
      <c r="AK78" s="602">
        <v>25.000000000000014</v>
      </c>
      <c r="AL78" s="602">
        <v>105</v>
      </c>
      <c r="AM78" s="602">
        <v>45</v>
      </c>
      <c r="AN78" s="602">
        <v>58.999999999999872</v>
      </c>
      <c r="AO78" s="602">
        <v>37.999999999999986</v>
      </c>
      <c r="AP78" s="602">
        <v>18</v>
      </c>
      <c r="AQ78" s="602">
        <v>0</v>
      </c>
      <c r="AR78" s="602">
        <v>0</v>
      </c>
      <c r="AS78" s="602">
        <v>0</v>
      </c>
      <c r="AT78" s="602">
        <v>0</v>
      </c>
      <c r="AU78" s="602">
        <v>0</v>
      </c>
      <c r="AV78" s="602">
        <v>0</v>
      </c>
      <c r="AW78" s="602">
        <v>0</v>
      </c>
      <c r="AX78" s="602">
        <v>149.90990990990974</v>
      </c>
      <c r="AY78" s="602">
        <v>0</v>
      </c>
      <c r="AZ78" s="602">
        <v>88.162194713951166</v>
      </c>
      <c r="BA78" s="602">
        <v>0</v>
      </c>
      <c r="BB78" s="602">
        <v>0</v>
      </c>
      <c r="BC78" s="602">
        <v>0</v>
      </c>
      <c r="BD78" s="602">
        <v>0</v>
      </c>
      <c r="BE78" s="602">
        <v>0</v>
      </c>
      <c r="BF78" s="602">
        <v>0</v>
      </c>
      <c r="BG78" s="602">
        <v>0</v>
      </c>
      <c r="BH78" s="602">
        <v>0</v>
      </c>
      <c r="BI78" s="602">
        <v>0.39700000000000002</v>
      </c>
      <c r="BJ78" s="602">
        <v>0</v>
      </c>
      <c r="BK78" s="602">
        <v>0</v>
      </c>
      <c r="BL78" s="602">
        <v>0</v>
      </c>
      <c r="BM78" s="602">
        <v>0</v>
      </c>
      <c r="BN78" s="602">
        <v>1</v>
      </c>
      <c r="BO78" s="602">
        <v>0</v>
      </c>
    </row>
    <row r="79" spans="1:67" ht="14.4" x14ac:dyDescent="0.25">
      <c r="A79" s="597">
        <v>75</v>
      </c>
      <c r="B79" s="597" t="e">
        <v>#N/A</v>
      </c>
      <c r="C79" s="598">
        <v>0.14851485148514901</v>
      </c>
      <c r="D79" s="598">
        <v>0</v>
      </c>
      <c r="E79" s="555">
        <v>3543</v>
      </c>
      <c r="F79" s="599">
        <v>8313543</v>
      </c>
      <c r="G79" s="600" t="s">
        <v>138</v>
      </c>
      <c r="H79" s="601" t="s">
        <v>345</v>
      </c>
      <c r="I79" s="601" t="s">
        <v>1337</v>
      </c>
      <c r="J79" s="601">
        <v>1</v>
      </c>
      <c r="K79" s="601">
        <v>0</v>
      </c>
      <c r="L79" s="601">
        <v>0</v>
      </c>
      <c r="M79" s="601">
        <v>7</v>
      </c>
      <c r="N79" s="601">
        <v>0</v>
      </c>
      <c r="O79" s="601">
        <v>0</v>
      </c>
      <c r="P79" s="601">
        <v>0</v>
      </c>
      <c r="Q79" s="602">
        <v>308</v>
      </c>
      <c r="R79" s="602">
        <v>308</v>
      </c>
      <c r="S79" s="602">
        <v>44</v>
      </c>
      <c r="T79" s="602">
        <v>264</v>
      </c>
      <c r="U79" s="602">
        <v>0</v>
      </c>
      <c r="V79" s="602">
        <v>0</v>
      </c>
      <c r="W79" s="602">
        <v>0</v>
      </c>
      <c r="X79" s="602">
        <v>0</v>
      </c>
      <c r="Y79" s="602">
        <v>0</v>
      </c>
      <c r="Z79" s="602">
        <v>0</v>
      </c>
      <c r="AA79" s="602">
        <v>0</v>
      </c>
      <c r="AB79" s="602">
        <v>0</v>
      </c>
      <c r="AC79" s="602">
        <v>0</v>
      </c>
      <c r="AD79" s="602">
        <v>308</v>
      </c>
      <c r="AE79" s="602">
        <v>44</v>
      </c>
      <c r="AF79" s="602">
        <v>44.999999999999972</v>
      </c>
      <c r="AG79" s="602">
        <v>45.999999999999893</v>
      </c>
      <c r="AH79" s="602">
        <v>0</v>
      </c>
      <c r="AI79" s="602">
        <v>0</v>
      </c>
      <c r="AJ79" s="602">
        <v>153.00000000000009</v>
      </c>
      <c r="AK79" s="602">
        <v>61.999999999999908</v>
      </c>
      <c r="AL79" s="602">
        <v>29.000000000000014</v>
      </c>
      <c r="AM79" s="602">
        <v>17</v>
      </c>
      <c r="AN79" s="602">
        <v>8.9999999999999929</v>
      </c>
      <c r="AO79" s="602">
        <v>19.999999999999989</v>
      </c>
      <c r="AP79" s="602">
        <v>17.999999999999986</v>
      </c>
      <c r="AQ79" s="602">
        <v>0</v>
      </c>
      <c r="AR79" s="602">
        <v>0</v>
      </c>
      <c r="AS79" s="602">
        <v>0</v>
      </c>
      <c r="AT79" s="602">
        <v>0</v>
      </c>
      <c r="AU79" s="602">
        <v>0</v>
      </c>
      <c r="AV79" s="602">
        <v>0</v>
      </c>
      <c r="AW79" s="602">
        <v>0</v>
      </c>
      <c r="AX79" s="602">
        <v>35.000000000000107</v>
      </c>
      <c r="AY79" s="602">
        <v>0</v>
      </c>
      <c r="AZ79" s="602">
        <v>75.547660990409057</v>
      </c>
      <c r="BA79" s="602">
        <v>0</v>
      </c>
      <c r="BB79" s="602">
        <v>0</v>
      </c>
      <c r="BC79" s="602">
        <v>0</v>
      </c>
      <c r="BD79" s="602">
        <v>0</v>
      </c>
      <c r="BE79" s="602">
        <v>0</v>
      </c>
      <c r="BF79" s="602">
        <v>0</v>
      </c>
      <c r="BG79" s="602">
        <v>0</v>
      </c>
      <c r="BH79" s="602">
        <v>0</v>
      </c>
      <c r="BI79" s="602">
        <v>0.74299999999999999</v>
      </c>
      <c r="BJ79" s="602">
        <v>0</v>
      </c>
      <c r="BK79" s="602">
        <v>0</v>
      </c>
      <c r="BL79" s="602">
        <v>0</v>
      </c>
      <c r="BM79" s="602">
        <v>0</v>
      </c>
      <c r="BN79" s="602">
        <v>1</v>
      </c>
      <c r="BO79" s="602">
        <v>0</v>
      </c>
    </row>
    <row r="80" spans="1:67" ht="14.4" x14ac:dyDescent="0.25">
      <c r="A80" s="597">
        <v>76</v>
      </c>
      <c r="B80" s="597" t="e">
        <v>#N/A</v>
      </c>
      <c r="C80" s="598">
        <v>0.47037037037036999</v>
      </c>
      <c r="D80" s="598">
        <v>0</v>
      </c>
      <c r="E80" s="555">
        <v>3544</v>
      </c>
      <c r="F80" s="599">
        <v>8313544</v>
      </c>
      <c r="G80" s="600" t="s">
        <v>139</v>
      </c>
      <c r="H80" s="601" t="s">
        <v>345</v>
      </c>
      <c r="I80" s="601" t="s">
        <v>1337</v>
      </c>
      <c r="J80" s="601">
        <v>1</v>
      </c>
      <c r="K80" s="601">
        <v>0</v>
      </c>
      <c r="L80" s="601">
        <v>0</v>
      </c>
      <c r="M80" s="601">
        <v>7</v>
      </c>
      <c r="N80" s="601">
        <v>0</v>
      </c>
      <c r="O80" s="601">
        <v>0</v>
      </c>
      <c r="P80" s="601">
        <v>0</v>
      </c>
      <c r="Q80" s="602">
        <v>540</v>
      </c>
      <c r="R80" s="602">
        <v>540</v>
      </c>
      <c r="S80" s="602">
        <v>60</v>
      </c>
      <c r="T80" s="602">
        <v>480</v>
      </c>
      <c r="U80" s="602">
        <v>0</v>
      </c>
      <c r="V80" s="602">
        <v>0</v>
      </c>
      <c r="W80" s="602">
        <v>0</v>
      </c>
      <c r="X80" s="602">
        <v>0</v>
      </c>
      <c r="Y80" s="602">
        <v>0</v>
      </c>
      <c r="Z80" s="602">
        <v>0</v>
      </c>
      <c r="AA80" s="602">
        <v>0</v>
      </c>
      <c r="AB80" s="602">
        <v>0</v>
      </c>
      <c r="AC80" s="602">
        <v>0</v>
      </c>
      <c r="AD80" s="602">
        <v>540</v>
      </c>
      <c r="AE80" s="602">
        <v>77.142857142857139</v>
      </c>
      <c r="AF80" s="602">
        <v>302.99999999999994</v>
      </c>
      <c r="AG80" s="602">
        <v>304</v>
      </c>
      <c r="AH80" s="602">
        <v>0</v>
      </c>
      <c r="AI80" s="602">
        <v>0</v>
      </c>
      <c r="AJ80" s="602">
        <v>17.999999999999982</v>
      </c>
      <c r="AK80" s="602">
        <v>9.0000000000000178</v>
      </c>
      <c r="AL80" s="602">
        <v>34.000000000000021</v>
      </c>
      <c r="AM80" s="602">
        <v>250.00000000000003</v>
      </c>
      <c r="AN80" s="602">
        <v>220.99999999999986</v>
      </c>
      <c r="AO80" s="602">
        <v>7.0000000000000204</v>
      </c>
      <c r="AP80" s="602">
        <v>0.999999999999999</v>
      </c>
      <c r="AQ80" s="602">
        <v>0</v>
      </c>
      <c r="AR80" s="602">
        <v>0</v>
      </c>
      <c r="AS80" s="602">
        <v>0</v>
      </c>
      <c r="AT80" s="602">
        <v>0</v>
      </c>
      <c r="AU80" s="602">
        <v>0</v>
      </c>
      <c r="AV80" s="602">
        <v>0</v>
      </c>
      <c r="AW80" s="602">
        <v>0</v>
      </c>
      <c r="AX80" s="602">
        <v>256.5</v>
      </c>
      <c r="AY80" s="602">
        <v>0</v>
      </c>
      <c r="AZ80" s="602">
        <v>261.13421873497401</v>
      </c>
      <c r="BA80" s="602">
        <v>0</v>
      </c>
      <c r="BB80" s="602">
        <v>0</v>
      </c>
      <c r="BC80" s="602">
        <v>0</v>
      </c>
      <c r="BD80" s="602">
        <v>0</v>
      </c>
      <c r="BE80" s="602">
        <v>0</v>
      </c>
      <c r="BF80" s="602">
        <v>0</v>
      </c>
      <c r="BG80" s="602">
        <v>0.59999999999999631</v>
      </c>
      <c r="BH80" s="602">
        <v>0</v>
      </c>
      <c r="BI80" s="602">
        <v>0.35399999999999998</v>
      </c>
      <c r="BJ80" s="602">
        <v>0</v>
      </c>
      <c r="BK80" s="602">
        <v>0</v>
      </c>
      <c r="BL80" s="602">
        <v>0</v>
      </c>
      <c r="BM80" s="602">
        <v>0</v>
      </c>
      <c r="BN80" s="602">
        <v>1</v>
      </c>
      <c r="BO80" s="602">
        <v>0</v>
      </c>
    </row>
    <row r="81" spans="1:67" ht="14.4" x14ac:dyDescent="0.25">
      <c r="A81" s="597">
        <v>77</v>
      </c>
      <c r="B81" s="597" t="e">
        <v>#N/A</v>
      </c>
      <c r="C81" s="598">
        <v>0.46742671009772002</v>
      </c>
      <c r="D81" s="598">
        <v>0</v>
      </c>
      <c r="E81" s="555">
        <v>3546</v>
      </c>
      <c r="F81" s="599">
        <v>8313546</v>
      </c>
      <c r="G81" s="600" t="s">
        <v>140</v>
      </c>
      <c r="H81" s="601" t="s">
        <v>345</v>
      </c>
      <c r="I81" s="601" t="s">
        <v>1337</v>
      </c>
      <c r="J81" s="601">
        <v>1</v>
      </c>
      <c r="K81" s="601">
        <v>0</v>
      </c>
      <c r="L81" s="601">
        <v>0</v>
      </c>
      <c r="M81" s="601">
        <v>7</v>
      </c>
      <c r="N81" s="601">
        <v>0</v>
      </c>
      <c r="O81" s="601">
        <v>0</v>
      </c>
      <c r="P81" s="601">
        <v>0</v>
      </c>
      <c r="Q81" s="602">
        <v>604</v>
      </c>
      <c r="R81" s="602">
        <v>604</v>
      </c>
      <c r="S81" s="602">
        <v>80</v>
      </c>
      <c r="T81" s="602">
        <v>524</v>
      </c>
      <c r="U81" s="602">
        <v>0</v>
      </c>
      <c r="V81" s="602">
        <v>0</v>
      </c>
      <c r="W81" s="602">
        <v>0</v>
      </c>
      <c r="X81" s="602">
        <v>0</v>
      </c>
      <c r="Y81" s="602">
        <v>0</v>
      </c>
      <c r="Z81" s="602">
        <v>0</v>
      </c>
      <c r="AA81" s="602">
        <v>0</v>
      </c>
      <c r="AB81" s="602">
        <v>0</v>
      </c>
      <c r="AC81" s="602">
        <v>0</v>
      </c>
      <c r="AD81" s="602">
        <v>604</v>
      </c>
      <c r="AE81" s="602">
        <v>86.285714285714292</v>
      </c>
      <c r="AF81" s="602">
        <v>317.00000000000017</v>
      </c>
      <c r="AG81" s="602">
        <v>324.00000000000017</v>
      </c>
      <c r="AH81" s="602">
        <v>0</v>
      </c>
      <c r="AI81" s="602">
        <v>0</v>
      </c>
      <c r="AJ81" s="602">
        <v>127.00000000000021</v>
      </c>
      <c r="AK81" s="602">
        <v>5.0000000000000018</v>
      </c>
      <c r="AL81" s="602">
        <v>133.00000000000017</v>
      </c>
      <c r="AM81" s="602">
        <v>147.00000000000023</v>
      </c>
      <c r="AN81" s="602">
        <v>27.999999999999979</v>
      </c>
      <c r="AO81" s="602">
        <v>153.00000000000017</v>
      </c>
      <c r="AP81" s="602">
        <v>10.999999999999986</v>
      </c>
      <c r="AQ81" s="602">
        <v>0</v>
      </c>
      <c r="AR81" s="602">
        <v>0</v>
      </c>
      <c r="AS81" s="602">
        <v>0</v>
      </c>
      <c r="AT81" s="602">
        <v>0</v>
      </c>
      <c r="AU81" s="602">
        <v>0</v>
      </c>
      <c r="AV81" s="602">
        <v>0</v>
      </c>
      <c r="AW81" s="602">
        <v>0</v>
      </c>
      <c r="AX81" s="602">
        <v>228.2290076335876</v>
      </c>
      <c r="AY81" s="602">
        <v>0</v>
      </c>
      <c r="AZ81" s="602">
        <v>256.55701491685909</v>
      </c>
      <c r="BA81" s="602">
        <v>0</v>
      </c>
      <c r="BB81" s="602">
        <v>0</v>
      </c>
      <c r="BC81" s="602">
        <v>0</v>
      </c>
      <c r="BD81" s="602">
        <v>0</v>
      </c>
      <c r="BE81" s="602">
        <v>0</v>
      </c>
      <c r="BF81" s="602">
        <v>0</v>
      </c>
      <c r="BG81" s="602">
        <v>0</v>
      </c>
      <c r="BH81" s="602">
        <v>0</v>
      </c>
      <c r="BI81" s="602">
        <v>0.54700000000000004</v>
      </c>
      <c r="BJ81" s="602">
        <v>0</v>
      </c>
      <c r="BK81" s="602">
        <v>0</v>
      </c>
      <c r="BL81" s="602">
        <v>0</v>
      </c>
      <c r="BM81" s="602">
        <v>0</v>
      </c>
      <c r="BN81" s="602">
        <v>1</v>
      </c>
      <c r="BO81" s="602">
        <v>0</v>
      </c>
    </row>
    <row r="82" spans="1:67" ht="14.4" x14ac:dyDescent="0.25">
      <c r="A82" s="597">
        <v>78</v>
      </c>
      <c r="B82" s="597" t="e">
        <v>#N/A</v>
      </c>
      <c r="C82" s="598">
        <v>0.31876606683804598</v>
      </c>
      <c r="D82" s="598">
        <v>0</v>
      </c>
      <c r="E82" s="555">
        <v>4000</v>
      </c>
      <c r="F82" s="599">
        <v>8314000</v>
      </c>
      <c r="G82" s="600" t="s">
        <v>141</v>
      </c>
      <c r="H82" s="601" t="s">
        <v>345</v>
      </c>
      <c r="I82" s="601" t="s">
        <v>1337</v>
      </c>
      <c r="J82" s="601">
        <v>1</v>
      </c>
      <c r="K82" s="601">
        <v>0</v>
      </c>
      <c r="L82" s="601">
        <v>0</v>
      </c>
      <c r="M82" s="601">
        <v>7</v>
      </c>
      <c r="N82" s="601">
        <v>0</v>
      </c>
      <c r="O82" s="601">
        <v>0</v>
      </c>
      <c r="P82" s="601">
        <v>0</v>
      </c>
      <c r="Q82" s="602">
        <v>419</v>
      </c>
      <c r="R82" s="602">
        <v>419</v>
      </c>
      <c r="S82" s="602">
        <v>59</v>
      </c>
      <c r="T82" s="602">
        <v>360</v>
      </c>
      <c r="U82" s="602">
        <v>0</v>
      </c>
      <c r="V82" s="602">
        <v>0</v>
      </c>
      <c r="W82" s="602">
        <v>0</v>
      </c>
      <c r="X82" s="602">
        <v>0</v>
      </c>
      <c r="Y82" s="602">
        <v>0</v>
      </c>
      <c r="Z82" s="602">
        <v>0</v>
      </c>
      <c r="AA82" s="602">
        <v>0</v>
      </c>
      <c r="AB82" s="602">
        <v>0</v>
      </c>
      <c r="AC82" s="602">
        <v>0</v>
      </c>
      <c r="AD82" s="602">
        <v>419</v>
      </c>
      <c r="AE82" s="602">
        <v>59.857142857142854</v>
      </c>
      <c r="AF82" s="602">
        <v>175.99999999999983</v>
      </c>
      <c r="AG82" s="602">
        <v>179.99999999999989</v>
      </c>
      <c r="AH82" s="602">
        <v>0</v>
      </c>
      <c r="AI82" s="602">
        <v>0</v>
      </c>
      <c r="AJ82" s="602">
        <v>70.335731414868206</v>
      </c>
      <c r="AK82" s="602">
        <v>38.182254196642674</v>
      </c>
      <c r="AL82" s="602">
        <v>66.316546762589908</v>
      </c>
      <c r="AM82" s="602">
        <v>94.450839328537114</v>
      </c>
      <c r="AN82" s="602">
        <v>76.364508393285433</v>
      </c>
      <c r="AO82" s="602">
        <v>44.211031175059944</v>
      </c>
      <c r="AP82" s="602">
        <v>29.139088729016791</v>
      </c>
      <c r="AQ82" s="602">
        <v>0</v>
      </c>
      <c r="AR82" s="602">
        <v>0</v>
      </c>
      <c r="AS82" s="602">
        <v>0</v>
      </c>
      <c r="AT82" s="602">
        <v>0</v>
      </c>
      <c r="AU82" s="602">
        <v>0</v>
      </c>
      <c r="AV82" s="602">
        <v>0</v>
      </c>
      <c r="AW82" s="602">
        <v>0</v>
      </c>
      <c r="AX82" s="602">
        <v>221.138888888889</v>
      </c>
      <c r="AY82" s="602">
        <v>0</v>
      </c>
      <c r="AZ82" s="602">
        <v>123.55267732267728</v>
      </c>
      <c r="BA82" s="602">
        <v>0</v>
      </c>
      <c r="BB82" s="602">
        <v>0</v>
      </c>
      <c r="BC82" s="602">
        <v>0</v>
      </c>
      <c r="BD82" s="602">
        <v>0</v>
      </c>
      <c r="BE82" s="602">
        <v>0</v>
      </c>
      <c r="BF82" s="602">
        <v>0</v>
      </c>
      <c r="BG82" s="602">
        <v>33.138177458033759</v>
      </c>
      <c r="BH82" s="602">
        <v>0</v>
      </c>
      <c r="BI82" s="602">
        <v>0.58299999999999996</v>
      </c>
      <c r="BJ82" s="602">
        <v>0</v>
      </c>
      <c r="BK82" s="602">
        <v>0</v>
      </c>
      <c r="BL82" s="602">
        <v>0</v>
      </c>
      <c r="BM82" s="602">
        <v>0</v>
      </c>
      <c r="BN82" s="602">
        <v>1</v>
      </c>
      <c r="BO82" s="602">
        <v>0</v>
      </c>
    </row>
    <row r="83" spans="1:67" ht="14.4" x14ac:dyDescent="0.25">
      <c r="A83" s="597">
        <v>79</v>
      </c>
      <c r="B83" s="597" t="e">
        <v>#N/A</v>
      </c>
      <c r="C83" s="598">
        <v>0.20820189274448</v>
      </c>
      <c r="D83" s="598">
        <v>0</v>
      </c>
      <c r="E83" s="555">
        <v>5201</v>
      </c>
      <c r="F83" s="599">
        <v>8315201</v>
      </c>
      <c r="G83" s="600" t="s">
        <v>142</v>
      </c>
      <c r="H83" s="601" t="s">
        <v>345</v>
      </c>
      <c r="I83" s="601" t="s">
        <v>1337</v>
      </c>
      <c r="J83" s="601">
        <v>1</v>
      </c>
      <c r="K83" s="601">
        <v>0</v>
      </c>
      <c r="L83" s="601">
        <v>0</v>
      </c>
      <c r="M83" s="601">
        <v>7</v>
      </c>
      <c r="N83" s="601">
        <v>0</v>
      </c>
      <c r="O83" s="601">
        <v>0</v>
      </c>
      <c r="P83" s="601">
        <v>0</v>
      </c>
      <c r="Q83" s="602">
        <v>277</v>
      </c>
      <c r="R83" s="602">
        <v>277</v>
      </c>
      <c r="S83" s="602">
        <v>37</v>
      </c>
      <c r="T83" s="602">
        <v>240</v>
      </c>
      <c r="U83" s="602">
        <v>0</v>
      </c>
      <c r="V83" s="602">
        <v>0</v>
      </c>
      <c r="W83" s="602">
        <v>0</v>
      </c>
      <c r="X83" s="602">
        <v>0</v>
      </c>
      <c r="Y83" s="602">
        <v>0</v>
      </c>
      <c r="Z83" s="602">
        <v>0</v>
      </c>
      <c r="AA83" s="602">
        <v>0</v>
      </c>
      <c r="AB83" s="602">
        <v>0</v>
      </c>
      <c r="AC83" s="602">
        <v>0</v>
      </c>
      <c r="AD83" s="602">
        <v>277</v>
      </c>
      <c r="AE83" s="602">
        <v>39.571428571428569</v>
      </c>
      <c r="AF83" s="602">
        <v>69.000000000000071</v>
      </c>
      <c r="AG83" s="602">
        <v>71.000000000000028</v>
      </c>
      <c r="AH83" s="602">
        <v>0</v>
      </c>
      <c r="AI83" s="602">
        <v>0</v>
      </c>
      <c r="AJ83" s="602">
        <v>193.00000000000006</v>
      </c>
      <c r="AK83" s="602">
        <v>19.999999999999989</v>
      </c>
      <c r="AL83" s="602">
        <v>30.000000000000021</v>
      </c>
      <c r="AM83" s="602">
        <v>0</v>
      </c>
      <c r="AN83" s="602">
        <v>31.999999999999968</v>
      </c>
      <c r="AO83" s="602">
        <v>0</v>
      </c>
      <c r="AP83" s="602">
        <v>2.0000000000000013</v>
      </c>
      <c r="AQ83" s="602">
        <v>0</v>
      </c>
      <c r="AR83" s="602">
        <v>0</v>
      </c>
      <c r="AS83" s="602">
        <v>0</v>
      </c>
      <c r="AT83" s="602">
        <v>0</v>
      </c>
      <c r="AU83" s="602">
        <v>0</v>
      </c>
      <c r="AV83" s="602">
        <v>0</v>
      </c>
      <c r="AW83" s="602">
        <v>0</v>
      </c>
      <c r="AX83" s="602">
        <v>15.004166666666677</v>
      </c>
      <c r="AY83" s="602">
        <v>0</v>
      </c>
      <c r="AZ83" s="602">
        <v>74.704289732770675</v>
      </c>
      <c r="BA83" s="602">
        <v>0</v>
      </c>
      <c r="BB83" s="602">
        <v>0</v>
      </c>
      <c r="BC83" s="602">
        <v>0</v>
      </c>
      <c r="BD83" s="602">
        <v>0</v>
      </c>
      <c r="BE83" s="602">
        <v>0</v>
      </c>
      <c r="BF83" s="602">
        <v>0</v>
      </c>
      <c r="BG83" s="602">
        <v>6.3799999999999892</v>
      </c>
      <c r="BH83" s="602">
        <v>0</v>
      </c>
      <c r="BI83" s="602">
        <v>0.90400000000000003</v>
      </c>
      <c r="BJ83" s="602">
        <v>0</v>
      </c>
      <c r="BK83" s="602">
        <v>0</v>
      </c>
      <c r="BL83" s="602">
        <v>0</v>
      </c>
      <c r="BM83" s="602">
        <v>0</v>
      </c>
      <c r="BN83" s="602">
        <v>1</v>
      </c>
      <c r="BO83" s="602">
        <v>0</v>
      </c>
    </row>
    <row r="84" spans="1:67" ht="14.4" x14ac:dyDescent="0.25">
      <c r="A84" s="597">
        <v>80</v>
      </c>
      <c r="B84" s="597" t="e">
        <v>#N/A</v>
      </c>
      <c r="C84" s="598">
        <v>0.27755905511811002</v>
      </c>
      <c r="D84" s="598">
        <v>0</v>
      </c>
      <c r="E84" s="555">
        <v>5203</v>
      </c>
      <c r="F84" s="599">
        <v>8315203</v>
      </c>
      <c r="G84" s="600" t="s">
        <v>143</v>
      </c>
      <c r="H84" s="601" t="s">
        <v>345</v>
      </c>
      <c r="I84" s="601" t="s">
        <v>1337</v>
      </c>
      <c r="J84" s="601">
        <v>1</v>
      </c>
      <c r="K84" s="601">
        <v>0</v>
      </c>
      <c r="L84" s="601">
        <v>0</v>
      </c>
      <c r="M84" s="601">
        <v>4</v>
      </c>
      <c r="N84" s="601">
        <v>0</v>
      </c>
      <c r="O84" s="601">
        <v>0</v>
      </c>
      <c r="P84" s="601">
        <v>0</v>
      </c>
      <c r="Q84" s="602">
        <v>490</v>
      </c>
      <c r="R84" s="602">
        <v>490</v>
      </c>
      <c r="S84" s="602">
        <v>0</v>
      </c>
      <c r="T84" s="602">
        <v>490</v>
      </c>
      <c r="U84" s="602">
        <v>0</v>
      </c>
      <c r="V84" s="602">
        <v>0</v>
      </c>
      <c r="W84" s="602">
        <v>0</v>
      </c>
      <c r="X84" s="602">
        <v>0</v>
      </c>
      <c r="Y84" s="602">
        <v>0</v>
      </c>
      <c r="Z84" s="602">
        <v>0</v>
      </c>
      <c r="AA84" s="602">
        <v>0</v>
      </c>
      <c r="AB84" s="602">
        <v>0</v>
      </c>
      <c r="AC84" s="602">
        <v>0</v>
      </c>
      <c r="AD84" s="602">
        <v>490</v>
      </c>
      <c r="AE84" s="602">
        <v>122.5</v>
      </c>
      <c r="AF84" s="602">
        <v>127.00000000000011</v>
      </c>
      <c r="AG84" s="602">
        <v>137.00000000000006</v>
      </c>
      <c r="AH84" s="602">
        <v>0</v>
      </c>
      <c r="AI84" s="602">
        <v>0</v>
      </c>
      <c r="AJ84" s="602">
        <v>398.81390593047053</v>
      </c>
      <c r="AK84" s="602">
        <v>72.147239263803684</v>
      </c>
      <c r="AL84" s="602">
        <v>2.0040899795501024</v>
      </c>
      <c r="AM84" s="602">
        <v>0</v>
      </c>
      <c r="AN84" s="602">
        <v>2.0040899795501024</v>
      </c>
      <c r="AO84" s="602">
        <v>10.020449897750488</v>
      </c>
      <c r="AP84" s="602">
        <v>5.0102249488752442</v>
      </c>
      <c r="AQ84" s="602">
        <v>0</v>
      </c>
      <c r="AR84" s="602">
        <v>0</v>
      </c>
      <c r="AS84" s="602">
        <v>0</v>
      </c>
      <c r="AT84" s="602">
        <v>0</v>
      </c>
      <c r="AU84" s="602">
        <v>0</v>
      </c>
      <c r="AV84" s="602">
        <v>0</v>
      </c>
      <c r="AW84" s="602">
        <v>0</v>
      </c>
      <c r="AX84" s="602">
        <v>18.999999999999982</v>
      </c>
      <c r="AY84" s="602">
        <v>0</v>
      </c>
      <c r="AZ84" s="602">
        <v>109.51185219454096</v>
      </c>
      <c r="BA84" s="602">
        <v>0</v>
      </c>
      <c r="BB84" s="602">
        <v>0</v>
      </c>
      <c r="BC84" s="602">
        <v>0</v>
      </c>
      <c r="BD84" s="602">
        <v>0</v>
      </c>
      <c r="BE84" s="602">
        <v>0</v>
      </c>
      <c r="BF84" s="602">
        <v>0</v>
      </c>
      <c r="BG84" s="602">
        <v>0</v>
      </c>
      <c r="BH84" s="602">
        <v>0</v>
      </c>
      <c r="BI84" s="602">
        <v>0.94799999999999995</v>
      </c>
      <c r="BJ84" s="602">
        <v>0</v>
      </c>
      <c r="BK84" s="602">
        <v>0</v>
      </c>
      <c r="BL84" s="602">
        <v>0</v>
      </c>
      <c r="BM84" s="602">
        <v>0</v>
      </c>
      <c r="BN84" s="602">
        <v>1</v>
      </c>
      <c r="BO84" s="602">
        <v>0</v>
      </c>
    </row>
    <row r="85" spans="1:67" ht="14.4" x14ac:dyDescent="0.25">
      <c r="A85" s="597">
        <v>81</v>
      </c>
      <c r="B85" s="597">
        <v>8</v>
      </c>
      <c r="C85" s="598">
        <v>0</v>
      </c>
      <c r="D85" s="598">
        <v>0.40472878998609202</v>
      </c>
      <c r="E85" s="555">
        <v>4004</v>
      </c>
      <c r="F85" s="599">
        <v>8314004</v>
      </c>
      <c r="G85" s="600" t="s">
        <v>144</v>
      </c>
      <c r="H85" s="601" t="s">
        <v>231</v>
      </c>
      <c r="I85" s="601" t="s">
        <v>1337</v>
      </c>
      <c r="J85" s="601">
        <v>1</v>
      </c>
      <c r="K85" s="601">
        <v>0</v>
      </c>
      <c r="L85" s="601">
        <v>0</v>
      </c>
      <c r="M85" s="601">
        <v>0</v>
      </c>
      <c r="N85" s="601">
        <v>5</v>
      </c>
      <c r="O85" s="601">
        <v>3</v>
      </c>
      <c r="P85" s="601">
        <v>2</v>
      </c>
      <c r="Q85" s="602">
        <v>900</v>
      </c>
      <c r="R85" s="602">
        <v>0</v>
      </c>
      <c r="S85" s="602">
        <v>0</v>
      </c>
      <c r="T85" s="602">
        <v>0</v>
      </c>
      <c r="U85" s="602">
        <v>900</v>
      </c>
      <c r="V85" s="602">
        <v>540</v>
      </c>
      <c r="W85" s="602">
        <v>360</v>
      </c>
      <c r="X85" s="602">
        <v>180</v>
      </c>
      <c r="Y85" s="602">
        <v>180</v>
      </c>
      <c r="Z85" s="602">
        <v>180</v>
      </c>
      <c r="AA85" s="602">
        <v>180</v>
      </c>
      <c r="AB85" s="602">
        <v>180</v>
      </c>
      <c r="AC85" s="602">
        <v>0</v>
      </c>
      <c r="AD85" s="602">
        <v>900</v>
      </c>
      <c r="AE85" s="602">
        <v>180</v>
      </c>
      <c r="AF85" s="602">
        <v>0</v>
      </c>
      <c r="AG85" s="602">
        <v>0</v>
      </c>
      <c r="AH85" s="602">
        <v>402.00000000000028</v>
      </c>
      <c r="AI85" s="602">
        <v>429.00000000000034</v>
      </c>
      <c r="AJ85" s="602">
        <v>0</v>
      </c>
      <c r="AK85" s="602">
        <v>0</v>
      </c>
      <c r="AL85" s="602">
        <v>0</v>
      </c>
      <c r="AM85" s="602">
        <v>0</v>
      </c>
      <c r="AN85" s="602">
        <v>0</v>
      </c>
      <c r="AO85" s="602">
        <v>0</v>
      </c>
      <c r="AP85" s="602">
        <v>0</v>
      </c>
      <c r="AQ85" s="602">
        <v>146.3251670378622</v>
      </c>
      <c r="AR85" s="602">
        <v>99.22048997772869</v>
      </c>
      <c r="AS85" s="602">
        <v>221.49220489977691</v>
      </c>
      <c r="AT85" s="602">
        <v>95.2115812917597</v>
      </c>
      <c r="AU85" s="602">
        <v>123.27394209354091</v>
      </c>
      <c r="AV85" s="602">
        <v>110.2449888641421</v>
      </c>
      <c r="AW85" s="602">
        <v>104.23162583518949</v>
      </c>
      <c r="AX85" s="602">
        <v>0</v>
      </c>
      <c r="AY85" s="602">
        <v>43.143812709030087</v>
      </c>
      <c r="AZ85" s="602">
        <v>0</v>
      </c>
      <c r="BA85" s="602">
        <v>100.22727272727276</v>
      </c>
      <c r="BB85" s="602">
        <v>103.15789473684204</v>
      </c>
      <c r="BC85" s="602">
        <v>103.15789473684204</v>
      </c>
      <c r="BD85" s="602">
        <v>60.750000000000007</v>
      </c>
      <c r="BE85" s="602">
        <v>60.750000000000007</v>
      </c>
      <c r="BF85" s="602">
        <v>246.67251057674636</v>
      </c>
      <c r="BG85" s="602">
        <v>0</v>
      </c>
      <c r="BH85" s="602">
        <v>0</v>
      </c>
      <c r="BI85" s="602">
        <v>0</v>
      </c>
      <c r="BJ85" s="602">
        <v>1.542</v>
      </c>
      <c r="BK85" s="602">
        <v>0</v>
      </c>
      <c r="BL85" s="602">
        <v>0</v>
      </c>
      <c r="BM85" s="602">
        <v>0</v>
      </c>
      <c r="BN85" s="602">
        <v>0</v>
      </c>
      <c r="BO85" s="602">
        <v>1</v>
      </c>
    </row>
    <row r="86" spans="1:67" ht="14.4" x14ac:dyDescent="0.25">
      <c r="A86" s="597">
        <v>82</v>
      </c>
      <c r="B86" s="597" t="e">
        <v>#N/A</v>
      </c>
      <c r="C86" s="598">
        <v>0</v>
      </c>
      <c r="D86" s="598">
        <v>0.44112149532710299</v>
      </c>
      <c r="E86" s="555">
        <v>4005</v>
      </c>
      <c r="F86" s="599">
        <v>8314005</v>
      </c>
      <c r="G86" s="600" t="s">
        <v>145</v>
      </c>
      <c r="H86" s="601" t="s">
        <v>231</v>
      </c>
      <c r="I86" s="601" t="s">
        <v>1337</v>
      </c>
      <c r="J86" s="601">
        <v>1</v>
      </c>
      <c r="K86" s="601">
        <v>0</v>
      </c>
      <c r="L86" s="601">
        <v>0</v>
      </c>
      <c r="M86" s="601">
        <v>0</v>
      </c>
      <c r="N86" s="601">
        <v>5</v>
      </c>
      <c r="O86" s="601">
        <v>3</v>
      </c>
      <c r="P86" s="601">
        <v>2</v>
      </c>
      <c r="Q86" s="602">
        <v>1158</v>
      </c>
      <c r="R86" s="602">
        <v>0</v>
      </c>
      <c r="S86" s="602">
        <v>0</v>
      </c>
      <c r="T86" s="602">
        <v>0</v>
      </c>
      <c r="U86" s="602">
        <v>1158</v>
      </c>
      <c r="V86" s="602">
        <v>793</v>
      </c>
      <c r="W86" s="602">
        <v>365</v>
      </c>
      <c r="X86" s="602">
        <v>277</v>
      </c>
      <c r="Y86" s="602">
        <v>271</v>
      </c>
      <c r="Z86" s="602">
        <v>245</v>
      </c>
      <c r="AA86" s="602">
        <v>221</v>
      </c>
      <c r="AB86" s="602">
        <v>144</v>
      </c>
      <c r="AC86" s="602">
        <v>0</v>
      </c>
      <c r="AD86" s="602">
        <v>1158</v>
      </c>
      <c r="AE86" s="602">
        <v>231.6</v>
      </c>
      <c r="AF86" s="602">
        <v>0</v>
      </c>
      <c r="AG86" s="602">
        <v>0</v>
      </c>
      <c r="AH86" s="602">
        <v>465.99999999999972</v>
      </c>
      <c r="AI86" s="602">
        <v>543.00000000000045</v>
      </c>
      <c r="AJ86" s="602">
        <v>0</v>
      </c>
      <c r="AK86" s="602">
        <v>0</v>
      </c>
      <c r="AL86" s="602">
        <v>0</v>
      </c>
      <c r="AM86" s="602">
        <v>0</v>
      </c>
      <c r="AN86" s="602">
        <v>0</v>
      </c>
      <c r="AO86" s="602">
        <v>0</v>
      </c>
      <c r="AP86" s="602">
        <v>0</v>
      </c>
      <c r="AQ86" s="602">
        <v>357.99999999999994</v>
      </c>
      <c r="AR86" s="602">
        <v>150.99999999999977</v>
      </c>
      <c r="AS86" s="602">
        <v>176.00000000000003</v>
      </c>
      <c r="AT86" s="602">
        <v>7.0000000000000018</v>
      </c>
      <c r="AU86" s="602">
        <v>133</v>
      </c>
      <c r="AV86" s="602">
        <v>193.99999999999977</v>
      </c>
      <c r="AW86" s="602">
        <v>138.99999999999991</v>
      </c>
      <c r="AX86" s="602">
        <v>0</v>
      </c>
      <c r="AY86" s="602">
        <v>24.020743301642124</v>
      </c>
      <c r="AZ86" s="602">
        <v>0</v>
      </c>
      <c r="BA86" s="602">
        <v>113.22627737226271</v>
      </c>
      <c r="BB86" s="602">
        <v>123.82771535580528</v>
      </c>
      <c r="BC86" s="602">
        <v>111.94756554307119</v>
      </c>
      <c r="BD86" s="602">
        <v>95.656716417910374</v>
      </c>
      <c r="BE86" s="602">
        <v>62.328358208955173</v>
      </c>
      <c r="BF86" s="602">
        <v>293.51075872063274</v>
      </c>
      <c r="BG86" s="602">
        <v>0</v>
      </c>
      <c r="BH86" s="602">
        <v>0</v>
      </c>
      <c r="BI86" s="602">
        <v>0</v>
      </c>
      <c r="BJ86" s="602">
        <v>1.161</v>
      </c>
      <c r="BK86" s="602">
        <v>0</v>
      </c>
      <c r="BL86" s="602">
        <v>0</v>
      </c>
      <c r="BM86" s="602">
        <v>0</v>
      </c>
      <c r="BN86" s="602">
        <v>0</v>
      </c>
      <c r="BO86" s="602">
        <v>1</v>
      </c>
    </row>
    <row r="87" spans="1:67" ht="14.4" x14ac:dyDescent="0.25">
      <c r="A87" s="597">
        <v>83</v>
      </c>
      <c r="B87" s="597" t="e">
        <v>#N/A</v>
      </c>
      <c r="C87" s="598">
        <v>0</v>
      </c>
      <c r="D87" s="598">
        <v>0.29856459330143498</v>
      </c>
      <c r="E87" s="555">
        <v>4006</v>
      </c>
      <c r="F87" s="599">
        <v>8314006</v>
      </c>
      <c r="G87" s="600" t="s">
        <v>146</v>
      </c>
      <c r="H87" s="601" t="s">
        <v>231</v>
      </c>
      <c r="I87" s="601" t="s">
        <v>1337</v>
      </c>
      <c r="J87" s="601">
        <v>1</v>
      </c>
      <c r="K87" s="601">
        <v>0</v>
      </c>
      <c r="L87" s="601">
        <v>0</v>
      </c>
      <c r="M87" s="601">
        <v>0</v>
      </c>
      <c r="N87" s="601">
        <v>5</v>
      </c>
      <c r="O87" s="601">
        <v>3</v>
      </c>
      <c r="P87" s="601">
        <v>2</v>
      </c>
      <c r="Q87" s="602">
        <v>1046</v>
      </c>
      <c r="R87" s="602">
        <v>0</v>
      </c>
      <c r="S87" s="602">
        <v>0</v>
      </c>
      <c r="T87" s="602">
        <v>0</v>
      </c>
      <c r="U87" s="602">
        <v>1046</v>
      </c>
      <c r="V87" s="602">
        <v>623</v>
      </c>
      <c r="W87" s="602">
        <v>423</v>
      </c>
      <c r="X87" s="602">
        <v>209</v>
      </c>
      <c r="Y87" s="602">
        <v>225</v>
      </c>
      <c r="Z87" s="602">
        <v>189</v>
      </c>
      <c r="AA87" s="602">
        <v>216</v>
      </c>
      <c r="AB87" s="602">
        <v>207</v>
      </c>
      <c r="AC87" s="602">
        <v>0</v>
      </c>
      <c r="AD87" s="602">
        <v>1046</v>
      </c>
      <c r="AE87" s="602">
        <v>209.2</v>
      </c>
      <c r="AF87" s="602">
        <v>0</v>
      </c>
      <c r="AG87" s="602">
        <v>0</v>
      </c>
      <c r="AH87" s="602">
        <v>286.99999999999994</v>
      </c>
      <c r="AI87" s="602">
        <v>355.99999999999972</v>
      </c>
      <c r="AJ87" s="602">
        <v>0</v>
      </c>
      <c r="AK87" s="602">
        <v>0</v>
      </c>
      <c r="AL87" s="602">
        <v>0</v>
      </c>
      <c r="AM87" s="602">
        <v>0</v>
      </c>
      <c r="AN87" s="602">
        <v>0</v>
      </c>
      <c r="AO87" s="602">
        <v>0</v>
      </c>
      <c r="AP87" s="602">
        <v>0</v>
      </c>
      <c r="AQ87" s="602">
        <v>571.54641148325413</v>
      </c>
      <c r="AR87" s="602">
        <v>147.14066985645917</v>
      </c>
      <c r="AS87" s="602">
        <v>100.09569377990429</v>
      </c>
      <c r="AT87" s="602">
        <v>93.088995215311016</v>
      </c>
      <c r="AU87" s="602">
        <v>24.022966507177042</v>
      </c>
      <c r="AV87" s="602">
        <v>37.035406698564593</v>
      </c>
      <c r="AW87" s="602">
        <v>73.069856459330111</v>
      </c>
      <c r="AX87" s="602">
        <v>0</v>
      </c>
      <c r="AY87" s="602">
        <v>28.026794258373162</v>
      </c>
      <c r="AZ87" s="602">
        <v>0</v>
      </c>
      <c r="BA87" s="602">
        <v>95.834146341463494</v>
      </c>
      <c r="BB87" s="602">
        <v>101.14678899082575</v>
      </c>
      <c r="BC87" s="602">
        <v>84.963302752293629</v>
      </c>
      <c r="BD87" s="602">
        <v>74.181818181818088</v>
      </c>
      <c r="BE87" s="602">
        <v>71.090909090908994</v>
      </c>
      <c r="BF87" s="602">
        <v>248.55656545124953</v>
      </c>
      <c r="BG87" s="602">
        <v>0</v>
      </c>
      <c r="BH87" s="602">
        <v>0</v>
      </c>
      <c r="BI87" s="602">
        <v>0</v>
      </c>
      <c r="BJ87" s="602">
        <v>1.6</v>
      </c>
      <c r="BK87" s="602">
        <v>0</v>
      </c>
      <c r="BL87" s="602">
        <v>0</v>
      </c>
      <c r="BM87" s="602">
        <v>0</v>
      </c>
      <c r="BN87" s="602">
        <v>0</v>
      </c>
      <c r="BO87" s="602">
        <v>1</v>
      </c>
    </row>
    <row r="88" spans="1:67" ht="14.4" x14ac:dyDescent="0.25">
      <c r="A88" s="597">
        <v>84</v>
      </c>
      <c r="B88" s="597" t="e">
        <v>#N/A</v>
      </c>
      <c r="C88" s="598">
        <v>0</v>
      </c>
      <c r="D88" s="598">
        <v>0.56880733944954098</v>
      </c>
      <c r="E88" s="555">
        <v>4007</v>
      </c>
      <c r="F88" s="599">
        <v>8314007</v>
      </c>
      <c r="G88" s="600" t="s">
        <v>147</v>
      </c>
      <c r="H88" s="601" t="s">
        <v>231</v>
      </c>
      <c r="I88" s="601" t="s">
        <v>1337</v>
      </c>
      <c r="J88" s="601">
        <v>1</v>
      </c>
      <c r="K88" s="601">
        <v>0</v>
      </c>
      <c r="L88" s="601">
        <v>0</v>
      </c>
      <c r="M88" s="601">
        <v>0</v>
      </c>
      <c r="N88" s="601">
        <v>5</v>
      </c>
      <c r="O88" s="601">
        <v>3</v>
      </c>
      <c r="P88" s="601">
        <v>2</v>
      </c>
      <c r="Q88" s="602">
        <v>718</v>
      </c>
      <c r="R88" s="602">
        <v>0</v>
      </c>
      <c r="S88" s="602">
        <v>0</v>
      </c>
      <c r="T88" s="602">
        <v>0</v>
      </c>
      <c r="U88" s="602">
        <v>718</v>
      </c>
      <c r="V88" s="602">
        <v>429</v>
      </c>
      <c r="W88" s="602">
        <v>289</v>
      </c>
      <c r="X88" s="602">
        <v>158</v>
      </c>
      <c r="Y88" s="602">
        <v>131</v>
      </c>
      <c r="Z88" s="602">
        <v>140</v>
      </c>
      <c r="AA88" s="602">
        <v>144</v>
      </c>
      <c r="AB88" s="602">
        <v>145</v>
      </c>
      <c r="AC88" s="602">
        <v>0</v>
      </c>
      <c r="AD88" s="602">
        <v>718</v>
      </c>
      <c r="AE88" s="602">
        <v>143.6</v>
      </c>
      <c r="AF88" s="602">
        <v>0</v>
      </c>
      <c r="AG88" s="602">
        <v>0</v>
      </c>
      <c r="AH88" s="602">
        <v>369.99999999999966</v>
      </c>
      <c r="AI88" s="602">
        <v>394.00000000000028</v>
      </c>
      <c r="AJ88" s="602">
        <v>0</v>
      </c>
      <c r="AK88" s="602">
        <v>0</v>
      </c>
      <c r="AL88" s="602">
        <v>0</v>
      </c>
      <c r="AM88" s="602">
        <v>0</v>
      </c>
      <c r="AN88" s="602">
        <v>0</v>
      </c>
      <c r="AO88" s="602">
        <v>0</v>
      </c>
      <c r="AP88" s="602">
        <v>0</v>
      </c>
      <c r="AQ88" s="602">
        <v>105.00000000000018</v>
      </c>
      <c r="AR88" s="602">
        <v>166.00000000000017</v>
      </c>
      <c r="AS88" s="602">
        <v>101.99999999999976</v>
      </c>
      <c r="AT88" s="602">
        <v>55</v>
      </c>
      <c r="AU88" s="602">
        <v>9.000000000000016</v>
      </c>
      <c r="AV88" s="602">
        <v>84.999999999999915</v>
      </c>
      <c r="AW88" s="602">
        <v>196.00000000000023</v>
      </c>
      <c r="AX88" s="602">
        <v>0</v>
      </c>
      <c r="AY88" s="602">
        <v>22.030683403068334</v>
      </c>
      <c r="AZ88" s="602">
        <v>0</v>
      </c>
      <c r="BA88" s="602">
        <v>89.566878980891758</v>
      </c>
      <c r="BB88" s="602">
        <v>68.12</v>
      </c>
      <c r="BC88" s="602">
        <v>72.8</v>
      </c>
      <c r="BD88" s="602">
        <v>74.057142857142821</v>
      </c>
      <c r="BE88" s="602">
        <v>74.571428571428527</v>
      </c>
      <c r="BF88" s="602">
        <v>222.61220716676175</v>
      </c>
      <c r="BG88" s="602">
        <v>0</v>
      </c>
      <c r="BH88" s="602">
        <v>7.0596648044692918</v>
      </c>
      <c r="BI88" s="602">
        <v>0</v>
      </c>
      <c r="BJ88" s="602">
        <v>1.476</v>
      </c>
      <c r="BK88" s="602">
        <v>0</v>
      </c>
      <c r="BL88" s="602">
        <v>0</v>
      </c>
      <c r="BM88" s="602">
        <v>0</v>
      </c>
      <c r="BN88" s="602">
        <v>0</v>
      </c>
      <c r="BO88" s="602">
        <v>1</v>
      </c>
    </row>
    <row r="89" spans="1:67" ht="14.4" x14ac:dyDescent="0.25">
      <c r="A89" s="597">
        <v>85</v>
      </c>
      <c r="B89" s="597" t="e">
        <v>#N/A</v>
      </c>
      <c r="C89" s="598">
        <v>0</v>
      </c>
      <c r="D89" s="598">
        <v>0.48547717842323701</v>
      </c>
      <c r="E89" s="555">
        <v>4008</v>
      </c>
      <c r="F89" s="599">
        <v>8314008</v>
      </c>
      <c r="G89" s="600" t="s">
        <v>148</v>
      </c>
      <c r="H89" s="601" t="s">
        <v>231</v>
      </c>
      <c r="I89" s="601" t="s">
        <v>1337</v>
      </c>
      <c r="J89" s="601">
        <v>1</v>
      </c>
      <c r="K89" s="601">
        <v>0</v>
      </c>
      <c r="L89" s="601">
        <v>0</v>
      </c>
      <c r="M89" s="601">
        <v>0</v>
      </c>
      <c r="N89" s="601">
        <v>5</v>
      </c>
      <c r="O89" s="601">
        <v>3</v>
      </c>
      <c r="P89" s="601">
        <v>2</v>
      </c>
      <c r="Q89" s="602">
        <v>969</v>
      </c>
      <c r="R89" s="602">
        <v>0</v>
      </c>
      <c r="S89" s="602">
        <v>0</v>
      </c>
      <c r="T89" s="602">
        <v>0</v>
      </c>
      <c r="U89" s="602">
        <v>969</v>
      </c>
      <c r="V89" s="602">
        <v>608</v>
      </c>
      <c r="W89" s="602">
        <v>361</v>
      </c>
      <c r="X89" s="602">
        <v>213</v>
      </c>
      <c r="Y89" s="602">
        <v>201</v>
      </c>
      <c r="Z89" s="602">
        <v>194</v>
      </c>
      <c r="AA89" s="602">
        <v>193</v>
      </c>
      <c r="AB89" s="602">
        <v>168</v>
      </c>
      <c r="AC89" s="602">
        <v>0</v>
      </c>
      <c r="AD89" s="602">
        <v>969</v>
      </c>
      <c r="AE89" s="602">
        <v>193.8</v>
      </c>
      <c r="AF89" s="602">
        <v>0</v>
      </c>
      <c r="AG89" s="602">
        <v>0</v>
      </c>
      <c r="AH89" s="602">
        <v>484.00000000000006</v>
      </c>
      <c r="AI89" s="602">
        <v>514.99999999999955</v>
      </c>
      <c r="AJ89" s="602">
        <v>0</v>
      </c>
      <c r="AK89" s="602">
        <v>0</v>
      </c>
      <c r="AL89" s="602">
        <v>0</v>
      </c>
      <c r="AM89" s="602">
        <v>0</v>
      </c>
      <c r="AN89" s="602">
        <v>0</v>
      </c>
      <c r="AO89" s="602">
        <v>0</v>
      </c>
      <c r="AP89" s="602">
        <v>0</v>
      </c>
      <c r="AQ89" s="602">
        <v>231.47776628748736</v>
      </c>
      <c r="AR89" s="602">
        <v>33.068252326783849</v>
      </c>
      <c r="AS89" s="602">
        <v>155.32057911065175</v>
      </c>
      <c r="AT89" s="602">
        <v>146.30196483971014</v>
      </c>
      <c r="AU89" s="602">
        <v>204.4219234746644</v>
      </c>
      <c r="AV89" s="602">
        <v>175.36194415718677</v>
      </c>
      <c r="AW89" s="602">
        <v>23.047569803516051</v>
      </c>
      <c r="AX89" s="602">
        <v>0</v>
      </c>
      <c r="AY89" s="602">
        <v>95.393782383419705</v>
      </c>
      <c r="AZ89" s="602">
        <v>0</v>
      </c>
      <c r="BA89" s="602">
        <v>128.83902439024394</v>
      </c>
      <c r="BB89" s="602">
        <v>121.0322580645162</v>
      </c>
      <c r="BC89" s="602">
        <v>116.81720430107534</v>
      </c>
      <c r="BD89" s="602">
        <v>94.386861313868621</v>
      </c>
      <c r="BE89" s="602">
        <v>82.16058394160585</v>
      </c>
      <c r="BF89" s="602">
        <v>315.3249822930166</v>
      </c>
      <c r="BG89" s="602">
        <v>0</v>
      </c>
      <c r="BH89" s="602">
        <v>16.013050672182001</v>
      </c>
      <c r="BI89" s="602">
        <v>0</v>
      </c>
      <c r="BJ89" s="602">
        <v>2.242</v>
      </c>
      <c r="BK89" s="602">
        <v>0</v>
      </c>
      <c r="BL89" s="602">
        <v>0</v>
      </c>
      <c r="BM89" s="602">
        <v>0</v>
      </c>
      <c r="BN89" s="602">
        <v>0</v>
      </c>
      <c r="BO89" s="602">
        <v>1</v>
      </c>
    </row>
    <row r="90" spans="1:67" ht="14.4" x14ac:dyDescent="0.25">
      <c r="A90" s="597">
        <v>86</v>
      </c>
      <c r="B90" s="597" t="e">
        <v>#N/A</v>
      </c>
      <c r="C90" s="598">
        <v>0</v>
      </c>
      <c r="D90" s="598">
        <v>0.48120300751879702</v>
      </c>
      <c r="E90" s="555">
        <v>4010</v>
      </c>
      <c r="F90" s="599">
        <v>8314010</v>
      </c>
      <c r="G90" s="600" t="s">
        <v>149</v>
      </c>
      <c r="H90" s="601" t="s">
        <v>231</v>
      </c>
      <c r="I90" s="601" t="s">
        <v>1337</v>
      </c>
      <c r="J90" s="601">
        <v>1</v>
      </c>
      <c r="K90" s="601">
        <v>0</v>
      </c>
      <c r="L90" s="601">
        <v>0</v>
      </c>
      <c r="M90" s="601">
        <v>0</v>
      </c>
      <c r="N90" s="601">
        <v>3</v>
      </c>
      <c r="O90" s="601">
        <v>1</v>
      </c>
      <c r="P90" s="601">
        <v>2</v>
      </c>
      <c r="Q90" s="602">
        <v>279</v>
      </c>
      <c r="R90" s="602">
        <v>0</v>
      </c>
      <c r="S90" s="602">
        <v>0</v>
      </c>
      <c r="T90" s="602">
        <v>0</v>
      </c>
      <c r="U90" s="602">
        <v>279</v>
      </c>
      <c r="V90" s="602">
        <v>118</v>
      </c>
      <c r="W90" s="602">
        <v>161</v>
      </c>
      <c r="X90" s="602">
        <v>0</v>
      </c>
      <c r="Y90" s="602">
        <v>0</v>
      </c>
      <c r="Z90" s="602">
        <v>118</v>
      </c>
      <c r="AA90" s="602">
        <v>87</v>
      </c>
      <c r="AB90" s="602">
        <v>74</v>
      </c>
      <c r="AC90" s="602">
        <v>0</v>
      </c>
      <c r="AD90" s="602">
        <v>279</v>
      </c>
      <c r="AE90" s="602">
        <v>93</v>
      </c>
      <c r="AF90" s="602">
        <v>0</v>
      </c>
      <c r="AG90" s="602">
        <v>0</v>
      </c>
      <c r="AH90" s="602">
        <v>85.999999999999915</v>
      </c>
      <c r="AI90" s="602">
        <v>106.9999999999999</v>
      </c>
      <c r="AJ90" s="602">
        <v>0</v>
      </c>
      <c r="AK90" s="602">
        <v>0</v>
      </c>
      <c r="AL90" s="602">
        <v>0</v>
      </c>
      <c r="AM90" s="602">
        <v>0</v>
      </c>
      <c r="AN90" s="602">
        <v>0</v>
      </c>
      <c r="AO90" s="602">
        <v>0</v>
      </c>
      <c r="AP90" s="602">
        <v>0</v>
      </c>
      <c r="AQ90" s="602">
        <v>120.99999999999987</v>
      </c>
      <c r="AR90" s="602">
        <v>30.999999999999968</v>
      </c>
      <c r="AS90" s="602">
        <v>28.999999999999972</v>
      </c>
      <c r="AT90" s="602">
        <v>20.000000000000007</v>
      </c>
      <c r="AU90" s="602">
        <v>27</v>
      </c>
      <c r="AV90" s="602">
        <v>28.999999999999972</v>
      </c>
      <c r="AW90" s="602">
        <v>22.000000000000007</v>
      </c>
      <c r="AX90" s="602">
        <v>0</v>
      </c>
      <c r="AY90" s="602">
        <v>6.2462686567164081</v>
      </c>
      <c r="AZ90" s="602">
        <v>0</v>
      </c>
      <c r="BA90" s="602">
        <v>0</v>
      </c>
      <c r="BB90" s="602">
        <v>0</v>
      </c>
      <c r="BC90" s="602">
        <v>53.119425321759948</v>
      </c>
      <c r="BD90" s="602">
        <v>42.22058823529413</v>
      </c>
      <c r="BE90" s="602">
        <v>35.911764705882362</v>
      </c>
      <c r="BF90" s="602">
        <v>79.350386524866025</v>
      </c>
      <c r="BG90" s="602">
        <v>0</v>
      </c>
      <c r="BH90" s="602">
        <v>0</v>
      </c>
      <c r="BI90" s="602">
        <v>0</v>
      </c>
      <c r="BJ90" s="602">
        <v>1.639</v>
      </c>
      <c r="BK90" s="602">
        <v>0.44999999999999996</v>
      </c>
      <c r="BL90" s="602">
        <v>0</v>
      </c>
      <c r="BM90" s="602">
        <v>0</v>
      </c>
      <c r="BN90" s="602">
        <v>0</v>
      </c>
      <c r="BO90" s="602">
        <v>1</v>
      </c>
    </row>
    <row r="91" spans="1:67" ht="14.4" x14ac:dyDescent="0.25">
      <c r="A91" s="597">
        <v>87</v>
      </c>
      <c r="B91" s="597" t="e">
        <v>#N/A</v>
      </c>
      <c r="C91" s="598">
        <v>0</v>
      </c>
      <c r="D91" s="598">
        <v>0.65801886792452802</v>
      </c>
      <c r="E91" s="555">
        <v>4011</v>
      </c>
      <c r="F91" s="599">
        <v>8314011</v>
      </c>
      <c r="G91" s="600" t="s">
        <v>150</v>
      </c>
      <c r="H91" s="601" t="s">
        <v>231</v>
      </c>
      <c r="I91" s="601" t="s">
        <v>1337</v>
      </c>
      <c r="J91" s="601">
        <v>1</v>
      </c>
      <c r="K91" s="601">
        <v>0</v>
      </c>
      <c r="L91" s="601">
        <v>0</v>
      </c>
      <c r="M91" s="601">
        <v>0</v>
      </c>
      <c r="N91" s="601">
        <v>5</v>
      </c>
      <c r="O91" s="601">
        <v>3</v>
      </c>
      <c r="P91" s="601">
        <v>2</v>
      </c>
      <c r="Q91" s="602">
        <v>878</v>
      </c>
      <c r="R91" s="602">
        <v>0</v>
      </c>
      <c r="S91" s="602">
        <v>0</v>
      </c>
      <c r="T91" s="602">
        <v>0</v>
      </c>
      <c r="U91" s="602">
        <v>878</v>
      </c>
      <c r="V91" s="602">
        <v>538</v>
      </c>
      <c r="W91" s="602">
        <v>340</v>
      </c>
      <c r="X91" s="602">
        <v>168</v>
      </c>
      <c r="Y91" s="602">
        <v>188</v>
      </c>
      <c r="Z91" s="602">
        <v>182</v>
      </c>
      <c r="AA91" s="602">
        <v>174</v>
      </c>
      <c r="AB91" s="602">
        <v>166</v>
      </c>
      <c r="AC91" s="602">
        <v>0</v>
      </c>
      <c r="AD91" s="602">
        <v>878</v>
      </c>
      <c r="AE91" s="602">
        <v>175.6</v>
      </c>
      <c r="AF91" s="602">
        <v>0</v>
      </c>
      <c r="AG91" s="602">
        <v>0</v>
      </c>
      <c r="AH91" s="602">
        <v>487.9999999999996</v>
      </c>
      <c r="AI91" s="602">
        <v>589.00000000000023</v>
      </c>
      <c r="AJ91" s="602">
        <v>0</v>
      </c>
      <c r="AK91" s="602">
        <v>0</v>
      </c>
      <c r="AL91" s="602">
        <v>0</v>
      </c>
      <c r="AM91" s="602">
        <v>0</v>
      </c>
      <c r="AN91" s="602">
        <v>0</v>
      </c>
      <c r="AO91" s="602">
        <v>0</v>
      </c>
      <c r="AP91" s="602">
        <v>0</v>
      </c>
      <c r="AQ91" s="602">
        <v>69.999999999999986</v>
      </c>
      <c r="AR91" s="602">
        <v>60</v>
      </c>
      <c r="AS91" s="602">
        <v>65.000000000000043</v>
      </c>
      <c r="AT91" s="602">
        <v>36.999999999999979</v>
      </c>
      <c r="AU91" s="602">
        <v>168.00000000000023</v>
      </c>
      <c r="AV91" s="602">
        <v>294.00000000000017</v>
      </c>
      <c r="AW91" s="602">
        <v>184.0000000000004</v>
      </c>
      <c r="AX91" s="602">
        <v>0</v>
      </c>
      <c r="AY91" s="602">
        <v>86.999999999999986</v>
      </c>
      <c r="AZ91" s="602">
        <v>0</v>
      </c>
      <c r="BA91" s="602">
        <v>103.21568627450975</v>
      </c>
      <c r="BB91" s="602">
        <v>126.87116564417175</v>
      </c>
      <c r="BC91" s="602">
        <v>122.82208588957053</v>
      </c>
      <c r="BD91" s="602">
        <v>99.428571428571345</v>
      </c>
      <c r="BE91" s="602">
        <v>94.857142857142776</v>
      </c>
      <c r="BF91" s="602">
        <v>318.93300812243933</v>
      </c>
      <c r="BG91" s="602">
        <v>0</v>
      </c>
      <c r="BH91" s="602">
        <v>58.573424657533984</v>
      </c>
      <c r="BI91" s="602">
        <v>0</v>
      </c>
      <c r="BJ91" s="602">
        <v>1.45</v>
      </c>
      <c r="BK91" s="602">
        <v>0</v>
      </c>
      <c r="BL91" s="602">
        <v>0</v>
      </c>
      <c r="BM91" s="602">
        <v>0</v>
      </c>
      <c r="BN91" s="602">
        <v>0</v>
      </c>
      <c r="BO91" s="602">
        <v>1</v>
      </c>
    </row>
    <row r="92" spans="1:67" ht="14.4" x14ac:dyDescent="0.25">
      <c r="A92" s="597">
        <v>88</v>
      </c>
      <c r="B92" s="597" t="e">
        <v>#N/A</v>
      </c>
      <c r="C92" s="598">
        <v>0</v>
      </c>
      <c r="D92" s="598">
        <v>0.159153005464481</v>
      </c>
      <c r="E92" s="555">
        <v>4012</v>
      </c>
      <c r="F92" s="599">
        <v>8314012</v>
      </c>
      <c r="G92" s="600" t="s">
        <v>151</v>
      </c>
      <c r="H92" s="601" t="s">
        <v>231</v>
      </c>
      <c r="I92" s="601" t="s">
        <v>1337</v>
      </c>
      <c r="J92" s="601">
        <v>1</v>
      </c>
      <c r="K92" s="601">
        <v>0</v>
      </c>
      <c r="L92" s="601">
        <v>0</v>
      </c>
      <c r="M92" s="601">
        <v>0</v>
      </c>
      <c r="N92" s="601">
        <v>5</v>
      </c>
      <c r="O92" s="601">
        <v>3</v>
      </c>
      <c r="P92" s="601">
        <v>2</v>
      </c>
      <c r="Q92" s="602">
        <v>1489</v>
      </c>
      <c r="R92" s="602">
        <v>0</v>
      </c>
      <c r="S92" s="602">
        <v>0</v>
      </c>
      <c r="T92" s="602">
        <v>0</v>
      </c>
      <c r="U92" s="602">
        <v>1489</v>
      </c>
      <c r="V92" s="602">
        <v>894</v>
      </c>
      <c r="W92" s="602">
        <v>595</v>
      </c>
      <c r="X92" s="602">
        <v>299</v>
      </c>
      <c r="Y92" s="602">
        <v>299</v>
      </c>
      <c r="Z92" s="602">
        <v>296</v>
      </c>
      <c r="AA92" s="602">
        <v>297</v>
      </c>
      <c r="AB92" s="602">
        <v>298</v>
      </c>
      <c r="AC92" s="602">
        <v>0</v>
      </c>
      <c r="AD92" s="602">
        <v>1489</v>
      </c>
      <c r="AE92" s="602">
        <v>297.8</v>
      </c>
      <c r="AF92" s="602">
        <v>0</v>
      </c>
      <c r="AG92" s="602">
        <v>0</v>
      </c>
      <c r="AH92" s="602">
        <v>253.99999999999994</v>
      </c>
      <c r="AI92" s="602">
        <v>272.99999999999994</v>
      </c>
      <c r="AJ92" s="602">
        <v>0</v>
      </c>
      <c r="AK92" s="602">
        <v>0</v>
      </c>
      <c r="AL92" s="602">
        <v>0</v>
      </c>
      <c r="AM92" s="602">
        <v>0</v>
      </c>
      <c r="AN92" s="602">
        <v>0</v>
      </c>
      <c r="AO92" s="602">
        <v>0</v>
      </c>
      <c r="AP92" s="602">
        <v>0</v>
      </c>
      <c r="AQ92" s="602">
        <v>1312.5259259259267</v>
      </c>
      <c r="AR92" s="602">
        <v>147.39595959595962</v>
      </c>
      <c r="AS92" s="602">
        <v>3.0080808080808081</v>
      </c>
      <c r="AT92" s="602">
        <v>0</v>
      </c>
      <c r="AU92" s="602">
        <v>5.0134680134680174</v>
      </c>
      <c r="AV92" s="602">
        <v>16.043097643097681</v>
      </c>
      <c r="AW92" s="602">
        <v>5.0134680134680174</v>
      </c>
      <c r="AX92" s="602">
        <v>0</v>
      </c>
      <c r="AY92" s="602">
        <v>12.02422611036339</v>
      </c>
      <c r="AZ92" s="602">
        <v>0</v>
      </c>
      <c r="BA92" s="602">
        <v>98.649659863945686</v>
      </c>
      <c r="BB92" s="602">
        <v>105.4691780821917</v>
      </c>
      <c r="BC92" s="602">
        <v>104.41095890410952</v>
      </c>
      <c r="BD92" s="602">
        <v>78.528813559322046</v>
      </c>
      <c r="BE92" s="602">
        <v>78.793220338983062</v>
      </c>
      <c r="BF92" s="602">
        <v>270.84914255329414</v>
      </c>
      <c r="BG92" s="602">
        <v>0</v>
      </c>
      <c r="BH92" s="602">
        <v>0</v>
      </c>
      <c r="BI92" s="602">
        <v>0</v>
      </c>
      <c r="BJ92" s="602">
        <v>2.8679999999999999</v>
      </c>
      <c r="BK92" s="602">
        <v>0</v>
      </c>
      <c r="BL92" s="602">
        <v>0.77999999999999969</v>
      </c>
      <c r="BM92" s="602">
        <v>0</v>
      </c>
      <c r="BN92" s="602">
        <v>0</v>
      </c>
      <c r="BO92" s="602">
        <v>1</v>
      </c>
    </row>
    <row r="93" spans="1:67" ht="14.4" x14ac:dyDescent="0.25">
      <c r="A93" s="597">
        <v>89</v>
      </c>
      <c r="B93" s="597">
        <v>9</v>
      </c>
      <c r="C93" s="598">
        <v>0</v>
      </c>
      <c r="D93" s="598">
        <v>0.31365576102418202</v>
      </c>
      <c r="E93" s="555">
        <v>4178</v>
      </c>
      <c r="F93" s="599">
        <v>8314178</v>
      </c>
      <c r="G93" s="600" t="s">
        <v>152</v>
      </c>
      <c r="H93" s="601" t="s">
        <v>231</v>
      </c>
      <c r="I93" s="601" t="s">
        <v>1337</v>
      </c>
      <c r="J93" s="601">
        <v>1</v>
      </c>
      <c r="K93" s="601">
        <v>0</v>
      </c>
      <c r="L93" s="601">
        <v>0</v>
      </c>
      <c r="M93" s="601">
        <v>0</v>
      </c>
      <c r="N93" s="601">
        <v>5</v>
      </c>
      <c r="O93" s="601">
        <v>3</v>
      </c>
      <c r="P93" s="601">
        <v>2</v>
      </c>
      <c r="Q93" s="602">
        <v>1476</v>
      </c>
      <c r="R93" s="602">
        <v>0</v>
      </c>
      <c r="S93" s="602">
        <v>0</v>
      </c>
      <c r="T93" s="602">
        <v>0</v>
      </c>
      <c r="U93" s="602">
        <v>1476</v>
      </c>
      <c r="V93" s="602">
        <v>883</v>
      </c>
      <c r="W93" s="602">
        <v>593</v>
      </c>
      <c r="X93" s="602">
        <v>298</v>
      </c>
      <c r="Y93" s="602">
        <v>299</v>
      </c>
      <c r="Z93" s="602">
        <v>286</v>
      </c>
      <c r="AA93" s="602">
        <v>295</v>
      </c>
      <c r="AB93" s="602">
        <v>298</v>
      </c>
      <c r="AC93" s="602">
        <v>0</v>
      </c>
      <c r="AD93" s="602">
        <v>1476</v>
      </c>
      <c r="AE93" s="602">
        <v>295.2</v>
      </c>
      <c r="AF93" s="602">
        <v>0</v>
      </c>
      <c r="AG93" s="602">
        <v>0</v>
      </c>
      <c r="AH93" s="602">
        <v>447.00000000000068</v>
      </c>
      <c r="AI93" s="602">
        <v>480.99999999999989</v>
      </c>
      <c r="AJ93" s="602">
        <v>0</v>
      </c>
      <c r="AK93" s="602">
        <v>0</v>
      </c>
      <c r="AL93" s="602">
        <v>0</v>
      </c>
      <c r="AM93" s="602">
        <v>0</v>
      </c>
      <c r="AN93" s="602">
        <v>0</v>
      </c>
      <c r="AO93" s="602">
        <v>0</v>
      </c>
      <c r="AP93" s="602">
        <v>0</v>
      </c>
      <c r="AQ93" s="602">
        <v>643.17878993881675</v>
      </c>
      <c r="AR93" s="602">
        <v>11.037389530931348</v>
      </c>
      <c r="AS93" s="602">
        <v>235.798776342624</v>
      </c>
      <c r="AT93" s="602">
        <v>251.85316111488743</v>
      </c>
      <c r="AU93" s="602">
        <v>204.69340584636348</v>
      </c>
      <c r="AV93" s="602">
        <v>119.4044867437117</v>
      </c>
      <c r="AW93" s="602">
        <v>10.033990482664857</v>
      </c>
      <c r="AX93" s="602">
        <v>0</v>
      </c>
      <c r="AY93" s="602">
        <v>63.999999999999936</v>
      </c>
      <c r="AZ93" s="602">
        <v>0</v>
      </c>
      <c r="BA93" s="602">
        <v>137.85034013605429</v>
      </c>
      <c r="BB93" s="602">
        <v>155.90714285714273</v>
      </c>
      <c r="BC93" s="602">
        <v>149.12857142857132</v>
      </c>
      <c r="BD93" s="602">
        <v>100.07067137809175</v>
      </c>
      <c r="BE93" s="602">
        <v>101.08833922261472</v>
      </c>
      <c r="BF93" s="602">
        <v>372.82733563982049</v>
      </c>
      <c r="BG93" s="602">
        <v>0</v>
      </c>
      <c r="BH93" s="602">
        <v>0</v>
      </c>
      <c r="BI93" s="602">
        <v>0</v>
      </c>
      <c r="BJ93" s="602">
        <v>1.7829999999999999</v>
      </c>
      <c r="BK93" s="602">
        <v>0</v>
      </c>
      <c r="BL93" s="602">
        <v>0</v>
      </c>
      <c r="BM93" s="602">
        <v>0</v>
      </c>
      <c r="BN93" s="602">
        <v>0</v>
      </c>
      <c r="BO93" s="602">
        <v>1</v>
      </c>
    </row>
    <row r="94" spans="1:67" ht="14.4" x14ac:dyDescent="0.25">
      <c r="A94" s="597">
        <v>90</v>
      </c>
      <c r="B94" s="597" t="e">
        <v>#N/A</v>
      </c>
      <c r="C94" s="598">
        <v>0</v>
      </c>
      <c r="D94" s="598">
        <v>0.291181364392679</v>
      </c>
      <c r="E94" s="555">
        <v>4607</v>
      </c>
      <c r="F94" s="599">
        <v>8314607</v>
      </c>
      <c r="G94" s="600" t="s">
        <v>153</v>
      </c>
      <c r="H94" s="601" t="s">
        <v>231</v>
      </c>
      <c r="I94" s="601" t="s">
        <v>1337</v>
      </c>
      <c r="J94" s="601">
        <v>1</v>
      </c>
      <c r="K94" s="601">
        <v>0</v>
      </c>
      <c r="L94" s="601">
        <v>0</v>
      </c>
      <c r="M94" s="601">
        <v>0</v>
      </c>
      <c r="N94" s="601">
        <v>5</v>
      </c>
      <c r="O94" s="601">
        <v>3</v>
      </c>
      <c r="P94" s="601">
        <v>2</v>
      </c>
      <c r="Q94" s="602">
        <v>1353.25</v>
      </c>
      <c r="R94" s="602">
        <v>0</v>
      </c>
      <c r="S94" s="602">
        <v>0</v>
      </c>
      <c r="T94" s="602">
        <v>0</v>
      </c>
      <c r="U94" s="602">
        <v>1353.25</v>
      </c>
      <c r="V94" s="602">
        <v>869.25</v>
      </c>
      <c r="W94" s="602">
        <v>484</v>
      </c>
      <c r="X94" s="602">
        <v>332.91666666666669</v>
      </c>
      <c r="Y94" s="602">
        <v>293.33333333333337</v>
      </c>
      <c r="Z94" s="602">
        <v>243</v>
      </c>
      <c r="AA94" s="602">
        <v>244</v>
      </c>
      <c r="AB94" s="602">
        <v>240</v>
      </c>
      <c r="AC94" s="602">
        <v>0</v>
      </c>
      <c r="AD94" s="602">
        <v>1353.25</v>
      </c>
      <c r="AE94" s="602">
        <v>270.64999999999998</v>
      </c>
      <c r="AF94" s="602">
        <v>0</v>
      </c>
      <c r="AG94" s="602">
        <v>0</v>
      </c>
      <c r="AH94" s="602">
        <v>377.11816782140062</v>
      </c>
      <c r="AI94" s="602">
        <v>402.12047729022385</v>
      </c>
      <c r="AJ94" s="602">
        <v>0</v>
      </c>
      <c r="AK94" s="602">
        <v>0</v>
      </c>
      <c r="AL94" s="602">
        <v>0</v>
      </c>
      <c r="AM94" s="602">
        <v>0</v>
      </c>
      <c r="AN94" s="602">
        <v>0</v>
      </c>
      <c r="AO94" s="602">
        <v>0</v>
      </c>
      <c r="AP94" s="602">
        <v>0</v>
      </c>
      <c r="AQ94" s="602">
        <v>389.91949152542372</v>
      </c>
      <c r="AR94" s="602">
        <v>139.70377503852092</v>
      </c>
      <c r="AS94" s="602">
        <v>236.66236517719571</v>
      </c>
      <c r="AT94" s="602">
        <v>116.76733436055466</v>
      </c>
      <c r="AU94" s="602">
        <v>144.91660246533064</v>
      </c>
      <c r="AV94" s="602">
        <v>192.87461479198785</v>
      </c>
      <c r="AW94" s="602">
        <v>132.4058166409861</v>
      </c>
      <c r="AX94" s="602">
        <v>0</v>
      </c>
      <c r="AY94" s="602">
        <v>60.468798151001479</v>
      </c>
      <c r="AZ94" s="602">
        <v>0</v>
      </c>
      <c r="BA94" s="602">
        <v>137.98519736842096</v>
      </c>
      <c r="BB94" s="602">
        <v>123.50877192982448</v>
      </c>
      <c r="BC94" s="602">
        <v>102.31578947368412</v>
      </c>
      <c r="BD94" s="602">
        <v>83.592592592592695</v>
      </c>
      <c r="BE94" s="602">
        <v>82.222222222222314</v>
      </c>
      <c r="BF94" s="602">
        <v>306.95012495007182</v>
      </c>
      <c r="BG94" s="602">
        <v>0</v>
      </c>
      <c r="BH94" s="602">
        <v>0</v>
      </c>
      <c r="BI94" s="602">
        <v>0</v>
      </c>
      <c r="BJ94" s="602">
        <v>1.284</v>
      </c>
      <c r="BK94" s="602">
        <v>0</v>
      </c>
      <c r="BL94" s="602">
        <v>0</v>
      </c>
      <c r="BM94" s="602">
        <v>0</v>
      </c>
      <c r="BN94" s="602">
        <v>0</v>
      </c>
      <c r="BO94" s="602">
        <v>1</v>
      </c>
    </row>
    <row r="95" spans="1:67" ht="14.4" x14ac:dyDescent="0.25">
      <c r="A95" s="597">
        <v>91</v>
      </c>
      <c r="B95" s="597" t="e">
        <v>#N/A</v>
      </c>
      <c r="C95" s="598">
        <v>0</v>
      </c>
      <c r="D95" s="598">
        <v>0.203601108033241</v>
      </c>
      <c r="E95" s="555">
        <v>5412</v>
      </c>
      <c r="F95" s="599">
        <v>8315412</v>
      </c>
      <c r="G95" s="600" t="s">
        <v>154</v>
      </c>
      <c r="H95" s="601" t="s">
        <v>231</v>
      </c>
      <c r="I95" s="601" t="s">
        <v>1337</v>
      </c>
      <c r="J95" s="601">
        <v>1</v>
      </c>
      <c r="K95" s="601">
        <v>0</v>
      </c>
      <c r="L95" s="601">
        <v>0</v>
      </c>
      <c r="M95" s="601">
        <v>0</v>
      </c>
      <c r="N95" s="601">
        <v>5</v>
      </c>
      <c r="O95" s="601">
        <v>3</v>
      </c>
      <c r="P95" s="601">
        <v>2</v>
      </c>
      <c r="Q95" s="602">
        <v>1476</v>
      </c>
      <c r="R95" s="602">
        <v>0</v>
      </c>
      <c r="S95" s="602">
        <v>0</v>
      </c>
      <c r="T95" s="602">
        <v>0</v>
      </c>
      <c r="U95" s="602">
        <v>1476</v>
      </c>
      <c r="V95" s="602">
        <v>888</v>
      </c>
      <c r="W95" s="602">
        <v>588</v>
      </c>
      <c r="X95" s="602">
        <v>304</v>
      </c>
      <c r="Y95" s="602">
        <v>296</v>
      </c>
      <c r="Z95" s="602">
        <v>288</v>
      </c>
      <c r="AA95" s="602">
        <v>295</v>
      </c>
      <c r="AB95" s="602">
        <v>293</v>
      </c>
      <c r="AC95" s="602">
        <v>0</v>
      </c>
      <c r="AD95" s="602">
        <v>1476</v>
      </c>
      <c r="AE95" s="602">
        <v>295.2</v>
      </c>
      <c r="AF95" s="602">
        <v>0</v>
      </c>
      <c r="AG95" s="602">
        <v>0</v>
      </c>
      <c r="AH95" s="602">
        <v>286.99999999999937</v>
      </c>
      <c r="AI95" s="602">
        <v>323.99999999999966</v>
      </c>
      <c r="AJ95" s="602">
        <v>0</v>
      </c>
      <c r="AK95" s="602">
        <v>0</v>
      </c>
      <c r="AL95" s="602">
        <v>0</v>
      </c>
      <c r="AM95" s="602">
        <v>0</v>
      </c>
      <c r="AN95" s="602">
        <v>0</v>
      </c>
      <c r="AO95" s="602">
        <v>0</v>
      </c>
      <c r="AP95" s="602">
        <v>0</v>
      </c>
      <c r="AQ95" s="602">
        <v>843.57152542372944</v>
      </c>
      <c r="AR95" s="602">
        <v>168.11389830508509</v>
      </c>
      <c r="AS95" s="602">
        <v>256.17355932203344</v>
      </c>
      <c r="AT95" s="602">
        <v>33.022372881355928</v>
      </c>
      <c r="AU95" s="602">
        <v>159.1077966101702</v>
      </c>
      <c r="AV95" s="602">
        <v>8.0054237288135557</v>
      </c>
      <c r="AW95" s="602">
        <v>8.0054237288135557</v>
      </c>
      <c r="AX95" s="602">
        <v>0</v>
      </c>
      <c r="AY95" s="602">
        <v>6.0163043478260878</v>
      </c>
      <c r="AZ95" s="602">
        <v>0</v>
      </c>
      <c r="BA95" s="602">
        <v>110.00000000000004</v>
      </c>
      <c r="BB95" s="602">
        <v>101.68707482993186</v>
      </c>
      <c r="BC95" s="602">
        <v>98.938775510203968</v>
      </c>
      <c r="BD95" s="602">
        <v>102.38831615120266</v>
      </c>
      <c r="BE95" s="602">
        <v>101.69415807560129</v>
      </c>
      <c r="BF95" s="602">
        <v>302.31123657729415</v>
      </c>
      <c r="BG95" s="602">
        <v>0</v>
      </c>
      <c r="BH95" s="602">
        <v>0</v>
      </c>
      <c r="BI95" s="602">
        <v>0</v>
      </c>
      <c r="BJ95" s="602">
        <v>3.0259999999999998</v>
      </c>
      <c r="BK95" s="602">
        <v>0</v>
      </c>
      <c r="BL95" s="602">
        <v>1</v>
      </c>
      <c r="BM95" s="602">
        <v>0</v>
      </c>
      <c r="BN95" s="602">
        <v>0</v>
      </c>
      <c r="BO95" s="602">
        <v>1</v>
      </c>
    </row>
    <row r="96" spans="1:67" ht="14.4" x14ac:dyDescent="0.25">
      <c r="A96" s="597">
        <v>92</v>
      </c>
      <c r="B96" s="597" t="e">
        <v>#N/A</v>
      </c>
      <c r="C96" s="598">
        <v>0</v>
      </c>
      <c r="D96" s="598">
        <v>0.21267361111111099</v>
      </c>
      <c r="E96" s="555">
        <v>5414</v>
      </c>
      <c r="F96" s="599">
        <v>8315414</v>
      </c>
      <c r="G96" s="600" t="s">
        <v>155</v>
      </c>
      <c r="H96" s="601" t="s">
        <v>231</v>
      </c>
      <c r="I96" s="601" t="s">
        <v>1337</v>
      </c>
      <c r="J96" s="601">
        <v>1</v>
      </c>
      <c r="K96" s="601">
        <v>0</v>
      </c>
      <c r="L96" s="601">
        <v>0</v>
      </c>
      <c r="M96" s="601">
        <v>0</v>
      </c>
      <c r="N96" s="601">
        <v>5</v>
      </c>
      <c r="O96" s="601">
        <v>3</v>
      </c>
      <c r="P96" s="601">
        <v>2</v>
      </c>
      <c r="Q96" s="602">
        <v>1185</v>
      </c>
      <c r="R96" s="602">
        <v>0</v>
      </c>
      <c r="S96" s="602">
        <v>0</v>
      </c>
      <c r="T96" s="602">
        <v>0</v>
      </c>
      <c r="U96" s="602">
        <v>1185</v>
      </c>
      <c r="V96" s="602">
        <v>714</v>
      </c>
      <c r="W96" s="602">
        <v>471</v>
      </c>
      <c r="X96" s="602">
        <v>242</v>
      </c>
      <c r="Y96" s="602">
        <v>232</v>
      </c>
      <c r="Z96" s="602">
        <v>240</v>
      </c>
      <c r="AA96" s="602">
        <v>234</v>
      </c>
      <c r="AB96" s="602">
        <v>237</v>
      </c>
      <c r="AC96" s="602">
        <v>0</v>
      </c>
      <c r="AD96" s="602">
        <v>1185</v>
      </c>
      <c r="AE96" s="602">
        <v>237</v>
      </c>
      <c r="AF96" s="602">
        <v>0</v>
      </c>
      <c r="AG96" s="602">
        <v>0</v>
      </c>
      <c r="AH96" s="602">
        <v>226.9999999999998</v>
      </c>
      <c r="AI96" s="602">
        <v>248.99999999999997</v>
      </c>
      <c r="AJ96" s="602">
        <v>0</v>
      </c>
      <c r="AK96" s="602">
        <v>0</v>
      </c>
      <c r="AL96" s="602">
        <v>0</v>
      </c>
      <c r="AM96" s="602">
        <v>0</v>
      </c>
      <c r="AN96" s="602">
        <v>0</v>
      </c>
      <c r="AO96" s="602">
        <v>0</v>
      </c>
      <c r="AP96" s="602">
        <v>0</v>
      </c>
      <c r="AQ96" s="602">
        <v>835.00000000000057</v>
      </c>
      <c r="AR96" s="602">
        <v>150.0000000000004</v>
      </c>
      <c r="AS96" s="602">
        <v>73.999999999999943</v>
      </c>
      <c r="AT96" s="602">
        <v>16.00000000000006</v>
      </c>
      <c r="AU96" s="602">
        <v>48.000000000000057</v>
      </c>
      <c r="AV96" s="602">
        <v>16.00000000000006</v>
      </c>
      <c r="AW96" s="602">
        <v>46.000000000000021</v>
      </c>
      <c r="AX96" s="602">
        <v>0</v>
      </c>
      <c r="AY96" s="602">
        <v>16.013513513513498</v>
      </c>
      <c r="AZ96" s="602">
        <v>0</v>
      </c>
      <c r="BA96" s="602">
        <v>79.991631799163102</v>
      </c>
      <c r="BB96" s="602">
        <v>76.966824644549831</v>
      </c>
      <c r="BC96" s="602">
        <v>79.620853080568793</v>
      </c>
      <c r="BD96" s="602">
        <v>54.701298701298761</v>
      </c>
      <c r="BE96" s="602">
        <v>55.402597402597458</v>
      </c>
      <c r="BF96" s="602">
        <v>200.94765535334619</v>
      </c>
      <c r="BG96" s="602">
        <v>0</v>
      </c>
      <c r="BH96" s="602">
        <v>0</v>
      </c>
      <c r="BI96" s="602">
        <v>0</v>
      </c>
      <c r="BJ96" s="602">
        <v>1.6220000000000001</v>
      </c>
      <c r="BK96" s="602">
        <v>0</v>
      </c>
      <c r="BL96" s="602">
        <v>0</v>
      </c>
      <c r="BM96" s="602">
        <v>0</v>
      </c>
      <c r="BN96" s="602">
        <v>0</v>
      </c>
      <c r="BO96" s="602">
        <v>1</v>
      </c>
    </row>
    <row r="97" spans="1:67" ht="14.4" x14ac:dyDescent="0.25">
      <c r="A97" s="597">
        <v>93</v>
      </c>
      <c r="B97" s="597" t="e">
        <v>#N/A</v>
      </c>
      <c r="C97" s="598">
        <v>0</v>
      </c>
      <c r="D97" s="598">
        <v>0.29805615550755898</v>
      </c>
      <c r="E97" s="555">
        <v>6905</v>
      </c>
      <c r="F97" s="599">
        <v>8316905</v>
      </c>
      <c r="G97" s="600" t="s">
        <v>156</v>
      </c>
      <c r="H97" s="601" t="s">
        <v>231</v>
      </c>
      <c r="I97" s="601" t="s">
        <v>1337</v>
      </c>
      <c r="J97" s="601">
        <v>1</v>
      </c>
      <c r="K97" s="601">
        <v>0</v>
      </c>
      <c r="L97" s="601">
        <v>0</v>
      </c>
      <c r="M97" s="601">
        <v>0</v>
      </c>
      <c r="N97" s="601">
        <v>5</v>
      </c>
      <c r="O97" s="601">
        <v>3</v>
      </c>
      <c r="P97" s="601">
        <v>2</v>
      </c>
      <c r="Q97" s="602">
        <v>1052</v>
      </c>
      <c r="R97" s="602">
        <v>0</v>
      </c>
      <c r="S97" s="602">
        <v>0</v>
      </c>
      <c r="T97" s="602">
        <v>0</v>
      </c>
      <c r="U97" s="602">
        <v>1052</v>
      </c>
      <c r="V97" s="602">
        <v>659</v>
      </c>
      <c r="W97" s="602">
        <v>393</v>
      </c>
      <c r="X97" s="602">
        <v>204</v>
      </c>
      <c r="Y97" s="602">
        <v>259</v>
      </c>
      <c r="Z97" s="602">
        <v>196</v>
      </c>
      <c r="AA97" s="602">
        <v>197</v>
      </c>
      <c r="AB97" s="602">
        <v>196</v>
      </c>
      <c r="AC97" s="602">
        <v>0</v>
      </c>
      <c r="AD97" s="602">
        <v>1052</v>
      </c>
      <c r="AE97" s="602">
        <v>210.4</v>
      </c>
      <c r="AF97" s="602">
        <v>0</v>
      </c>
      <c r="AG97" s="602">
        <v>0</v>
      </c>
      <c r="AH97" s="602">
        <v>244.99999999999983</v>
      </c>
      <c r="AI97" s="602">
        <v>327.00000000000034</v>
      </c>
      <c r="AJ97" s="602">
        <v>0</v>
      </c>
      <c r="AK97" s="602">
        <v>0</v>
      </c>
      <c r="AL97" s="602">
        <v>0</v>
      </c>
      <c r="AM97" s="602">
        <v>0</v>
      </c>
      <c r="AN97" s="602">
        <v>0</v>
      </c>
      <c r="AO97" s="602">
        <v>0</v>
      </c>
      <c r="AP97" s="602">
        <v>0</v>
      </c>
      <c r="AQ97" s="602">
        <v>371.99999999999972</v>
      </c>
      <c r="AR97" s="602">
        <v>132.00000000000037</v>
      </c>
      <c r="AS97" s="602">
        <v>142.00000000000011</v>
      </c>
      <c r="AT97" s="602">
        <v>145.99999999999983</v>
      </c>
      <c r="AU97" s="602">
        <v>117.99999999999986</v>
      </c>
      <c r="AV97" s="602">
        <v>91.999999999999972</v>
      </c>
      <c r="AW97" s="602">
        <v>50.000000000000043</v>
      </c>
      <c r="AX97" s="602">
        <v>0</v>
      </c>
      <c r="AY97" s="602">
        <v>14.026666666666632</v>
      </c>
      <c r="AZ97" s="602">
        <v>0</v>
      </c>
      <c r="BA97" s="602">
        <v>64.633663366336663</v>
      </c>
      <c r="BB97" s="602">
        <v>83.61417322834636</v>
      </c>
      <c r="BC97" s="602">
        <v>63.275590551181033</v>
      </c>
      <c r="BD97" s="602">
        <v>47.108695652173978</v>
      </c>
      <c r="BE97" s="602">
        <v>46.869565217391369</v>
      </c>
      <c r="BF97" s="602">
        <v>176.69526873642667</v>
      </c>
      <c r="BG97" s="602">
        <v>0</v>
      </c>
      <c r="BH97" s="602">
        <v>0</v>
      </c>
      <c r="BI97" s="602">
        <v>0</v>
      </c>
      <c r="BJ97" s="602">
        <v>1.1120000000000001</v>
      </c>
      <c r="BK97" s="602">
        <v>0</v>
      </c>
      <c r="BL97" s="602">
        <v>0</v>
      </c>
      <c r="BM97" s="602">
        <v>0</v>
      </c>
      <c r="BN97" s="602">
        <v>0</v>
      </c>
      <c r="BO97" s="602">
        <v>1</v>
      </c>
    </row>
    <row r="98" spans="1:67" ht="14.4" x14ac:dyDescent="0.25">
      <c r="A98" s="597" t="e">
        <v>#N/A</v>
      </c>
      <c r="B98" s="597" t="e">
        <v>#N/A</v>
      </c>
      <c r="C98" s="598" t="s">
        <v>157</v>
      </c>
      <c r="D98" s="598" t="s">
        <v>157</v>
      </c>
      <c r="E98" s="556">
        <v>2028</v>
      </c>
      <c r="F98" s="599">
        <v>8312028</v>
      </c>
      <c r="G98" s="600" t="s">
        <v>158</v>
      </c>
      <c r="H98" s="601" t="s">
        <v>345</v>
      </c>
      <c r="I98" s="601" t="s">
        <v>1337</v>
      </c>
      <c r="J98" s="601">
        <v>1</v>
      </c>
      <c r="K98" s="601">
        <v>0</v>
      </c>
      <c r="L98" s="601">
        <v>0</v>
      </c>
      <c r="M98" s="601">
        <v>2</v>
      </c>
      <c r="N98" s="601">
        <v>0</v>
      </c>
      <c r="O98" s="601">
        <v>0</v>
      </c>
      <c r="P98" s="601">
        <v>0</v>
      </c>
      <c r="Q98" s="602">
        <v>71.25</v>
      </c>
      <c r="R98" s="602">
        <v>71.25</v>
      </c>
      <c r="S98" s="602">
        <v>45</v>
      </c>
      <c r="T98" s="602">
        <v>26.25</v>
      </c>
      <c r="U98" s="602">
        <v>0</v>
      </c>
      <c r="V98" s="602">
        <v>0</v>
      </c>
      <c r="W98" s="602">
        <v>0</v>
      </c>
      <c r="X98" s="602">
        <v>0</v>
      </c>
      <c r="Y98" s="602">
        <v>0</v>
      </c>
      <c r="Z98" s="602">
        <v>0</v>
      </c>
      <c r="AA98" s="602">
        <v>0</v>
      </c>
      <c r="AB98" s="602">
        <v>0</v>
      </c>
      <c r="AC98" s="602">
        <v>0</v>
      </c>
      <c r="AD98" s="602">
        <v>71.25</v>
      </c>
      <c r="AE98" s="602">
        <v>35.625</v>
      </c>
      <c r="AF98" s="602">
        <v>0</v>
      </c>
      <c r="AG98" s="602">
        <v>0</v>
      </c>
      <c r="AH98" s="602">
        <v>0</v>
      </c>
      <c r="AI98" s="602">
        <v>0</v>
      </c>
      <c r="AJ98" s="602">
        <v>71.25</v>
      </c>
      <c r="AK98" s="602">
        <v>0</v>
      </c>
      <c r="AL98" s="602">
        <v>0</v>
      </c>
      <c r="AM98" s="602">
        <v>0</v>
      </c>
      <c r="AN98" s="602">
        <v>0</v>
      </c>
      <c r="AO98" s="602">
        <v>0</v>
      </c>
      <c r="AP98" s="602">
        <v>0</v>
      </c>
      <c r="AQ98" s="602">
        <v>0</v>
      </c>
      <c r="AR98" s="602">
        <v>0</v>
      </c>
      <c r="AS98" s="602">
        <v>0</v>
      </c>
      <c r="AT98" s="602">
        <v>0</v>
      </c>
      <c r="AU98" s="602">
        <v>0</v>
      </c>
      <c r="AV98" s="602">
        <v>0</v>
      </c>
      <c r="AW98" s="602">
        <v>0</v>
      </c>
      <c r="AX98" s="602">
        <v>0</v>
      </c>
      <c r="AY98" s="602">
        <v>0</v>
      </c>
      <c r="AZ98" s="602">
        <v>21.909680060737777</v>
      </c>
      <c r="BA98" s="602">
        <v>0</v>
      </c>
      <c r="BB98" s="602">
        <v>0</v>
      </c>
      <c r="BC98" s="602">
        <v>0</v>
      </c>
      <c r="BD98" s="602">
        <v>0</v>
      </c>
      <c r="BE98" s="602">
        <v>0</v>
      </c>
      <c r="BF98" s="602">
        <v>0</v>
      </c>
      <c r="BG98" s="602">
        <v>0</v>
      </c>
      <c r="BH98" s="602">
        <v>0</v>
      </c>
      <c r="BI98" s="602">
        <v>0.44</v>
      </c>
      <c r="BJ98" s="602">
        <v>0</v>
      </c>
      <c r="BK98" s="602">
        <v>0</v>
      </c>
      <c r="BL98" s="602">
        <v>0</v>
      </c>
      <c r="BM98" s="602">
        <v>0</v>
      </c>
      <c r="BN98" s="602">
        <v>1</v>
      </c>
      <c r="BO98" s="602">
        <v>0</v>
      </c>
    </row>
    <row r="99" spans="1:67" ht="14.4" x14ac:dyDescent="0.25">
      <c r="A99" s="597" t="e">
        <v>#N/A</v>
      </c>
      <c r="B99" s="597" t="e">
        <v>#N/A</v>
      </c>
      <c r="C99" s="598" t="s">
        <v>157</v>
      </c>
      <c r="D99" s="598" t="s">
        <v>157</v>
      </c>
      <c r="E99" s="599"/>
      <c r="F99" s="599" t="s">
        <v>157</v>
      </c>
      <c r="G99" s="600" t="s">
        <v>157</v>
      </c>
      <c r="H99" s="601" t="s">
        <v>157</v>
      </c>
      <c r="I99" s="602" t="s">
        <v>157</v>
      </c>
      <c r="J99" s="602" t="s">
        <v>157</v>
      </c>
      <c r="K99" s="602" t="s">
        <v>157</v>
      </c>
      <c r="L99" s="602" t="s">
        <v>157</v>
      </c>
      <c r="M99" s="602" t="s">
        <v>157</v>
      </c>
      <c r="N99" s="602" t="s">
        <v>157</v>
      </c>
      <c r="O99" s="602" t="s">
        <v>157</v>
      </c>
      <c r="P99" s="602" t="s">
        <v>157</v>
      </c>
      <c r="Q99" s="602" t="s">
        <v>157</v>
      </c>
      <c r="R99" s="602" t="s">
        <v>157</v>
      </c>
      <c r="S99" s="602" t="s">
        <v>157</v>
      </c>
      <c r="T99" s="602" t="s">
        <v>157</v>
      </c>
      <c r="U99" s="602" t="s">
        <v>157</v>
      </c>
      <c r="V99" s="602" t="s">
        <v>157</v>
      </c>
      <c r="W99" s="602" t="s">
        <v>157</v>
      </c>
      <c r="X99" s="602" t="s">
        <v>157</v>
      </c>
      <c r="Y99" s="602" t="s">
        <v>157</v>
      </c>
      <c r="Z99" s="602" t="s">
        <v>157</v>
      </c>
      <c r="AA99" s="602" t="s">
        <v>157</v>
      </c>
      <c r="AB99" s="602" t="s">
        <v>157</v>
      </c>
      <c r="AC99" s="602" t="s">
        <v>157</v>
      </c>
      <c r="AD99" s="602" t="s">
        <v>157</v>
      </c>
      <c r="AE99" s="602" t="s">
        <v>157</v>
      </c>
      <c r="AF99" s="602" t="s">
        <v>157</v>
      </c>
      <c r="AG99" s="602" t="s">
        <v>157</v>
      </c>
      <c r="AH99" s="602" t="s">
        <v>157</v>
      </c>
      <c r="AI99" s="602" t="s">
        <v>157</v>
      </c>
      <c r="AJ99" s="602" t="s">
        <v>157</v>
      </c>
      <c r="AK99" s="602" t="s">
        <v>157</v>
      </c>
      <c r="AL99" s="602" t="s">
        <v>157</v>
      </c>
      <c r="AM99" s="602" t="s">
        <v>157</v>
      </c>
      <c r="AN99" s="602" t="s">
        <v>157</v>
      </c>
      <c r="AO99" s="602" t="s">
        <v>157</v>
      </c>
      <c r="AP99" s="602" t="s">
        <v>157</v>
      </c>
      <c r="AQ99" s="602" t="s">
        <v>157</v>
      </c>
      <c r="AR99" s="602" t="s">
        <v>157</v>
      </c>
      <c r="AS99" s="602" t="s">
        <v>157</v>
      </c>
      <c r="AT99" s="602" t="s">
        <v>157</v>
      </c>
      <c r="AU99" s="602" t="s">
        <v>157</v>
      </c>
      <c r="AV99" s="602" t="s">
        <v>157</v>
      </c>
      <c r="AW99" s="602" t="s">
        <v>157</v>
      </c>
      <c r="AX99" s="602" t="s">
        <v>157</v>
      </c>
      <c r="AY99" s="602" t="s">
        <v>157</v>
      </c>
      <c r="AZ99" s="602" t="s">
        <v>157</v>
      </c>
      <c r="BA99" s="602" t="s">
        <v>157</v>
      </c>
      <c r="BB99" s="602" t="s">
        <v>157</v>
      </c>
      <c r="BC99" s="602" t="s">
        <v>157</v>
      </c>
      <c r="BD99" s="602" t="s">
        <v>157</v>
      </c>
      <c r="BE99" s="602" t="s">
        <v>157</v>
      </c>
      <c r="BF99" s="602" t="s">
        <v>157</v>
      </c>
      <c r="BG99" s="602" t="s">
        <v>157</v>
      </c>
      <c r="BH99" s="602" t="s">
        <v>157</v>
      </c>
      <c r="BI99" s="602" t="s">
        <v>157</v>
      </c>
      <c r="BJ99" s="602" t="s">
        <v>157</v>
      </c>
      <c r="BK99" s="602" t="s">
        <v>157</v>
      </c>
      <c r="BL99" s="602" t="s">
        <v>157</v>
      </c>
      <c r="BM99" s="602" t="s">
        <v>157</v>
      </c>
      <c r="BN99" s="602" t="s">
        <v>157</v>
      </c>
      <c r="BO99" s="602" t="s">
        <v>157</v>
      </c>
    </row>
    <row r="100" spans="1:67" ht="14.4" x14ac:dyDescent="0.25">
      <c r="A100" s="597" t="e">
        <v>#N/A</v>
      </c>
      <c r="B100" s="597" t="e">
        <v>#N/A</v>
      </c>
      <c r="C100" s="598" t="s">
        <v>157</v>
      </c>
      <c r="D100" s="598" t="s">
        <v>157</v>
      </c>
      <c r="E100" s="599"/>
      <c r="F100" s="599" t="s">
        <v>157</v>
      </c>
      <c r="G100" s="600" t="s">
        <v>157</v>
      </c>
      <c r="H100" s="601" t="s">
        <v>157</v>
      </c>
      <c r="I100" s="602" t="s">
        <v>157</v>
      </c>
      <c r="J100" s="602" t="s">
        <v>157</v>
      </c>
      <c r="K100" s="602" t="s">
        <v>157</v>
      </c>
      <c r="L100" s="602" t="s">
        <v>157</v>
      </c>
      <c r="M100" s="602" t="s">
        <v>157</v>
      </c>
      <c r="N100" s="602" t="s">
        <v>157</v>
      </c>
      <c r="O100" s="602" t="s">
        <v>157</v>
      </c>
      <c r="P100" s="602" t="s">
        <v>157</v>
      </c>
      <c r="Q100" s="602" t="s">
        <v>157</v>
      </c>
      <c r="R100" s="602" t="s">
        <v>157</v>
      </c>
      <c r="S100" s="602" t="s">
        <v>157</v>
      </c>
      <c r="T100" s="602" t="s">
        <v>157</v>
      </c>
      <c r="U100" s="602" t="s">
        <v>157</v>
      </c>
      <c r="V100" s="602" t="s">
        <v>157</v>
      </c>
      <c r="W100" s="602" t="s">
        <v>157</v>
      </c>
      <c r="X100" s="602" t="s">
        <v>157</v>
      </c>
      <c r="Y100" s="602" t="s">
        <v>157</v>
      </c>
      <c r="Z100" s="602" t="s">
        <v>157</v>
      </c>
      <c r="AA100" s="602" t="s">
        <v>157</v>
      </c>
      <c r="AB100" s="602" t="s">
        <v>157</v>
      </c>
      <c r="AC100" s="602" t="s">
        <v>157</v>
      </c>
      <c r="AD100" s="602" t="s">
        <v>157</v>
      </c>
      <c r="AE100" s="602" t="s">
        <v>157</v>
      </c>
      <c r="AF100" s="602" t="s">
        <v>157</v>
      </c>
      <c r="AG100" s="602" t="s">
        <v>157</v>
      </c>
      <c r="AH100" s="602" t="s">
        <v>157</v>
      </c>
      <c r="AI100" s="602" t="s">
        <v>157</v>
      </c>
      <c r="AJ100" s="602" t="s">
        <v>157</v>
      </c>
      <c r="AK100" s="602" t="s">
        <v>157</v>
      </c>
      <c r="AL100" s="602" t="s">
        <v>157</v>
      </c>
      <c r="AM100" s="602" t="s">
        <v>157</v>
      </c>
      <c r="AN100" s="602" t="s">
        <v>157</v>
      </c>
      <c r="AO100" s="602" t="s">
        <v>157</v>
      </c>
      <c r="AP100" s="602" t="s">
        <v>157</v>
      </c>
      <c r="AQ100" s="602" t="s">
        <v>157</v>
      </c>
      <c r="AR100" s="602" t="s">
        <v>157</v>
      </c>
      <c r="AS100" s="602" t="s">
        <v>157</v>
      </c>
      <c r="AT100" s="602" t="s">
        <v>157</v>
      </c>
      <c r="AU100" s="602" t="s">
        <v>157</v>
      </c>
      <c r="AV100" s="602" t="s">
        <v>157</v>
      </c>
      <c r="AW100" s="602" t="s">
        <v>157</v>
      </c>
      <c r="AX100" s="602" t="s">
        <v>157</v>
      </c>
      <c r="AY100" s="602" t="s">
        <v>157</v>
      </c>
      <c r="AZ100" s="602" t="s">
        <v>157</v>
      </c>
      <c r="BA100" s="602" t="s">
        <v>157</v>
      </c>
      <c r="BB100" s="602" t="s">
        <v>157</v>
      </c>
      <c r="BC100" s="602" t="s">
        <v>157</v>
      </c>
      <c r="BD100" s="602" t="s">
        <v>157</v>
      </c>
      <c r="BE100" s="602" t="s">
        <v>157</v>
      </c>
      <c r="BF100" s="602" t="s">
        <v>157</v>
      </c>
      <c r="BG100" s="602" t="s">
        <v>157</v>
      </c>
      <c r="BH100" s="602" t="s">
        <v>157</v>
      </c>
      <c r="BI100" s="602" t="s">
        <v>157</v>
      </c>
      <c r="BJ100" s="602" t="s">
        <v>157</v>
      </c>
      <c r="BK100" s="602" t="s">
        <v>157</v>
      </c>
      <c r="BL100" s="602" t="s">
        <v>157</v>
      </c>
      <c r="BM100" s="602" t="s">
        <v>157</v>
      </c>
      <c r="BN100" s="602" t="s">
        <v>157</v>
      </c>
      <c r="BO100" s="602" t="s">
        <v>157</v>
      </c>
    </row>
    <row r="101" spans="1:67" ht="14.4" x14ac:dyDescent="0.25">
      <c r="A101" s="597" t="e">
        <v>#N/A</v>
      </c>
      <c r="B101" s="597" t="e">
        <v>#N/A</v>
      </c>
      <c r="C101" s="598" t="s">
        <v>157</v>
      </c>
      <c r="D101" s="598" t="s">
        <v>157</v>
      </c>
      <c r="E101" s="599"/>
      <c r="F101" s="599" t="s">
        <v>157</v>
      </c>
      <c r="G101" s="600" t="s">
        <v>157</v>
      </c>
      <c r="H101" s="601" t="s">
        <v>157</v>
      </c>
      <c r="I101" s="602" t="s">
        <v>157</v>
      </c>
      <c r="J101" s="602" t="s">
        <v>157</v>
      </c>
      <c r="K101" s="602" t="s">
        <v>157</v>
      </c>
      <c r="L101" s="602" t="s">
        <v>157</v>
      </c>
      <c r="M101" s="602" t="s">
        <v>157</v>
      </c>
      <c r="N101" s="602" t="s">
        <v>157</v>
      </c>
      <c r="O101" s="602" t="s">
        <v>157</v>
      </c>
      <c r="P101" s="602" t="s">
        <v>157</v>
      </c>
      <c r="Q101" s="602" t="s">
        <v>157</v>
      </c>
      <c r="R101" s="602" t="s">
        <v>157</v>
      </c>
      <c r="S101" s="602" t="s">
        <v>157</v>
      </c>
      <c r="T101" s="602" t="s">
        <v>157</v>
      </c>
      <c r="U101" s="602" t="s">
        <v>157</v>
      </c>
      <c r="V101" s="602" t="s">
        <v>157</v>
      </c>
      <c r="W101" s="602" t="s">
        <v>157</v>
      </c>
      <c r="X101" s="602" t="s">
        <v>157</v>
      </c>
      <c r="Y101" s="602" t="s">
        <v>157</v>
      </c>
      <c r="Z101" s="602" t="s">
        <v>157</v>
      </c>
      <c r="AA101" s="602" t="s">
        <v>157</v>
      </c>
      <c r="AB101" s="602" t="s">
        <v>157</v>
      </c>
      <c r="AC101" s="602" t="s">
        <v>157</v>
      </c>
      <c r="AD101" s="602" t="s">
        <v>157</v>
      </c>
      <c r="AE101" s="602" t="s">
        <v>157</v>
      </c>
      <c r="AF101" s="602" t="s">
        <v>157</v>
      </c>
      <c r="AG101" s="602" t="s">
        <v>157</v>
      </c>
      <c r="AH101" s="602" t="s">
        <v>157</v>
      </c>
      <c r="AI101" s="602" t="s">
        <v>157</v>
      </c>
      <c r="AJ101" s="602" t="s">
        <v>157</v>
      </c>
      <c r="AK101" s="602" t="s">
        <v>157</v>
      </c>
      <c r="AL101" s="602" t="s">
        <v>157</v>
      </c>
      <c r="AM101" s="602" t="s">
        <v>157</v>
      </c>
      <c r="AN101" s="602" t="s">
        <v>157</v>
      </c>
      <c r="AO101" s="602" t="s">
        <v>157</v>
      </c>
      <c r="AP101" s="602" t="s">
        <v>157</v>
      </c>
      <c r="AQ101" s="602" t="s">
        <v>157</v>
      </c>
      <c r="AR101" s="602" t="s">
        <v>157</v>
      </c>
      <c r="AS101" s="602" t="s">
        <v>157</v>
      </c>
      <c r="AT101" s="602" t="s">
        <v>157</v>
      </c>
      <c r="AU101" s="602" t="s">
        <v>157</v>
      </c>
      <c r="AV101" s="602" t="s">
        <v>157</v>
      </c>
      <c r="AW101" s="602" t="s">
        <v>157</v>
      </c>
      <c r="AX101" s="602" t="s">
        <v>157</v>
      </c>
      <c r="AY101" s="602" t="s">
        <v>157</v>
      </c>
      <c r="AZ101" s="602" t="s">
        <v>157</v>
      </c>
      <c r="BA101" s="602" t="s">
        <v>157</v>
      </c>
      <c r="BB101" s="602" t="s">
        <v>157</v>
      </c>
      <c r="BC101" s="602" t="s">
        <v>157</v>
      </c>
      <c r="BD101" s="602" t="s">
        <v>157</v>
      </c>
      <c r="BE101" s="602" t="s">
        <v>157</v>
      </c>
      <c r="BF101" s="602" t="s">
        <v>157</v>
      </c>
      <c r="BG101" s="602" t="s">
        <v>157</v>
      </c>
      <c r="BH101" s="602" t="s">
        <v>157</v>
      </c>
      <c r="BI101" s="602" t="s">
        <v>157</v>
      </c>
      <c r="BJ101" s="602" t="s">
        <v>157</v>
      </c>
      <c r="BK101" s="602" t="s">
        <v>157</v>
      </c>
      <c r="BL101" s="602" t="s">
        <v>157</v>
      </c>
      <c r="BM101" s="602" t="s">
        <v>157</v>
      </c>
      <c r="BN101" s="602" t="s">
        <v>157</v>
      </c>
      <c r="BO101" s="602" t="s">
        <v>157</v>
      </c>
    </row>
    <row r="102" spans="1:67" ht="14.4" x14ac:dyDescent="0.25">
      <c r="A102" s="597" t="e">
        <v>#N/A</v>
      </c>
      <c r="B102" s="597" t="e">
        <v>#N/A</v>
      </c>
      <c r="C102" s="598" t="s">
        <v>157</v>
      </c>
      <c r="D102" s="598" t="s">
        <v>157</v>
      </c>
      <c r="E102" s="599">
        <v>12345</v>
      </c>
      <c r="F102" s="599" t="s">
        <v>157</v>
      </c>
      <c r="G102" s="600" t="s">
        <v>157</v>
      </c>
      <c r="H102" s="601" t="s">
        <v>157</v>
      </c>
      <c r="I102" s="602" t="s">
        <v>157</v>
      </c>
      <c r="J102" s="602">
        <v>0</v>
      </c>
      <c r="K102" s="602">
        <v>0</v>
      </c>
      <c r="L102" s="602">
        <v>0</v>
      </c>
      <c r="M102" s="602">
        <v>0</v>
      </c>
      <c r="N102" s="602">
        <v>0</v>
      </c>
      <c r="O102" s="602">
        <v>0</v>
      </c>
      <c r="P102" s="602">
        <v>0</v>
      </c>
      <c r="Q102" s="602">
        <v>0</v>
      </c>
      <c r="R102" s="602">
        <v>0</v>
      </c>
      <c r="S102" s="602">
        <v>0</v>
      </c>
      <c r="T102" s="602">
        <v>0</v>
      </c>
      <c r="U102" s="602">
        <v>0</v>
      </c>
      <c r="V102" s="602">
        <v>0</v>
      </c>
      <c r="W102" s="602">
        <v>0</v>
      </c>
      <c r="X102" s="602">
        <v>0</v>
      </c>
      <c r="Y102" s="602">
        <v>0</v>
      </c>
      <c r="Z102" s="602">
        <v>0</v>
      </c>
      <c r="AA102" s="602">
        <v>0</v>
      </c>
      <c r="AB102" s="602">
        <v>0</v>
      </c>
      <c r="AC102" s="602">
        <v>0</v>
      </c>
      <c r="AD102" s="602">
        <v>0</v>
      </c>
      <c r="AE102" s="602">
        <v>0</v>
      </c>
      <c r="AF102" s="602">
        <v>0</v>
      </c>
      <c r="AG102" s="602">
        <v>0</v>
      </c>
      <c r="AH102" s="602">
        <v>0</v>
      </c>
      <c r="AI102" s="602">
        <v>0</v>
      </c>
      <c r="AJ102" s="602">
        <v>0</v>
      </c>
      <c r="AK102" s="602">
        <v>0</v>
      </c>
      <c r="AL102" s="602">
        <v>0</v>
      </c>
      <c r="AM102" s="602">
        <v>0</v>
      </c>
      <c r="AN102" s="602">
        <v>0</v>
      </c>
      <c r="AO102" s="602">
        <v>0</v>
      </c>
      <c r="AP102" s="602">
        <v>0</v>
      </c>
      <c r="AQ102" s="602">
        <v>0</v>
      </c>
      <c r="AR102" s="602">
        <v>0</v>
      </c>
      <c r="AS102" s="602">
        <v>0</v>
      </c>
      <c r="AT102" s="602">
        <v>0</v>
      </c>
      <c r="AU102" s="602">
        <v>0</v>
      </c>
      <c r="AV102" s="602">
        <v>0</v>
      </c>
      <c r="AW102" s="602">
        <v>0</v>
      </c>
      <c r="AX102" s="602">
        <v>0</v>
      </c>
      <c r="AY102" s="602">
        <v>0</v>
      </c>
      <c r="AZ102" s="602">
        <v>0</v>
      </c>
      <c r="BA102" s="602">
        <v>0</v>
      </c>
      <c r="BB102" s="602">
        <v>0</v>
      </c>
      <c r="BC102" s="602">
        <v>0</v>
      </c>
      <c r="BD102" s="602">
        <v>0</v>
      </c>
      <c r="BE102" s="602">
        <v>0</v>
      </c>
      <c r="BF102" s="602">
        <v>0</v>
      </c>
      <c r="BG102" s="602">
        <v>0</v>
      </c>
      <c r="BH102" s="602">
        <v>0</v>
      </c>
      <c r="BI102" s="602">
        <v>0</v>
      </c>
      <c r="BJ102" s="602">
        <v>0</v>
      </c>
      <c r="BK102" s="602">
        <v>0</v>
      </c>
      <c r="BL102" s="602">
        <v>0</v>
      </c>
      <c r="BM102" s="602">
        <v>0</v>
      </c>
      <c r="BN102" s="602">
        <v>0</v>
      </c>
      <c r="BO102" s="602">
        <v>0</v>
      </c>
    </row>
    <row r="103" spans="1:67" ht="14.4" x14ac:dyDescent="0.25">
      <c r="A103" s="597" t="e">
        <v>#N/A</v>
      </c>
      <c r="B103" s="597" t="e">
        <v>#N/A</v>
      </c>
      <c r="C103" s="598" t="s">
        <v>157</v>
      </c>
      <c r="D103" s="598" t="s">
        <v>157</v>
      </c>
      <c r="E103" s="599">
        <v>206189</v>
      </c>
      <c r="F103" s="599" t="s">
        <v>157</v>
      </c>
      <c r="G103" s="600" t="s">
        <v>157</v>
      </c>
      <c r="H103" s="601" t="s">
        <v>157</v>
      </c>
      <c r="I103" s="602" t="s">
        <v>157</v>
      </c>
      <c r="J103" s="602">
        <v>0</v>
      </c>
      <c r="K103" s="602">
        <v>0</v>
      </c>
      <c r="L103" s="602">
        <v>0</v>
      </c>
      <c r="M103" s="602">
        <v>0</v>
      </c>
      <c r="N103" s="602">
        <v>0</v>
      </c>
      <c r="O103" s="602">
        <v>0</v>
      </c>
      <c r="P103" s="602">
        <v>0</v>
      </c>
      <c r="Q103" s="602">
        <v>0</v>
      </c>
      <c r="R103" s="602">
        <v>0</v>
      </c>
      <c r="S103" s="602">
        <v>0</v>
      </c>
      <c r="T103" s="602">
        <v>0</v>
      </c>
      <c r="U103" s="602">
        <v>0</v>
      </c>
      <c r="V103" s="602">
        <v>0</v>
      </c>
      <c r="W103" s="602">
        <v>0</v>
      </c>
      <c r="X103" s="602">
        <v>0</v>
      </c>
      <c r="Y103" s="602">
        <v>0</v>
      </c>
      <c r="Z103" s="602">
        <v>0</v>
      </c>
      <c r="AA103" s="602">
        <v>0</v>
      </c>
      <c r="AB103" s="602">
        <v>0</v>
      </c>
      <c r="AC103" s="602">
        <v>0</v>
      </c>
      <c r="AD103" s="602">
        <v>0</v>
      </c>
      <c r="AE103" s="602">
        <v>0</v>
      </c>
      <c r="AF103" s="602">
        <v>0</v>
      </c>
      <c r="AG103" s="602">
        <v>0</v>
      </c>
      <c r="AH103" s="602">
        <v>0</v>
      </c>
      <c r="AI103" s="602">
        <v>0</v>
      </c>
      <c r="AJ103" s="602">
        <v>0</v>
      </c>
      <c r="AK103" s="602">
        <v>0</v>
      </c>
      <c r="AL103" s="602">
        <v>0</v>
      </c>
      <c r="AM103" s="602">
        <v>0</v>
      </c>
      <c r="AN103" s="602">
        <v>0</v>
      </c>
      <c r="AO103" s="602">
        <v>0</v>
      </c>
      <c r="AP103" s="602">
        <v>0</v>
      </c>
      <c r="AQ103" s="602">
        <v>0</v>
      </c>
      <c r="AR103" s="602">
        <v>0</v>
      </c>
      <c r="AS103" s="602">
        <v>0</v>
      </c>
      <c r="AT103" s="602">
        <v>0</v>
      </c>
      <c r="AU103" s="602">
        <v>0</v>
      </c>
      <c r="AV103" s="602">
        <v>0</v>
      </c>
      <c r="AW103" s="602">
        <v>0</v>
      </c>
      <c r="AX103" s="602">
        <v>0</v>
      </c>
      <c r="AY103" s="602">
        <v>0</v>
      </c>
      <c r="AZ103" s="602">
        <v>0</v>
      </c>
      <c r="BA103" s="602">
        <v>0</v>
      </c>
      <c r="BB103" s="602">
        <v>0</v>
      </c>
      <c r="BC103" s="602">
        <v>0</v>
      </c>
      <c r="BD103" s="602">
        <v>0</v>
      </c>
      <c r="BE103" s="602">
        <v>0</v>
      </c>
      <c r="BF103" s="602">
        <v>0</v>
      </c>
      <c r="BG103" s="602">
        <v>0</v>
      </c>
      <c r="BH103" s="602">
        <v>0</v>
      </c>
      <c r="BI103" s="602">
        <v>0</v>
      </c>
      <c r="BJ103" s="602">
        <v>0</v>
      </c>
      <c r="BK103" s="602">
        <v>0</v>
      </c>
      <c r="BL103" s="602">
        <v>0</v>
      </c>
      <c r="BM103" s="602">
        <v>0</v>
      </c>
      <c r="BN103" s="602">
        <v>0</v>
      </c>
      <c r="BO103" s="602">
        <v>0</v>
      </c>
    </row>
    <row r="104" spans="1:67" ht="14.4" x14ac:dyDescent="0.25">
      <c r="A104" s="597" t="e">
        <v>#N/A</v>
      </c>
      <c r="B104" s="597" t="e">
        <v>#N/A</v>
      </c>
      <c r="C104" s="598" t="s">
        <v>157</v>
      </c>
      <c r="D104" s="598" t="s">
        <v>157</v>
      </c>
      <c r="E104" s="599">
        <v>2014</v>
      </c>
      <c r="F104" s="599" t="s">
        <v>157</v>
      </c>
      <c r="G104" s="600" t="s">
        <v>157</v>
      </c>
      <c r="H104" s="601" t="s">
        <v>157</v>
      </c>
      <c r="I104" s="602" t="s">
        <v>157</v>
      </c>
      <c r="J104" s="602">
        <v>0</v>
      </c>
      <c r="K104" s="602">
        <v>0</v>
      </c>
      <c r="L104" s="602">
        <v>0</v>
      </c>
      <c r="M104" s="602">
        <v>0</v>
      </c>
      <c r="N104" s="602">
        <v>0</v>
      </c>
      <c r="O104" s="602">
        <v>0</v>
      </c>
      <c r="P104" s="602">
        <v>0</v>
      </c>
      <c r="Q104" s="602">
        <v>0</v>
      </c>
      <c r="R104" s="602">
        <v>0</v>
      </c>
      <c r="S104" s="602">
        <v>0</v>
      </c>
      <c r="T104" s="602">
        <v>0</v>
      </c>
      <c r="U104" s="602">
        <v>0</v>
      </c>
      <c r="V104" s="602">
        <v>0</v>
      </c>
      <c r="W104" s="602">
        <v>0</v>
      </c>
      <c r="X104" s="602">
        <v>0</v>
      </c>
      <c r="Y104" s="602">
        <v>0</v>
      </c>
      <c r="Z104" s="602">
        <v>0</v>
      </c>
      <c r="AA104" s="602">
        <v>0</v>
      </c>
      <c r="AB104" s="602">
        <v>0</v>
      </c>
      <c r="AC104" s="602">
        <v>0</v>
      </c>
      <c r="AD104" s="602">
        <v>0</v>
      </c>
      <c r="AE104" s="602">
        <v>0</v>
      </c>
      <c r="AF104" s="602">
        <v>0</v>
      </c>
      <c r="AG104" s="602">
        <v>0</v>
      </c>
      <c r="AH104" s="602">
        <v>0</v>
      </c>
      <c r="AI104" s="602">
        <v>0</v>
      </c>
      <c r="AJ104" s="602">
        <v>0</v>
      </c>
      <c r="AK104" s="602">
        <v>0</v>
      </c>
      <c r="AL104" s="602">
        <v>0</v>
      </c>
      <c r="AM104" s="602">
        <v>0</v>
      </c>
      <c r="AN104" s="602">
        <v>0</v>
      </c>
      <c r="AO104" s="602">
        <v>0</v>
      </c>
      <c r="AP104" s="602">
        <v>0</v>
      </c>
      <c r="AQ104" s="602">
        <v>0</v>
      </c>
      <c r="AR104" s="602">
        <v>0</v>
      </c>
      <c r="AS104" s="602">
        <v>0</v>
      </c>
      <c r="AT104" s="602">
        <v>0</v>
      </c>
      <c r="AU104" s="602">
        <v>0</v>
      </c>
      <c r="AV104" s="602">
        <v>0</v>
      </c>
      <c r="AW104" s="602">
        <v>0</v>
      </c>
      <c r="AX104" s="602">
        <v>0</v>
      </c>
      <c r="AY104" s="602">
        <v>0</v>
      </c>
      <c r="AZ104" s="602">
        <v>0</v>
      </c>
      <c r="BA104" s="602">
        <v>0</v>
      </c>
      <c r="BB104" s="602">
        <v>0</v>
      </c>
      <c r="BC104" s="602">
        <v>0</v>
      </c>
      <c r="BD104" s="602">
        <v>0</v>
      </c>
      <c r="BE104" s="602">
        <v>0</v>
      </c>
      <c r="BF104" s="602">
        <v>0</v>
      </c>
      <c r="BG104" s="602">
        <v>0</v>
      </c>
      <c r="BH104" s="602">
        <v>0</v>
      </c>
      <c r="BI104" s="602">
        <v>0</v>
      </c>
      <c r="BJ104" s="602">
        <v>0</v>
      </c>
      <c r="BK104" s="602">
        <v>0</v>
      </c>
      <c r="BL104" s="602">
        <v>0</v>
      </c>
      <c r="BM104" s="602">
        <v>0</v>
      </c>
      <c r="BN104" s="602">
        <v>0</v>
      </c>
      <c r="BO104" s="602">
        <v>0</v>
      </c>
    </row>
    <row r="105" spans="1:67" ht="14.4" x14ac:dyDescent="0.25">
      <c r="A105" s="597" t="e">
        <v>#N/A</v>
      </c>
      <c r="B105" s="597" t="e">
        <v>#N/A</v>
      </c>
      <c r="C105" s="598" t="s">
        <v>157</v>
      </c>
      <c r="D105" s="598" t="s">
        <v>157</v>
      </c>
      <c r="E105" s="599">
        <v>2012</v>
      </c>
      <c r="F105" s="599" t="s">
        <v>157</v>
      </c>
      <c r="G105" s="600" t="s">
        <v>157</v>
      </c>
      <c r="H105" s="601" t="s">
        <v>157</v>
      </c>
      <c r="I105" s="602" t="s">
        <v>157</v>
      </c>
      <c r="J105" s="602">
        <v>0</v>
      </c>
      <c r="K105" s="602">
        <v>0</v>
      </c>
      <c r="L105" s="602">
        <v>0</v>
      </c>
      <c r="M105" s="602">
        <v>0</v>
      </c>
      <c r="N105" s="602">
        <v>0</v>
      </c>
      <c r="O105" s="602">
        <v>0</v>
      </c>
      <c r="P105" s="602">
        <v>0</v>
      </c>
      <c r="Q105" s="602">
        <v>0</v>
      </c>
      <c r="R105" s="602">
        <v>0</v>
      </c>
      <c r="S105" s="602">
        <v>0</v>
      </c>
      <c r="T105" s="602">
        <v>0</v>
      </c>
      <c r="U105" s="602">
        <v>0</v>
      </c>
      <c r="V105" s="602">
        <v>0</v>
      </c>
      <c r="W105" s="602">
        <v>0</v>
      </c>
      <c r="X105" s="602">
        <v>0</v>
      </c>
      <c r="Y105" s="602">
        <v>0</v>
      </c>
      <c r="Z105" s="602">
        <v>0</v>
      </c>
      <c r="AA105" s="602">
        <v>0</v>
      </c>
      <c r="AB105" s="602">
        <v>0</v>
      </c>
      <c r="AC105" s="602">
        <v>0</v>
      </c>
      <c r="AD105" s="602">
        <v>0</v>
      </c>
      <c r="AE105" s="602">
        <v>0</v>
      </c>
      <c r="AF105" s="602">
        <v>0</v>
      </c>
      <c r="AG105" s="602">
        <v>0</v>
      </c>
      <c r="AH105" s="602">
        <v>0</v>
      </c>
      <c r="AI105" s="602">
        <v>0</v>
      </c>
      <c r="AJ105" s="602">
        <v>0</v>
      </c>
      <c r="AK105" s="602">
        <v>0</v>
      </c>
      <c r="AL105" s="602">
        <v>0</v>
      </c>
      <c r="AM105" s="602">
        <v>0</v>
      </c>
      <c r="AN105" s="602">
        <v>0</v>
      </c>
      <c r="AO105" s="602">
        <v>0</v>
      </c>
      <c r="AP105" s="602">
        <v>0</v>
      </c>
      <c r="AQ105" s="602">
        <v>0</v>
      </c>
      <c r="AR105" s="602">
        <v>0</v>
      </c>
      <c r="AS105" s="602">
        <v>0</v>
      </c>
      <c r="AT105" s="602">
        <v>0</v>
      </c>
      <c r="AU105" s="602">
        <v>0</v>
      </c>
      <c r="AV105" s="602">
        <v>0</v>
      </c>
      <c r="AW105" s="602">
        <v>0</v>
      </c>
      <c r="AX105" s="602">
        <v>0</v>
      </c>
      <c r="AY105" s="602">
        <v>0</v>
      </c>
      <c r="AZ105" s="602">
        <v>0</v>
      </c>
      <c r="BA105" s="602">
        <v>0</v>
      </c>
      <c r="BB105" s="602">
        <v>0</v>
      </c>
      <c r="BC105" s="602">
        <v>0</v>
      </c>
      <c r="BD105" s="602">
        <v>0</v>
      </c>
      <c r="BE105" s="602">
        <v>0</v>
      </c>
      <c r="BF105" s="602">
        <v>0</v>
      </c>
      <c r="BG105" s="602">
        <v>0</v>
      </c>
      <c r="BH105" s="602">
        <v>0</v>
      </c>
      <c r="BI105" s="602">
        <v>0</v>
      </c>
      <c r="BJ105" s="602">
        <v>0</v>
      </c>
      <c r="BK105" s="602">
        <v>0</v>
      </c>
      <c r="BL105" s="602">
        <v>0</v>
      </c>
      <c r="BM105" s="602">
        <v>0</v>
      </c>
      <c r="BN105" s="602">
        <v>0</v>
      </c>
      <c r="BO105" s="602">
        <v>0</v>
      </c>
    </row>
    <row r="106" spans="1:67" ht="14.4" x14ac:dyDescent="0.25">
      <c r="A106" s="597" t="e">
        <v>#N/A</v>
      </c>
      <c r="B106" s="597" t="e">
        <v>#N/A</v>
      </c>
      <c r="C106" s="598" t="s">
        <v>157</v>
      </c>
      <c r="D106" s="598" t="s">
        <v>157</v>
      </c>
      <c r="E106" s="599">
        <v>5414</v>
      </c>
      <c r="F106" s="599" t="s">
        <v>157</v>
      </c>
      <c r="G106" s="600" t="s">
        <v>157</v>
      </c>
      <c r="H106" s="601" t="s">
        <v>157</v>
      </c>
      <c r="I106" s="602" t="s">
        <v>157</v>
      </c>
      <c r="J106" s="602">
        <v>0</v>
      </c>
      <c r="K106" s="602">
        <v>0</v>
      </c>
      <c r="L106" s="602">
        <v>0</v>
      </c>
      <c r="M106" s="602">
        <v>0</v>
      </c>
      <c r="N106" s="602">
        <v>0</v>
      </c>
      <c r="O106" s="602">
        <v>0</v>
      </c>
      <c r="P106" s="602">
        <v>0</v>
      </c>
      <c r="Q106" s="602">
        <v>0</v>
      </c>
      <c r="R106" s="602">
        <v>0</v>
      </c>
      <c r="S106" s="602">
        <v>0</v>
      </c>
      <c r="T106" s="602">
        <v>0</v>
      </c>
      <c r="U106" s="602">
        <v>0</v>
      </c>
      <c r="V106" s="602">
        <v>0</v>
      </c>
      <c r="W106" s="602">
        <v>0</v>
      </c>
      <c r="X106" s="602">
        <v>0</v>
      </c>
      <c r="Y106" s="602">
        <v>0</v>
      </c>
      <c r="Z106" s="602">
        <v>0</v>
      </c>
      <c r="AA106" s="602">
        <v>0</v>
      </c>
      <c r="AB106" s="602">
        <v>0</v>
      </c>
      <c r="AC106" s="602">
        <v>0</v>
      </c>
      <c r="AD106" s="602">
        <v>0</v>
      </c>
      <c r="AE106" s="602">
        <v>0</v>
      </c>
      <c r="AF106" s="602">
        <v>0</v>
      </c>
      <c r="AG106" s="602">
        <v>0</v>
      </c>
      <c r="AH106" s="602">
        <v>0</v>
      </c>
      <c r="AI106" s="602">
        <v>0</v>
      </c>
      <c r="AJ106" s="602">
        <v>0</v>
      </c>
      <c r="AK106" s="602">
        <v>0</v>
      </c>
      <c r="AL106" s="602">
        <v>0</v>
      </c>
      <c r="AM106" s="602">
        <v>0</v>
      </c>
      <c r="AN106" s="602">
        <v>0</v>
      </c>
      <c r="AO106" s="602">
        <v>0</v>
      </c>
      <c r="AP106" s="602">
        <v>0</v>
      </c>
      <c r="AQ106" s="602">
        <v>0</v>
      </c>
      <c r="AR106" s="602">
        <v>0</v>
      </c>
      <c r="AS106" s="602">
        <v>0</v>
      </c>
      <c r="AT106" s="602">
        <v>0</v>
      </c>
      <c r="AU106" s="602">
        <v>0</v>
      </c>
      <c r="AV106" s="602">
        <v>0</v>
      </c>
      <c r="AW106" s="602">
        <v>0</v>
      </c>
      <c r="AX106" s="602">
        <v>0</v>
      </c>
      <c r="AY106" s="602">
        <v>0</v>
      </c>
      <c r="AZ106" s="602">
        <v>0</v>
      </c>
      <c r="BA106" s="602">
        <v>0</v>
      </c>
      <c r="BB106" s="602">
        <v>0</v>
      </c>
      <c r="BC106" s="602">
        <v>0</v>
      </c>
      <c r="BD106" s="602">
        <v>0</v>
      </c>
      <c r="BE106" s="602">
        <v>0</v>
      </c>
      <c r="BF106" s="602">
        <v>0</v>
      </c>
      <c r="BG106" s="602">
        <v>0</v>
      </c>
      <c r="BH106" s="602">
        <v>0</v>
      </c>
      <c r="BI106" s="602">
        <v>0</v>
      </c>
      <c r="BJ106" s="602">
        <v>0</v>
      </c>
      <c r="BK106" s="602">
        <v>0</v>
      </c>
      <c r="BL106" s="602">
        <v>0</v>
      </c>
      <c r="BM106" s="602">
        <v>0</v>
      </c>
      <c r="BN106" s="602">
        <v>0</v>
      </c>
      <c r="BO106" s="602">
        <v>0</v>
      </c>
    </row>
    <row r="107" spans="1:67" ht="14.4" x14ac:dyDescent="0.25">
      <c r="A107" s="597" t="e">
        <v>#N/A</v>
      </c>
      <c r="B107" s="597" t="e">
        <v>#N/A</v>
      </c>
      <c r="C107" s="598" t="s">
        <v>157</v>
      </c>
      <c r="D107" s="598" t="s">
        <v>157</v>
      </c>
      <c r="E107" s="599">
        <v>2579160</v>
      </c>
      <c r="F107" s="599" t="s">
        <v>157</v>
      </c>
      <c r="G107" s="600" t="s">
        <v>157</v>
      </c>
      <c r="H107" s="601" t="s">
        <v>157</v>
      </c>
      <c r="I107" s="602" t="s">
        <v>157</v>
      </c>
      <c r="J107" s="602">
        <v>0</v>
      </c>
      <c r="K107" s="602">
        <v>0</v>
      </c>
      <c r="L107" s="602">
        <v>0</v>
      </c>
      <c r="M107" s="602">
        <v>0</v>
      </c>
      <c r="N107" s="602">
        <v>0</v>
      </c>
      <c r="O107" s="602">
        <v>0</v>
      </c>
      <c r="P107" s="602">
        <v>0</v>
      </c>
      <c r="Q107" s="602">
        <v>0</v>
      </c>
      <c r="R107" s="602">
        <v>0</v>
      </c>
      <c r="S107" s="602">
        <v>0</v>
      </c>
      <c r="T107" s="602">
        <v>0</v>
      </c>
      <c r="U107" s="602">
        <v>0</v>
      </c>
      <c r="V107" s="602">
        <v>0</v>
      </c>
      <c r="W107" s="602">
        <v>0</v>
      </c>
      <c r="X107" s="602">
        <v>0</v>
      </c>
      <c r="Y107" s="602">
        <v>0</v>
      </c>
      <c r="Z107" s="602">
        <v>0</v>
      </c>
      <c r="AA107" s="602">
        <v>0</v>
      </c>
      <c r="AB107" s="602">
        <v>0</v>
      </c>
      <c r="AC107" s="602">
        <v>0</v>
      </c>
      <c r="AD107" s="602">
        <v>0</v>
      </c>
      <c r="AE107" s="602">
        <v>0</v>
      </c>
      <c r="AF107" s="602">
        <v>0</v>
      </c>
      <c r="AG107" s="602">
        <v>0</v>
      </c>
      <c r="AH107" s="602">
        <v>0</v>
      </c>
      <c r="AI107" s="602">
        <v>0</v>
      </c>
      <c r="AJ107" s="602">
        <v>0</v>
      </c>
      <c r="AK107" s="602">
        <v>0</v>
      </c>
      <c r="AL107" s="602">
        <v>0</v>
      </c>
      <c r="AM107" s="602">
        <v>0</v>
      </c>
      <c r="AN107" s="602">
        <v>0</v>
      </c>
      <c r="AO107" s="602">
        <v>0</v>
      </c>
      <c r="AP107" s="602">
        <v>0</v>
      </c>
      <c r="AQ107" s="602">
        <v>0</v>
      </c>
      <c r="AR107" s="602">
        <v>0</v>
      </c>
      <c r="AS107" s="602">
        <v>0</v>
      </c>
      <c r="AT107" s="602">
        <v>0</v>
      </c>
      <c r="AU107" s="602">
        <v>0</v>
      </c>
      <c r="AV107" s="602">
        <v>0</v>
      </c>
      <c r="AW107" s="602">
        <v>0</v>
      </c>
      <c r="AX107" s="602">
        <v>0</v>
      </c>
      <c r="AY107" s="602">
        <v>0</v>
      </c>
      <c r="AZ107" s="602">
        <v>0</v>
      </c>
      <c r="BA107" s="602">
        <v>0</v>
      </c>
      <c r="BB107" s="602">
        <v>0</v>
      </c>
      <c r="BC107" s="602">
        <v>0</v>
      </c>
      <c r="BD107" s="602">
        <v>0</v>
      </c>
      <c r="BE107" s="602">
        <v>0</v>
      </c>
      <c r="BF107" s="602">
        <v>0</v>
      </c>
      <c r="BG107" s="602">
        <v>0</v>
      </c>
      <c r="BH107" s="602">
        <v>0</v>
      </c>
      <c r="BI107" s="602">
        <v>0</v>
      </c>
      <c r="BJ107" s="602">
        <v>0</v>
      </c>
      <c r="BK107" s="602">
        <v>0</v>
      </c>
      <c r="BL107" s="602">
        <v>0</v>
      </c>
      <c r="BM107" s="602">
        <v>0</v>
      </c>
      <c r="BN107" s="602">
        <v>0</v>
      </c>
      <c r="BO107" s="602">
        <v>0</v>
      </c>
    </row>
    <row r="108" spans="1:67" ht="14.4" x14ac:dyDescent="0.25">
      <c r="A108" s="597" t="e">
        <v>#N/A</v>
      </c>
      <c r="B108" s="597" t="e">
        <v>#N/A</v>
      </c>
      <c r="C108" s="598" t="s">
        <v>157</v>
      </c>
      <c r="D108" s="598" t="s">
        <v>157</v>
      </c>
      <c r="E108" s="599">
        <v>2443</v>
      </c>
      <c r="F108" s="599" t="s">
        <v>157</v>
      </c>
      <c r="G108" s="600" t="s">
        <v>157</v>
      </c>
      <c r="H108" s="601" t="s">
        <v>157</v>
      </c>
      <c r="I108" s="602" t="s">
        <v>157</v>
      </c>
      <c r="J108" s="602">
        <v>0</v>
      </c>
      <c r="K108" s="602">
        <v>0</v>
      </c>
      <c r="L108" s="602">
        <v>0</v>
      </c>
      <c r="M108" s="602">
        <v>0</v>
      </c>
      <c r="N108" s="602">
        <v>0</v>
      </c>
      <c r="O108" s="602">
        <v>0</v>
      </c>
      <c r="P108" s="602">
        <v>0</v>
      </c>
      <c r="Q108" s="602">
        <v>0</v>
      </c>
      <c r="R108" s="602">
        <v>0</v>
      </c>
      <c r="S108" s="602">
        <v>0</v>
      </c>
      <c r="T108" s="602">
        <v>0</v>
      </c>
      <c r="U108" s="602">
        <v>0</v>
      </c>
      <c r="V108" s="602">
        <v>0</v>
      </c>
      <c r="W108" s="602">
        <v>0</v>
      </c>
      <c r="X108" s="602">
        <v>0</v>
      </c>
      <c r="Y108" s="602">
        <v>0</v>
      </c>
      <c r="Z108" s="602">
        <v>0</v>
      </c>
      <c r="AA108" s="602">
        <v>0</v>
      </c>
      <c r="AB108" s="602">
        <v>0</v>
      </c>
      <c r="AC108" s="602">
        <v>0</v>
      </c>
      <c r="AD108" s="602">
        <v>0</v>
      </c>
      <c r="AE108" s="602">
        <v>0</v>
      </c>
      <c r="AF108" s="602">
        <v>0</v>
      </c>
      <c r="AG108" s="602">
        <v>0</v>
      </c>
      <c r="AH108" s="602">
        <v>0</v>
      </c>
      <c r="AI108" s="602">
        <v>0</v>
      </c>
      <c r="AJ108" s="602">
        <v>0</v>
      </c>
      <c r="AK108" s="602">
        <v>0</v>
      </c>
      <c r="AL108" s="602">
        <v>0</v>
      </c>
      <c r="AM108" s="602">
        <v>0</v>
      </c>
      <c r="AN108" s="602">
        <v>0</v>
      </c>
      <c r="AO108" s="602">
        <v>0</v>
      </c>
      <c r="AP108" s="602">
        <v>0</v>
      </c>
      <c r="AQ108" s="602">
        <v>0</v>
      </c>
      <c r="AR108" s="602">
        <v>0</v>
      </c>
      <c r="AS108" s="602">
        <v>0</v>
      </c>
      <c r="AT108" s="602">
        <v>0</v>
      </c>
      <c r="AU108" s="602">
        <v>0</v>
      </c>
      <c r="AV108" s="602">
        <v>0</v>
      </c>
      <c r="AW108" s="602">
        <v>0</v>
      </c>
      <c r="AX108" s="602">
        <v>0</v>
      </c>
      <c r="AY108" s="602">
        <v>0</v>
      </c>
      <c r="AZ108" s="602">
        <v>0</v>
      </c>
      <c r="BA108" s="602">
        <v>0</v>
      </c>
      <c r="BB108" s="602">
        <v>0</v>
      </c>
      <c r="BC108" s="602">
        <v>0</v>
      </c>
      <c r="BD108" s="602">
        <v>0</v>
      </c>
      <c r="BE108" s="602">
        <v>0</v>
      </c>
      <c r="BF108" s="602">
        <v>0</v>
      </c>
      <c r="BG108" s="602">
        <v>0</v>
      </c>
      <c r="BH108" s="602">
        <v>0</v>
      </c>
      <c r="BI108" s="602">
        <v>0</v>
      </c>
      <c r="BJ108" s="602">
        <v>0</v>
      </c>
      <c r="BK108" s="602">
        <v>0</v>
      </c>
      <c r="BL108" s="602">
        <v>0</v>
      </c>
      <c r="BM108" s="602">
        <v>0</v>
      </c>
      <c r="BN108" s="602">
        <v>0</v>
      </c>
      <c r="BO108" s="602">
        <v>0</v>
      </c>
    </row>
    <row r="109" spans="1:67" ht="14.4" x14ac:dyDescent="0.25">
      <c r="A109" s="597" t="e">
        <v>#N/A</v>
      </c>
      <c r="B109" s="597" t="e">
        <v>#N/A</v>
      </c>
      <c r="C109" s="598" t="s">
        <v>157</v>
      </c>
      <c r="D109" s="598" t="s">
        <v>157</v>
      </c>
      <c r="E109" s="599">
        <v>2442</v>
      </c>
      <c r="F109" s="599" t="s">
        <v>157</v>
      </c>
      <c r="G109" s="600" t="s">
        <v>157</v>
      </c>
      <c r="H109" s="601" t="s">
        <v>157</v>
      </c>
      <c r="I109" s="602" t="s">
        <v>157</v>
      </c>
      <c r="J109" s="602">
        <v>0</v>
      </c>
      <c r="K109" s="602">
        <v>0</v>
      </c>
      <c r="L109" s="602">
        <v>0</v>
      </c>
      <c r="M109" s="602">
        <v>0</v>
      </c>
      <c r="N109" s="602">
        <v>0</v>
      </c>
      <c r="O109" s="602">
        <v>0</v>
      </c>
      <c r="P109" s="602">
        <v>0</v>
      </c>
      <c r="Q109" s="602">
        <v>0</v>
      </c>
      <c r="R109" s="602">
        <v>0</v>
      </c>
      <c r="S109" s="602">
        <v>0</v>
      </c>
      <c r="T109" s="602">
        <v>0</v>
      </c>
      <c r="U109" s="602">
        <v>0</v>
      </c>
      <c r="V109" s="602">
        <v>0</v>
      </c>
      <c r="W109" s="602">
        <v>0</v>
      </c>
      <c r="X109" s="602">
        <v>0</v>
      </c>
      <c r="Y109" s="602">
        <v>0</v>
      </c>
      <c r="Z109" s="602">
        <v>0</v>
      </c>
      <c r="AA109" s="602">
        <v>0</v>
      </c>
      <c r="AB109" s="602">
        <v>0</v>
      </c>
      <c r="AC109" s="602">
        <v>0</v>
      </c>
      <c r="AD109" s="602">
        <v>0</v>
      </c>
      <c r="AE109" s="602">
        <v>0</v>
      </c>
      <c r="AF109" s="602">
        <v>0</v>
      </c>
      <c r="AG109" s="602">
        <v>0</v>
      </c>
      <c r="AH109" s="602">
        <v>0</v>
      </c>
      <c r="AI109" s="602">
        <v>0</v>
      </c>
      <c r="AJ109" s="602">
        <v>0</v>
      </c>
      <c r="AK109" s="602">
        <v>0</v>
      </c>
      <c r="AL109" s="602">
        <v>0</v>
      </c>
      <c r="AM109" s="602">
        <v>0</v>
      </c>
      <c r="AN109" s="602">
        <v>0</v>
      </c>
      <c r="AO109" s="602">
        <v>0</v>
      </c>
      <c r="AP109" s="602">
        <v>0</v>
      </c>
      <c r="AQ109" s="602">
        <v>0</v>
      </c>
      <c r="AR109" s="602">
        <v>0</v>
      </c>
      <c r="AS109" s="602">
        <v>0</v>
      </c>
      <c r="AT109" s="602">
        <v>0</v>
      </c>
      <c r="AU109" s="602">
        <v>0</v>
      </c>
      <c r="AV109" s="602">
        <v>0</v>
      </c>
      <c r="AW109" s="602">
        <v>0</v>
      </c>
      <c r="AX109" s="602">
        <v>0</v>
      </c>
      <c r="AY109" s="602">
        <v>0</v>
      </c>
      <c r="AZ109" s="602">
        <v>0</v>
      </c>
      <c r="BA109" s="602">
        <v>0</v>
      </c>
      <c r="BB109" s="602">
        <v>0</v>
      </c>
      <c r="BC109" s="602">
        <v>0</v>
      </c>
      <c r="BD109" s="602">
        <v>0</v>
      </c>
      <c r="BE109" s="602">
        <v>0</v>
      </c>
      <c r="BF109" s="602">
        <v>0</v>
      </c>
      <c r="BG109" s="602">
        <v>0</v>
      </c>
      <c r="BH109" s="602">
        <v>0</v>
      </c>
      <c r="BI109" s="602">
        <v>0</v>
      </c>
      <c r="BJ109" s="602">
        <v>0</v>
      </c>
      <c r="BK109" s="602">
        <v>0</v>
      </c>
      <c r="BL109" s="602">
        <v>0</v>
      </c>
      <c r="BM109" s="602">
        <v>0</v>
      </c>
      <c r="BN109" s="602">
        <v>0</v>
      </c>
      <c r="BO109" s="602">
        <v>0</v>
      </c>
    </row>
    <row r="110" spans="1:67" ht="14.4" x14ac:dyDescent="0.25">
      <c r="A110" s="597" t="e">
        <v>#N/A</v>
      </c>
      <c r="B110" s="597" t="e">
        <v>#N/A</v>
      </c>
      <c r="C110" s="598" t="s">
        <v>157</v>
      </c>
      <c r="D110" s="598" t="s">
        <v>157</v>
      </c>
      <c r="E110" s="599">
        <v>4011</v>
      </c>
      <c r="F110" s="599" t="s">
        <v>157</v>
      </c>
      <c r="G110" s="600" t="s">
        <v>157</v>
      </c>
      <c r="H110" s="601" t="s">
        <v>157</v>
      </c>
      <c r="I110" s="602" t="s">
        <v>157</v>
      </c>
      <c r="J110" s="602">
        <v>0</v>
      </c>
      <c r="K110" s="602">
        <v>0</v>
      </c>
      <c r="L110" s="602">
        <v>0</v>
      </c>
      <c r="M110" s="602">
        <v>0</v>
      </c>
      <c r="N110" s="602">
        <v>0</v>
      </c>
      <c r="O110" s="602">
        <v>0</v>
      </c>
      <c r="P110" s="602">
        <v>0</v>
      </c>
      <c r="Q110" s="602">
        <v>0</v>
      </c>
      <c r="R110" s="602">
        <v>0</v>
      </c>
      <c r="S110" s="602">
        <v>0</v>
      </c>
      <c r="T110" s="602">
        <v>0</v>
      </c>
      <c r="U110" s="602">
        <v>0</v>
      </c>
      <c r="V110" s="602">
        <v>0</v>
      </c>
      <c r="W110" s="602">
        <v>0</v>
      </c>
      <c r="X110" s="602">
        <v>0</v>
      </c>
      <c r="Y110" s="602">
        <v>0</v>
      </c>
      <c r="Z110" s="602">
        <v>0</v>
      </c>
      <c r="AA110" s="602">
        <v>0</v>
      </c>
      <c r="AB110" s="602">
        <v>0</v>
      </c>
      <c r="AC110" s="602">
        <v>0</v>
      </c>
      <c r="AD110" s="602">
        <v>0</v>
      </c>
      <c r="AE110" s="602">
        <v>0</v>
      </c>
      <c r="AF110" s="602">
        <v>0</v>
      </c>
      <c r="AG110" s="602">
        <v>0</v>
      </c>
      <c r="AH110" s="602">
        <v>0</v>
      </c>
      <c r="AI110" s="602">
        <v>0</v>
      </c>
      <c r="AJ110" s="602">
        <v>0</v>
      </c>
      <c r="AK110" s="602">
        <v>0</v>
      </c>
      <c r="AL110" s="602">
        <v>0</v>
      </c>
      <c r="AM110" s="602">
        <v>0</v>
      </c>
      <c r="AN110" s="602">
        <v>0</v>
      </c>
      <c r="AO110" s="602">
        <v>0</v>
      </c>
      <c r="AP110" s="602">
        <v>0</v>
      </c>
      <c r="AQ110" s="602">
        <v>0</v>
      </c>
      <c r="AR110" s="602">
        <v>0</v>
      </c>
      <c r="AS110" s="602">
        <v>0</v>
      </c>
      <c r="AT110" s="602">
        <v>0</v>
      </c>
      <c r="AU110" s="602">
        <v>0</v>
      </c>
      <c r="AV110" s="602">
        <v>0</v>
      </c>
      <c r="AW110" s="602">
        <v>0</v>
      </c>
      <c r="AX110" s="602">
        <v>0</v>
      </c>
      <c r="AY110" s="602">
        <v>0</v>
      </c>
      <c r="AZ110" s="602">
        <v>0</v>
      </c>
      <c r="BA110" s="602">
        <v>0</v>
      </c>
      <c r="BB110" s="602">
        <v>0</v>
      </c>
      <c r="BC110" s="602">
        <v>0</v>
      </c>
      <c r="BD110" s="602">
        <v>0</v>
      </c>
      <c r="BE110" s="602">
        <v>0</v>
      </c>
      <c r="BF110" s="602">
        <v>0</v>
      </c>
      <c r="BG110" s="602">
        <v>0</v>
      </c>
      <c r="BH110" s="602">
        <v>0</v>
      </c>
      <c r="BI110" s="602">
        <v>0</v>
      </c>
      <c r="BJ110" s="602">
        <v>0</v>
      </c>
      <c r="BK110" s="602">
        <v>0</v>
      </c>
      <c r="BL110" s="602">
        <v>0</v>
      </c>
      <c r="BM110" s="602">
        <v>0</v>
      </c>
      <c r="BN110" s="602">
        <v>0</v>
      </c>
      <c r="BO110" s="602">
        <v>0</v>
      </c>
    </row>
    <row r="111" spans="1:67" ht="14.4" x14ac:dyDescent="0.25">
      <c r="A111" s="597" t="e">
        <v>#N/A</v>
      </c>
      <c r="B111" s="597" t="e">
        <v>#N/A</v>
      </c>
      <c r="C111" s="598" t="s">
        <v>157</v>
      </c>
      <c r="D111" s="598" t="s">
        <v>157</v>
      </c>
      <c r="E111" s="599" t="s">
        <v>469</v>
      </c>
      <c r="F111" s="599" t="s">
        <v>157</v>
      </c>
      <c r="G111" s="600" t="s">
        <v>157</v>
      </c>
      <c r="H111" s="601" t="s">
        <v>157</v>
      </c>
      <c r="I111" s="602" t="s">
        <v>157</v>
      </c>
      <c r="J111" s="602">
        <v>0</v>
      </c>
      <c r="K111" s="602">
        <v>0</v>
      </c>
      <c r="L111" s="602">
        <v>0</v>
      </c>
      <c r="M111" s="602">
        <v>0</v>
      </c>
      <c r="N111" s="602">
        <v>0</v>
      </c>
      <c r="O111" s="602">
        <v>0</v>
      </c>
      <c r="P111" s="602">
        <v>0</v>
      </c>
      <c r="Q111" s="602">
        <v>0</v>
      </c>
      <c r="R111" s="602">
        <v>0</v>
      </c>
      <c r="S111" s="602">
        <v>0</v>
      </c>
      <c r="T111" s="602">
        <v>0</v>
      </c>
      <c r="U111" s="602">
        <v>0</v>
      </c>
      <c r="V111" s="602">
        <v>0</v>
      </c>
      <c r="W111" s="602">
        <v>0</v>
      </c>
      <c r="X111" s="602">
        <v>0</v>
      </c>
      <c r="Y111" s="602">
        <v>0</v>
      </c>
      <c r="Z111" s="602">
        <v>0</v>
      </c>
      <c r="AA111" s="602">
        <v>0</v>
      </c>
      <c r="AB111" s="602">
        <v>0</v>
      </c>
      <c r="AC111" s="602">
        <v>0</v>
      </c>
      <c r="AD111" s="602">
        <v>0</v>
      </c>
      <c r="AE111" s="602">
        <v>0</v>
      </c>
      <c r="AF111" s="602">
        <v>0</v>
      </c>
      <c r="AG111" s="602">
        <v>0</v>
      </c>
      <c r="AH111" s="602">
        <v>0</v>
      </c>
      <c r="AI111" s="602">
        <v>0</v>
      </c>
      <c r="AJ111" s="602">
        <v>0</v>
      </c>
      <c r="AK111" s="602">
        <v>0</v>
      </c>
      <c r="AL111" s="602">
        <v>0</v>
      </c>
      <c r="AM111" s="602">
        <v>0</v>
      </c>
      <c r="AN111" s="602">
        <v>0</v>
      </c>
      <c r="AO111" s="602">
        <v>0</v>
      </c>
      <c r="AP111" s="602">
        <v>0</v>
      </c>
      <c r="AQ111" s="602">
        <v>0</v>
      </c>
      <c r="AR111" s="602">
        <v>0</v>
      </c>
      <c r="AS111" s="602">
        <v>0</v>
      </c>
      <c r="AT111" s="602">
        <v>0</v>
      </c>
      <c r="AU111" s="602">
        <v>0</v>
      </c>
      <c r="AV111" s="602">
        <v>0</v>
      </c>
      <c r="AW111" s="602">
        <v>0</v>
      </c>
      <c r="AX111" s="602">
        <v>0</v>
      </c>
      <c r="AY111" s="602">
        <v>0</v>
      </c>
      <c r="AZ111" s="602">
        <v>0</v>
      </c>
      <c r="BA111" s="602">
        <v>0</v>
      </c>
      <c r="BB111" s="602">
        <v>0</v>
      </c>
      <c r="BC111" s="602">
        <v>0</v>
      </c>
      <c r="BD111" s="602">
        <v>0</v>
      </c>
      <c r="BE111" s="602">
        <v>0</v>
      </c>
      <c r="BF111" s="602">
        <v>0</v>
      </c>
      <c r="BG111" s="602">
        <v>0</v>
      </c>
      <c r="BH111" s="602">
        <v>0</v>
      </c>
      <c r="BI111" s="602">
        <v>0</v>
      </c>
      <c r="BJ111" s="602">
        <v>0</v>
      </c>
      <c r="BK111" s="602">
        <v>0</v>
      </c>
      <c r="BL111" s="602">
        <v>0</v>
      </c>
      <c r="BM111" s="602">
        <v>0</v>
      </c>
      <c r="BN111" s="602">
        <v>0</v>
      </c>
      <c r="BO111" s="602">
        <v>0</v>
      </c>
    </row>
    <row r="112" spans="1:67" ht="14.4" x14ac:dyDescent="0.25">
      <c r="A112" s="597" t="e">
        <v>#N/A</v>
      </c>
      <c r="B112" s="597" t="e">
        <v>#N/A</v>
      </c>
      <c r="C112" s="598" t="s">
        <v>157</v>
      </c>
      <c r="D112" s="598" t="s">
        <v>157</v>
      </c>
      <c r="E112" s="599">
        <v>2629</v>
      </c>
      <c r="F112" s="599" t="s">
        <v>157</v>
      </c>
      <c r="G112" s="600" t="s">
        <v>157</v>
      </c>
      <c r="H112" s="601" t="s">
        <v>157</v>
      </c>
      <c r="I112" s="602" t="s">
        <v>157</v>
      </c>
      <c r="J112" s="602">
        <v>0</v>
      </c>
      <c r="K112" s="602">
        <v>0</v>
      </c>
      <c r="L112" s="602">
        <v>0</v>
      </c>
      <c r="M112" s="602">
        <v>0</v>
      </c>
      <c r="N112" s="602">
        <v>0</v>
      </c>
      <c r="O112" s="602">
        <v>0</v>
      </c>
      <c r="P112" s="602">
        <v>0</v>
      </c>
      <c r="Q112" s="602">
        <v>0</v>
      </c>
      <c r="R112" s="602">
        <v>0</v>
      </c>
      <c r="S112" s="602">
        <v>0</v>
      </c>
      <c r="T112" s="602">
        <v>0</v>
      </c>
      <c r="U112" s="602">
        <v>0</v>
      </c>
      <c r="V112" s="602">
        <v>0</v>
      </c>
      <c r="W112" s="602">
        <v>0</v>
      </c>
      <c r="X112" s="602">
        <v>0</v>
      </c>
      <c r="Y112" s="602">
        <v>0</v>
      </c>
      <c r="Z112" s="602">
        <v>0</v>
      </c>
      <c r="AA112" s="602">
        <v>0</v>
      </c>
      <c r="AB112" s="602">
        <v>0</v>
      </c>
      <c r="AC112" s="602">
        <v>0</v>
      </c>
      <c r="AD112" s="602">
        <v>0</v>
      </c>
      <c r="AE112" s="602">
        <v>0</v>
      </c>
      <c r="AF112" s="602">
        <v>0</v>
      </c>
      <c r="AG112" s="602">
        <v>0</v>
      </c>
      <c r="AH112" s="602">
        <v>0</v>
      </c>
      <c r="AI112" s="602">
        <v>0</v>
      </c>
      <c r="AJ112" s="602">
        <v>0</v>
      </c>
      <c r="AK112" s="602">
        <v>0</v>
      </c>
      <c r="AL112" s="602">
        <v>0</v>
      </c>
      <c r="AM112" s="602">
        <v>0</v>
      </c>
      <c r="AN112" s="602">
        <v>0</v>
      </c>
      <c r="AO112" s="602">
        <v>0</v>
      </c>
      <c r="AP112" s="602">
        <v>0</v>
      </c>
      <c r="AQ112" s="602">
        <v>0</v>
      </c>
      <c r="AR112" s="602">
        <v>0</v>
      </c>
      <c r="AS112" s="602">
        <v>0</v>
      </c>
      <c r="AT112" s="602">
        <v>0</v>
      </c>
      <c r="AU112" s="602">
        <v>0</v>
      </c>
      <c r="AV112" s="602">
        <v>0</v>
      </c>
      <c r="AW112" s="602">
        <v>0</v>
      </c>
      <c r="AX112" s="602">
        <v>0</v>
      </c>
      <c r="AY112" s="602">
        <v>0</v>
      </c>
      <c r="AZ112" s="602">
        <v>0</v>
      </c>
      <c r="BA112" s="602">
        <v>0</v>
      </c>
      <c r="BB112" s="602">
        <v>0</v>
      </c>
      <c r="BC112" s="602">
        <v>0</v>
      </c>
      <c r="BD112" s="602">
        <v>0</v>
      </c>
      <c r="BE112" s="602">
        <v>0</v>
      </c>
      <c r="BF112" s="602">
        <v>0</v>
      </c>
      <c r="BG112" s="602">
        <v>0</v>
      </c>
      <c r="BH112" s="602">
        <v>0</v>
      </c>
      <c r="BI112" s="602">
        <v>0</v>
      </c>
      <c r="BJ112" s="602">
        <v>0</v>
      </c>
      <c r="BK112" s="602">
        <v>0</v>
      </c>
      <c r="BL112" s="602">
        <v>0</v>
      </c>
      <c r="BM112" s="602">
        <v>0</v>
      </c>
      <c r="BN112" s="602">
        <v>0</v>
      </c>
      <c r="BO112" s="602">
        <v>0</v>
      </c>
    </row>
    <row r="113" spans="1:67" ht="14.4" x14ac:dyDescent="0.25">
      <c r="A113" s="597" t="e">
        <v>#N/A</v>
      </c>
      <c r="B113" s="597" t="e">
        <v>#N/A</v>
      </c>
      <c r="C113" s="598" t="s">
        <v>157</v>
      </c>
      <c r="D113" s="598" t="s">
        <v>157</v>
      </c>
      <c r="E113" s="599">
        <v>2509</v>
      </c>
      <c r="F113" s="599" t="s">
        <v>157</v>
      </c>
      <c r="G113" s="600" t="s">
        <v>157</v>
      </c>
      <c r="H113" s="601" t="s">
        <v>157</v>
      </c>
      <c r="I113" s="602" t="s">
        <v>157</v>
      </c>
      <c r="J113" s="602">
        <v>0</v>
      </c>
      <c r="K113" s="602">
        <v>0</v>
      </c>
      <c r="L113" s="602">
        <v>0</v>
      </c>
      <c r="M113" s="602">
        <v>0</v>
      </c>
      <c r="N113" s="602">
        <v>0</v>
      </c>
      <c r="O113" s="602">
        <v>0</v>
      </c>
      <c r="P113" s="602">
        <v>0</v>
      </c>
      <c r="Q113" s="602">
        <v>0</v>
      </c>
      <c r="R113" s="602">
        <v>0</v>
      </c>
      <c r="S113" s="602">
        <v>0</v>
      </c>
      <c r="T113" s="602">
        <v>0</v>
      </c>
      <c r="U113" s="602">
        <v>0</v>
      </c>
      <c r="V113" s="602">
        <v>0</v>
      </c>
      <c r="W113" s="602">
        <v>0</v>
      </c>
      <c r="X113" s="602">
        <v>0</v>
      </c>
      <c r="Y113" s="602">
        <v>0</v>
      </c>
      <c r="Z113" s="602">
        <v>0</v>
      </c>
      <c r="AA113" s="602">
        <v>0</v>
      </c>
      <c r="AB113" s="602">
        <v>0</v>
      </c>
      <c r="AC113" s="602">
        <v>0</v>
      </c>
      <c r="AD113" s="602">
        <v>0</v>
      </c>
      <c r="AE113" s="602">
        <v>0</v>
      </c>
      <c r="AF113" s="602">
        <v>0</v>
      </c>
      <c r="AG113" s="602">
        <v>0</v>
      </c>
      <c r="AH113" s="602">
        <v>0</v>
      </c>
      <c r="AI113" s="602">
        <v>0</v>
      </c>
      <c r="AJ113" s="602">
        <v>0</v>
      </c>
      <c r="AK113" s="602">
        <v>0</v>
      </c>
      <c r="AL113" s="602">
        <v>0</v>
      </c>
      <c r="AM113" s="602">
        <v>0</v>
      </c>
      <c r="AN113" s="602">
        <v>0</v>
      </c>
      <c r="AO113" s="602">
        <v>0</v>
      </c>
      <c r="AP113" s="602">
        <v>0</v>
      </c>
      <c r="AQ113" s="602">
        <v>0</v>
      </c>
      <c r="AR113" s="602">
        <v>0</v>
      </c>
      <c r="AS113" s="602">
        <v>0</v>
      </c>
      <c r="AT113" s="602">
        <v>0</v>
      </c>
      <c r="AU113" s="602">
        <v>0</v>
      </c>
      <c r="AV113" s="602">
        <v>0</v>
      </c>
      <c r="AW113" s="602">
        <v>0</v>
      </c>
      <c r="AX113" s="602">
        <v>0</v>
      </c>
      <c r="AY113" s="602">
        <v>0</v>
      </c>
      <c r="AZ113" s="602">
        <v>0</v>
      </c>
      <c r="BA113" s="602">
        <v>0</v>
      </c>
      <c r="BB113" s="602">
        <v>0</v>
      </c>
      <c r="BC113" s="602">
        <v>0</v>
      </c>
      <c r="BD113" s="602">
        <v>0</v>
      </c>
      <c r="BE113" s="602">
        <v>0</v>
      </c>
      <c r="BF113" s="602">
        <v>0</v>
      </c>
      <c r="BG113" s="602">
        <v>0</v>
      </c>
      <c r="BH113" s="602">
        <v>0</v>
      </c>
      <c r="BI113" s="602">
        <v>0</v>
      </c>
      <c r="BJ113" s="602">
        <v>0</v>
      </c>
      <c r="BK113" s="602">
        <v>0</v>
      </c>
      <c r="BL113" s="602">
        <v>0</v>
      </c>
      <c r="BM113" s="602">
        <v>0</v>
      </c>
      <c r="BN113" s="602">
        <v>0</v>
      </c>
      <c r="BO113" s="602">
        <v>0</v>
      </c>
    </row>
    <row r="114" spans="1:67" ht="14.4" x14ac:dyDescent="0.25">
      <c r="A114" s="597" t="e">
        <v>#N/A</v>
      </c>
      <c r="B114" s="597" t="e">
        <v>#N/A</v>
      </c>
      <c r="C114" s="598" t="s">
        <v>157</v>
      </c>
      <c r="D114" s="598" t="s">
        <v>157</v>
      </c>
      <c r="E114" s="599">
        <v>1014</v>
      </c>
      <c r="F114" s="599" t="s">
        <v>157</v>
      </c>
      <c r="G114" s="600" t="s">
        <v>157</v>
      </c>
      <c r="H114" s="601" t="s">
        <v>157</v>
      </c>
      <c r="I114" s="602" t="s">
        <v>157</v>
      </c>
      <c r="J114" s="602">
        <v>0</v>
      </c>
      <c r="K114" s="602">
        <v>0</v>
      </c>
      <c r="L114" s="602">
        <v>0</v>
      </c>
      <c r="M114" s="602">
        <v>0</v>
      </c>
      <c r="N114" s="602">
        <v>0</v>
      </c>
      <c r="O114" s="602">
        <v>0</v>
      </c>
      <c r="P114" s="602">
        <v>0</v>
      </c>
      <c r="Q114" s="602">
        <v>0</v>
      </c>
      <c r="R114" s="602">
        <v>0</v>
      </c>
      <c r="S114" s="602">
        <v>0</v>
      </c>
      <c r="T114" s="602">
        <v>0</v>
      </c>
      <c r="U114" s="602">
        <v>0</v>
      </c>
      <c r="V114" s="602">
        <v>0</v>
      </c>
      <c r="W114" s="602">
        <v>0</v>
      </c>
      <c r="X114" s="602">
        <v>0</v>
      </c>
      <c r="Y114" s="602">
        <v>0</v>
      </c>
      <c r="Z114" s="602">
        <v>0</v>
      </c>
      <c r="AA114" s="602">
        <v>0</v>
      </c>
      <c r="AB114" s="602">
        <v>0</v>
      </c>
      <c r="AC114" s="602">
        <v>0</v>
      </c>
      <c r="AD114" s="602">
        <v>0</v>
      </c>
      <c r="AE114" s="602">
        <v>0</v>
      </c>
      <c r="AF114" s="602">
        <v>0</v>
      </c>
      <c r="AG114" s="602">
        <v>0</v>
      </c>
      <c r="AH114" s="602">
        <v>0</v>
      </c>
      <c r="AI114" s="602">
        <v>0</v>
      </c>
      <c r="AJ114" s="602">
        <v>0</v>
      </c>
      <c r="AK114" s="602">
        <v>0</v>
      </c>
      <c r="AL114" s="602">
        <v>0</v>
      </c>
      <c r="AM114" s="602">
        <v>0</v>
      </c>
      <c r="AN114" s="602">
        <v>0</v>
      </c>
      <c r="AO114" s="602">
        <v>0</v>
      </c>
      <c r="AP114" s="602">
        <v>0</v>
      </c>
      <c r="AQ114" s="602">
        <v>0</v>
      </c>
      <c r="AR114" s="602">
        <v>0</v>
      </c>
      <c r="AS114" s="602">
        <v>0</v>
      </c>
      <c r="AT114" s="602">
        <v>0</v>
      </c>
      <c r="AU114" s="602">
        <v>0</v>
      </c>
      <c r="AV114" s="602">
        <v>0</v>
      </c>
      <c r="AW114" s="602">
        <v>0</v>
      </c>
      <c r="AX114" s="602">
        <v>0</v>
      </c>
      <c r="AY114" s="602">
        <v>0</v>
      </c>
      <c r="AZ114" s="602">
        <v>0</v>
      </c>
      <c r="BA114" s="602">
        <v>0</v>
      </c>
      <c r="BB114" s="602">
        <v>0</v>
      </c>
      <c r="BC114" s="602">
        <v>0</v>
      </c>
      <c r="BD114" s="602">
        <v>0</v>
      </c>
      <c r="BE114" s="602">
        <v>0</v>
      </c>
      <c r="BF114" s="602">
        <v>0</v>
      </c>
      <c r="BG114" s="602">
        <v>0</v>
      </c>
      <c r="BH114" s="602">
        <v>0</v>
      </c>
      <c r="BI114" s="602">
        <v>0</v>
      </c>
      <c r="BJ114" s="602">
        <v>0</v>
      </c>
      <c r="BK114" s="602">
        <v>0</v>
      </c>
      <c r="BL114" s="602">
        <v>0</v>
      </c>
      <c r="BM114" s="602">
        <v>0</v>
      </c>
      <c r="BN114" s="602">
        <v>0</v>
      </c>
      <c r="BO114" s="602">
        <v>0</v>
      </c>
    </row>
    <row r="115" spans="1:67" ht="14.4" x14ac:dyDescent="0.25">
      <c r="A115" s="597" t="e">
        <v>#N/A</v>
      </c>
      <c r="B115" s="597" t="e">
        <v>#N/A</v>
      </c>
      <c r="C115" s="598" t="s">
        <v>157</v>
      </c>
      <c r="D115" s="598" t="s">
        <v>157</v>
      </c>
      <c r="E115" s="599">
        <v>2005</v>
      </c>
      <c r="F115" s="599" t="s">
        <v>157</v>
      </c>
      <c r="G115" s="600" t="s">
        <v>157</v>
      </c>
      <c r="H115" s="601" t="s">
        <v>157</v>
      </c>
      <c r="I115" s="602" t="s">
        <v>157</v>
      </c>
      <c r="J115" s="602">
        <v>0</v>
      </c>
      <c r="K115" s="602">
        <v>0</v>
      </c>
      <c r="L115" s="602">
        <v>0</v>
      </c>
      <c r="M115" s="602">
        <v>0</v>
      </c>
      <c r="N115" s="602">
        <v>0</v>
      </c>
      <c r="O115" s="602">
        <v>0</v>
      </c>
      <c r="P115" s="602">
        <v>0</v>
      </c>
      <c r="Q115" s="602">
        <v>0</v>
      </c>
      <c r="R115" s="602">
        <v>0</v>
      </c>
      <c r="S115" s="602">
        <v>0</v>
      </c>
      <c r="T115" s="602">
        <v>0</v>
      </c>
      <c r="U115" s="602">
        <v>0</v>
      </c>
      <c r="V115" s="602">
        <v>0</v>
      </c>
      <c r="W115" s="602">
        <v>0</v>
      </c>
      <c r="X115" s="602">
        <v>0</v>
      </c>
      <c r="Y115" s="602">
        <v>0</v>
      </c>
      <c r="Z115" s="602">
        <v>0</v>
      </c>
      <c r="AA115" s="602">
        <v>0</v>
      </c>
      <c r="AB115" s="602">
        <v>0</v>
      </c>
      <c r="AC115" s="602">
        <v>0</v>
      </c>
      <c r="AD115" s="602">
        <v>0</v>
      </c>
      <c r="AE115" s="602">
        <v>0</v>
      </c>
      <c r="AF115" s="602">
        <v>0</v>
      </c>
      <c r="AG115" s="602">
        <v>0</v>
      </c>
      <c r="AH115" s="602">
        <v>0</v>
      </c>
      <c r="AI115" s="602">
        <v>0</v>
      </c>
      <c r="AJ115" s="602">
        <v>0</v>
      </c>
      <c r="AK115" s="602">
        <v>0</v>
      </c>
      <c r="AL115" s="602">
        <v>0</v>
      </c>
      <c r="AM115" s="602">
        <v>0</v>
      </c>
      <c r="AN115" s="602">
        <v>0</v>
      </c>
      <c r="AO115" s="602">
        <v>0</v>
      </c>
      <c r="AP115" s="602">
        <v>0</v>
      </c>
      <c r="AQ115" s="602">
        <v>0</v>
      </c>
      <c r="AR115" s="602">
        <v>0</v>
      </c>
      <c r="AS115" s="602">
        <v>0</v>
      </c>
      <c r="AT115" s="602">
        <v>0</v>
      </c>
      <c r="AU115" s="602">
        <v>0</v>
      </c>
      <c r="AV115" s="602">
        <v>0</v>
      </c>
      <c r="AW115" s="602">
        <v>0</v>
      </c>
      <c r="AX115" s="602">
        <v>0</v>
      </c>
      <c r="AY115" s="602">
        <v>0</v>
      </c>
      <c r="AZ115" s="602">
        <v>0</v>
      </c>
      <c r="BA115" s="602">
        <v>0</v>
      </c>
      <c r="BB115" s="602">
        <v>0</v>
      </c>
      <c r="BC115" s="602">
        <v>0</v>
      </c>
      <c r="BD115" s="602">
        <v>0</v>
      </c>
      <c r="BE115" s="602">
        <v>0</v>
      </c>
      <c r="BF115" s="602">
        <v>0</v>
      </c>
      <c r="BG115" s="602">
        <v>0</v>
      </c>
      <c r="BH115" s="602">
        <v>0</v>
      </c>
      <c r="BI115" s="602">
        <v>0</v>
      </c>
      <c r="BJ115" s="602">
        <v>0</v>
      </c>
      <c r="BK115" s="602">
        <v>0</v>
      </c>
      <c r="BL115" s="602">
        <v>0</v>
      </c>
      <c r="BM115" s="602">
        <v>0</v>
      </c>
      <c r="BN115" s="602">
        <v>0</v>
      </c>
      <c r="BO115" s="602">
        <v>0</v>
      </c>
    </row>
    <row r="116" spans="1:67" ht="14.4" x14ac:dyDescent="0.25">
      <c r="A116" s="597" t="e">
        <v>#N/A</v>
      </c>
      <c r="B116" s="597" t="e">
        <v>#N/A</v>
      </c>
      <c r="C116" s="598" t="s">
        <v>157</v>
      </c>
      <c r="D116" s="598" t="s">
        <v>157</v>
      </c>
      <c r="E116" s="599">
        <v>2021</v>
      </c>
      <c r="F116" s="599" t="s">
        <v>157</v>
      </c>
      <c r="G116" s="600" t="s">
        <v>157</v>
      </c>
      <c r="H116" s="601" t="s">
        <v>157</v>
      </c>
      <c r="I116" s="602" t="s">
        <v>157</v>
      </c>
      <c r="J116" s="602">
        <v>0</v>
      </c>
      <c r="K116" s="602">
        <v>0</v>
      </c>
      <c r="L116" s="602">
        <v>0</v>
      </c>
      <c r="M116" s="602">
        <v>0</v>
      </c>
      <c r="N116" s="602">
        <v>0</v>
      </c>
      <c r="O116" s="602">
        <v>0</v>
      </c>
      <c r="P116" s="602">
        <v>0</v>
      </c>
      <c r="Q116" s="602">
        <v>0</v>
      </c>
      <c r="R116" s="602">
        <v>0</v>
      </c>
      <c r="S116" s="602">
        <v>0</v>
      </c>
      <c r="T116" s="602">
        <v>0</v>
      </c>
      <c r="U116" s="602">
        <v>0</v>
      </c>
      <c r="V116" s="602">
        <v>0</v>
      </c>
      <c r="W116" s="602">
        <v>0</v>
      </c>
      <c r="X116" s="602">
        <v>0</v>
      </c>
      <c r="Y116" s="602">
        <v>0</v>
      </c>
      <c r="Z116" s="602">
        <v>0</v>
      </c>
      <c r="AA116" s="602">
        <v>0</v>
      </c>
      <c r="AB116" s="602">
        <v>0</v>
      </c>
      <c r="AC116" s="602">
        <v>0</v>
      </c>
      <c r="AD116" s="602">
        <v>0</v>
      </c>
      <c r="AE116" s="602">
        <v>0</v>
      </c>
      <c r="AF116" s="602">
        <v>0</v>
      </c>
      <c r="AG116" s="602">
        <v>0</v>
      </c>
      <c r="AH116" s="602">
        <v>0</v>
      </c>
      <c r="AI116" s="602">
        <v>0</v>
      </c>
      <c r="AJ116" s="602">
        <v>0</v>
      </c>
      <c r="AK116" s="602">
        <v>0</v>
      </c>
      <c r="AL116" s="602">
        <v>0</v>
      </c>
      <c r="AM116" s="602">
        <v>0</v>
      </c>
      <c r="AN116" s="602">
        <v>0</v>
      </c>
      <c r="AO116" s="602">
        <v>0</v>
      </c>
      <c r="AP116" s="602">
        <v>0</v>
      </c>
      <c r="AQ116" s="602">
        <v>0</v>
      </c>
      <c r="AR116" s="602">
        <v>0</v>
      </c>
      <c r="AS116" s="602">
        <v>0</v>
      </c>
      <c r="AT116" s="602">
        <v>0</v>
      </c>
      <c r="AU116" s="602">
        <v>0</v>
      </c>
      <c r="AV116" s="602">
        <v>0</v>
      </c>
      <c r="AW116" s="602">
        <v>0</v>
      </c>
      <c r="AX116" s="602">
        <v>0</v>
      </c>
      <c r="AY116" s="602">
        <v>0</v>
      </c>
      <c r="AZ116" s="602">
        <v>0</v>
      </c>
      <c r="BA116" s="602">
        <v>0</v>
      </c>
      <c r="BB116" s="602">
        <v>0</v>
      </c>
      <c r="BC116" s="602">
        <v>0</v>
      </c>
      <c r="BD116" s="602">
        <v>0</v>
      </c>
      <c r="BE116" s="602">
        <v>0</v>
      </c>
      <c r="BF116" s="602">
        <v>0</v>
      </c>
      <c r="BG116" s="602">
        <v>0</v>
      </c>
      <c r="BH116" s="602">
        <v>0</v>
      </c>
      <c r="BI116" s="602">
        <v>0</v>
      </c>
      <c r="BJ116" s="602">
        <v>0</v>
      </c>
      <c r="BK116" s="602">
        <v>0</v>
      </c>
      <c r="BL116" s="602">
        <v>0</v>
      </c>
      <c r="BM116" s="602">
        <v>0</v>
      </c>
      <c r="BN116" s="602">
        <v>0</v>
      </c>
      <c r="BO116" s="602">
        <v>0</v>
      </c>
    </row>
    <row r="117" spans="1:67" ht="14.4" x14ac:dyDescent="0.25">
      <c r="A117" s="597" t="e">
        <v>#N/A</v>
      </c>
      <c r="B117" s="597" t="e">
        <v>#N/A</v>
      </c>
      <c r="C117" s="598" t="s">
        <v>157</v>
      </c>
      <c r="D117" s="598" t="s">
        <v>157</v>
      </c>
      <c r="E117" s="599">
        <v>2464</v>
      </c>
      <c r="F117" s="599" t="s">
        <v>157</v>
      </c>
      <c r="G117" s="600" t="s">
        <v>157</v>
      </c>
      <c r="H117" s="601" t="s">
        <v>157</v>
      </c>
      <c r="I117" s="602" t="s">
        <v>157</v>
      </c>
      <c r="J117" s="602">
        <v>0</v>
      </c>
      <c r="K117" s="602">
        <v>0</v>
      </c>
      <c r="L117" s="602">
        <v>0</v>
      </c>
      <c r="M117" s="602">
        <v>0</v>
      </c>
      <c r="N117" s="602">
        <v>0</v>
      </c>
      <c r="O117" s="602">
        <v>0</v>
      </c>
      <c r="P117" s="602">
        <v>0</v>
      </c>
      <c r="Q117" s="602">
        <v>0</v>
      </c>
      <c r="R117" s="602">
        <v>0</v>
      </c>
      <c r="S117" s="602">
        <v>0</v>
      </c>
      <c r="T117" s="602">
        <v>0</v>
      </c>
      <c r="U117" s="602">
        <v>0</v>
      </c>
      <c r="V117" s="602">
        <v>0</v>
      </c>
      <c r="W117" s="602">
        <v>0</v>
      </c>
      <c r="X117" s="602">
        <v>0</v>
      </c>
      <c r="Y117" s="602">
        <v>0</v>
      </c>
      <c r="Z117" s="602">
        <v>0</v>
      </c>
      <c r="AA117" s="602">
        <v>0</v>
      </c>
      <c r="AB117" s="602">
        <v>0</v>
      </c>
      <c r="AC117" s="602">
        <v>0</v>
      </c>
      <c r="AD117" s="602">
        <v>0</v>
      </c>
      <c r="AE117" s="602">
        <v>0</v>
      </c>
      <c r="AF117" s="602">
        <v>0</v>
      </c>
      <c r="AG117" s="602">
        <v>0</v>
      </c>
      <c r="AH117" s="602">
        <v>0</v>
      </c>
      <c r="AI117" s="602">
        <v>0</v>
      </c>
      <c r="AJ117" s="602">
        <v>0</v>
      </c>
      <c r="AK117" s="602">
        <v>0</v>
      </c>
      <c r="AL117" s="602">
        <v>0</v>
      </c>
      <c r="AM117" s="602">
        <v>0</v>
      </c>
      <c r="AN117" s="602">
        <v>0</v>
      </c>
      <c r="AO117" s="602">
        <v>0</v>
      </c>
      <c r="AP117" s="602">
        <v>0</v>
      </c>
      <c r="AQ117" s="602">
        <v>0</v>
      </c>
      <c r="AR117" s="602">
        <v>0</v>
      </c>
      <c r="AS117" s="602">
        <v>0</v>
      </c>
      <c r="AT117" s="602">
        <v>0</v>
      </c>
      <c r="AU117" s="602">
        <v>0</v>
      </c>
      <c r="AV117" s="602">
        <v>0</v>
      </c>
      <c r="AW117" s="602">
        <v>0</v>
      </c>
      <c r="AX117" s="602">
        <v>0</v>
      </c>
      <c r="AY117" s="602">
        <v>0</v>
      </c>
      <c r="AZ117" s="602">
        <v>0</v>
      </c>
      <c r="BA117" s="602">
        <v>0</v>
      </c>
      <c r="BB117" s="602">
        <v>0</v>
      </c>
      <c r="BC117" s="602">
        <v>0</v>
      </c>
      <c r="BD117" s="602">
        <v>0</v>
      </c>
      <c r="BE117" s="602">
        <v>0</v>
      </c>
      <c r="BF117" s="602">
        <v>0</v>
      </c>
      <c r="BG117" s="602">
        <v>0</v>
      </c>
      <c r="BH117" s="602">
        <v>0</v>
      </c>
      <c r="BI117" s="602">
        <v>0</v>
      </c>
      <c r="BJ117" s="602">
        <v>0</v>
      </c>
      <c r="BK117" s="602">
        <v>0</v>
      </c>
      <c r="BL117" s="602">
        <v>0</v>
      </c>
      <c r="BM117" s="602">
        <v>0</v>
      </c>
      <c r="BN117" s="602">
        <v>0</v>
      </c>
      <c r="BO117" s="602">
        <v>0</v>
      </c>
    </row>
    <row r="118" spans="1:67" ht="14.4" x14ac:dyDescent="0.25">
      <c r="A118" s="597" t="e">
        <v>#N/A</v>
      </c>
      <c r="B118" s="597" t="e">
        <v>#N/A</v>
      </c>
      <c r="C118" s="598" t="s">
        <v>157</v>
      </c>
      <c r="D118" s="598" t="s">
        <v>157</v>
      </c>
      <c r="E118" s="599">
        <v>2004</v>
      </c>
      <c r="F118" s="599" t="s">
        <v>157</v>
      </c>
      <c r="G118" s="600" t="s">
        <v>157</v>
      </c>
      <c r="H118" s="601" t="s">
        <v>157</v>
      </c>
      <c r="I118" s="602" t="s">
        <v>157</v>
      </c>
      <c r="J118" s="602">
        <v>0</v>
      </c>
      <c r="K118" s="602">
        <v>0</v>
      </c>
      <c r="L118" s="602">
        <v>0</v>
      </c>
      <c r="M118" s="602">
        <v>0</v>
      </c>
      <c r="N118" s="602">
        <v>0</v>
      </c>
      <c r="O118" s="602">
        <v>0</v>
      </c>
      <c r="P118" s="602">
        <v>0</v>
      </c>
      <c r="Q118" s="602">
        <v>0</v>
      </c>
      <c r="R118" s="602">
        <v>0</v>
      </c>
      <c r="S118" s="602">
        <v>0</v>
      </c>
      <c r="T118" s="602">
        <v>0</v>
      </c>
      <c r="U118" s="602">
        <v>0</v>
      </c>
      <c r="V118" s="602">
        <v>0</v>
      </c>
      <c r="W118" s="602">
        <v>0</v>
      </c>
      <c r="X118" s="602">
        <v>0</v>
      </c>
      <c r="Y118" s="602">
        <v>0</v>
      </c>
      <c r="Z118" s="602">
        <v>0</v>
      </c>
      <c r="AA118" s="602">
        <v>0</v>
      </c>
      <c r="AB118" s="602">
        <v>0</v>
      </c>
      <c r="AC118" s="602">
        <v>0</v>
      </c>
      <c r="AD118" s="602">
        <v>0</v>
      </c>
      <c r="AE118" s="602">
        <v>0</v>
      </c>
      <c r="AF118" s="602">
        <v>0</v>
      </c>
      <c r="AG118" s="602">
        <v>0</v>
      </c>
      <c r="AH118" s="602">
        <v>0</v>
      </c>
      <c r="AI118" s="602">
        <v>0</v>
      </c>
      <c r="AJ118" s="602">
        <v>0</v>
      </c>
      <c r="AK118" s="602">
        <v>0</v>
      </c>
      <c r="AL118" s="602">
        <v>0</v>
      </c>
      <c r="AM118" s="602">
        <v>0</v>
      </c>
      <c r="AN118" s="602">
        <v>0</v>
      </c>
      <c r="AO118" s="602">
        <v>0</v>
      </c>
      <c r="AP118" s="602">
        <v>0</v>
      </c>
      <c r="AQ118" s="602">
        <v>0</v>
      </c>
      <c r="AR118" s="602">
        <v>0</v>
      </c>
      <c r="AS118" s="602">
        <v>0</v>
      </c>
      <c r="AT118" s="602">
        <v>0</v>
      </c>
      <c r="AU118" s="602">
        <v>0</v>
      </c>
      <c r="AV118" s="602">
        <v>0</v>
      </c>
      <c r="AW118" s="602">
        <v>0</v>
      </c>
      <c r="AX118" s="602">
        <v>0</v>
      </c>
      <c r="AY118" s="602">
        <v>0</v>
      </c>
      <c r="AZ118" s="602">
        <v>0</v>
      </c>
      <c r="BA118" s="602">
        <v>0</v>
      </c>
      <c r="BB118" s="602">
        <v>0</v>
      </c>
      <c r="BC118" s="602">
        <v>0</v>
      </c>
      <c r="BD118" s="602">
        <v>0</v>
      </c>
      <c r="BE118" s="602">
        <v>0</v>
      </c>
      <c r="BF118" s="602">
        <v>0</v>
      </c>
      <c r="BG118" s="602">
        <v>0</v>
      </c>
      <c r="BH118" s="602">
        <v>0</v>
      </c>
      <c r="BI118" s="602">
        <v>0</v>
      </c>
      <c r="BJ118" s="602">
        <v>0</v>
      </c>
      <c r="BK118" s="602">
        <v>0</v>
      </c>
      <c r="BL118" s="602">
        <v>0</v>
      </c>
      <c r="BM118" s="602">
        <v>0</v>
      </c>
      <c r="BN118" s="602">
        <v>0</v>
      </c>
      <c r="BO118" s="602">
        <v>0</v>
      </c>
    </row>
    <row r="119" spans="1:67" ht="14.4" x14ac:dyDescent="0.25">
      <c r="A119" s="597" t="e">
        <v>#N/A</v>
      </c>
      <c r="B119" s="597" t="e">
        <v>#N/A</v>
      </c>
      <c r="C119" s="598" t="s">
        <v>157</v>
      </c>
      <c r="D119" s="598" t="s">
        <v>157</v>
      </c>
      <c r="E119" s="599">
        <v>2405</v>
      </c>
      <c r="F119" s="599" t="s">
        <v>157</v>
      </c>
      <c r="G119" s="600" t="s">
        <v>157</v>
      </c>
      <c r="H119" s="601" t="s">
        <v>157</v>
      </c>
      <c r="I119" s="602" t="s">
        <v>157</v>
      </c>
      <c r="J119" s="602">
        <v>0</v>
      </c>
      <c r="K119" s="602">
        <v>0</v>
      </c>
      <c r="L119" s="602">
        <v>0</v>
      </c>
      <c r="M119" s="602">
        <v>0</v>
      </c>
      <c r="N119" s="602">
        <v>0</v>
      </c>
      <c r="O119" s="602">
        <v>0</v>
      </c>
      <c r="P119" s="602">
        <v>0</v>
      </c>
      <c r="Q119" s="602">
        <v>0</v>
      </c>
      <c r="R119" s="602">
        <v>0</v>
      </c>
      <c r="S119" s="602">
        <v>0</v>
      </c>
      <c r="T119" s="602">
        <v>0</v>
      </c>
      <c r="U119" s="602">
        <v>0</v>
      </c>
      <c r="V119" s="602">
        <v>0</v>
      </c>
      <c r="W119" s="602">
        <v>0</v>
      </c>
      <c r="X119" s="602">
        <v>0</v>
      </c>
      <c r="Y119" s="602">
        <v>0</v>
      </c>
      <c r="Z119" s="602">
        <v>0</v>
      </c>
      <c r="AA119" s="602">
        <v>0</v>
      </c>
      <c r="AB119" s="602">
        <v>0</v>
      </c>
      <c r="AC119" s="602">
        <v>0</v>
      </c>
      <c r="AD119" s="602">
        <v>0</v>
      </c>
      <c r="AE119" s="602">
        <v>0</v>
      </c>
      <c r="AF119" s="602">
        <v>0</v>
      </c>
      <c r="AG119" s="602">
        <v>0</v>
      </c>
      <c r="AH119" s="602">
        <v>0</v>
      </c>
      <c r="AI119" s="602">
        <v>0</v>
      </c>
      <c r="AJ119" s="602">
        <v>0</v>
      </c>
      <c r="AK119" s="602">
        <v>0</v>
      </c>
      <c r="AL119" s="602">
        <v>0</v>
      </c>
      <c r="AM119" s="602">
        <v>0</v>
      </c>
      <c r="AN119" s="602">
        <v>0</v>
      </c>
      <c r="AO119" s="602">
        <v>0</v>
      </c>
      <c r="AP119" s="602">
        <v>0</v>
      </c>
      <c r="AQ119" s="602">
        <v>0</v>
      </c>
      <c r="AR119" s="602">
        <v>0</v>
      </c>
      <c r="AS119" s="602">
        <v>0</v>
      </c>
      <c r="AT119" s="602">
        <v>0</v>
      </c>
      <c r="AU119" s="602">
        <v>0</v>
      </c>
      <c r="AV119" s="602">
        <v>0</v>
      </c>
      <c r="AW119" s="602">
        <v>0</v>
      </c>
      <c r="AX119" s="602">
        <v>0</v>
      </c>
      <c r="AY119" s="602">
        <v>0</v>
      </c>
      <c r="AZ119" s="602">
        <v>0</v>
      </c>
      <c r="BA119" s="602">
        <v>0</v>
      </c>
      <c r="BB119" s="602">
        <v>0</v>
      </c>
      <c r="BC119" s="602">
        <v>0</v>
      </c>
      <c r="BD119" s="602">
        <v>0</v>
      </c>
      <c r="BE119" s="602">
        <v>0</v>
      </c>
      <c r="BF119" s="602">
        <v>0</v>
      </c>
      <c r="BG119" s="602">
        <v>0</v>
      </c>
      <c r="BH119" s="602">
        <v>0</v>
      </c>
      <c r="BI119" s="602">
        <v>0</v>
      </c>
      <c r="BJ119" s="602">
        <v>0</v>
      </c>
      <c r="BK119" s="602">
        <v>0</v>
      </c>
      <c r="BL119" s="602">
        <v>0</v>
      </c>
      <c r="BM119" s="602">
        <v>0</v>
      </c>
      <c r="BN119" s="602">
        <v>0</v>
      </c>
      <c r="BO119" s="602">
        <v>0</v>
      </c>
    </row>
    <row r="120" spans="1:67" ht="14.4" x14ac:dyDescent="0.25">
      <c r="A120" s="597" t="e">
        <v>#N/A</v>
      </c>
      <c r="B120" s="597" t="e">
        <v>#N/A</v>
      </c>
      <c r="C120" s="598" t="s">
        <v>157</v>
      </c>
      <c r="D120" s="598" t="s">
        <v>157</v>
      </c>
      <c r="E120" s="599" t="s">
        <v>471</v>
      </c>
      <c r="F120" s="599" t="s">
        <v>157</v>
      </c>
      <c r="G120" s="600" t="s">
        <v>157</v>
      </c>
      <c r="H120" s="601" t="s">
        <v>157</v>
      </c>
      <c r="I120" s="602" t="s">
        <v>157</v>
      </c>
      <c r="J120" s="602">
        <v>0</v>
      </c>
      <c r="K120" s="602">
        <v>0</v>
      </c>
      <c r="L120" s="602">
        <v>0</v>
      </c>
      <c r="M120" s="602">
        <v>0</v>
      </c>
      <c r="N120" s="602">
        <v>0</v>
      </c>
      <c r="O120" s="602">
        <v>0</v>
      </c>
      <c r="P120" s="602">
        <v>0</v>
      </c>
      <c r="Q120" s="602">
        <v>0</v>
      </c>
      <c r="R120" s="602">
        <v>0</v>
      </c>
      <c r="S120" s="602">
        <v>0</v>
      </c>
      <c r="T120" s="602">
        <v>0</v>
      </c>
      <c r="U120" s="602">
        <v>0</v>
      </c>
      <c r="V120" s="602">
        <v>0</v>
      </c>
      <c r="W120" s="602">
        <v>0</v>
      </c>
      <c r="X120" s="602">
        <v>0</v>
      </c>
      <c r="Y120" s="602">
        <v>0</v>
      </c>
      <c r="Z120" s="602">
        <v>0</v>
      </c>
      <c r="AA120" s="602">
        <v>0</v>
      </c>
      <c r="AB120" s="602">
        <v>0</v>
      </c>
      <c r="AC120" s="602">
        <v>0</v>
      </c>
      <c r="AD120" s="602">
        <v>0</v>
      </c>
      <c r="AE120" s="602">
        <v>0</v>
      </c>
      <c r="AF120" s="602">
        <v>0</v>
      </c>
      <c r="AG120" s="602">
        <v>0</v>
      </c>
      <c r="AH120" s="602">
        <v>0</v>
      </c>
      <c r="AI120" s="602">
        <v>0</v>
      </c>
      <c r="AJ120" s="602">
        <v>0</v>
      </c>
      <c r="AK120" s="602">
        <v>0</v>
      </c>
      <c r="AL120" s="602">
        <v>0</v>
      </c>
      <c r="AM120" s="602">
        <v>0</v>
      </c>
      <c r="AN120" s="602">
        <v>0</v>
      </c>
      <c r="AO120" s="602">
        <v>0</v>
      </c>
      <c r="AP120" s="602">
        <v>0</v>
      </c>
      <c r="AQ120" s="602">
        <v>0</v>
      </c>
      <c r="AR120" s="602">
        <v>0</v>
      </c>
      <c r="AS120" s="602">
        <v>0</v>
      </c>
      <c r="AT120" s="602">
        <v>0</v>
      </c>
      <c r="AU120" s="602">
        <v>0</v>
      </c>
      <c r="AV120" s="602">
        <v>0</v>
      </c>
      <c r="AW120" s="602">
        <v>0</v>
      </c>
      <c r="AX120" s="602">
        <v>0</v>
      </c>
      <c r="AY120" s="602">
        <v>0</v>
      </c>
      <c r="AZ120" s="602">
        <v>0</v>
      </c>
      <c r="BA120" s="602">
        <v>0</v>
      </c>
      <c r="BB120" s="602">
        <v>0</v>
      </c>
      <c r="BC120" s="602">
        <v>0</v>
      </c>
      <c r="BD120" s="602">
        <v>0</v>
      </c>
      <c r="BE120" s="602">
        <v>0</v>
      </c>
      <c r="BF120" s="602">
        <v>0</v>
      </c>
      <c r="BG120" s="602">
        <v>0</v>
      </c>
      <c r="BH120" s="602">
        <v>0</v>
      </c>
      <c r="BI120" s="602">
        <v>0</v>
      </c>
      <c r="BJ120" s="602">
        <v>0</v>
      </c>
      <c r="BK120" s="602">
        <v>0</v>
      </c>
      <c r="BL120" s="602">
        <v>0</v>
      </c>
      <c r="BM120" s="602">
        <v>0</v>
      </c>
      <c r="BN120" s="602">
        <v>0</v>
      </c>
      <c r="BO120" s="602">
        <v>0</v>
      </c>
    </row>
    <row r="121" spans="1:67" ht="14.4" x14ac:dyDescent="0.25">
      <c r="A121" s="597" t="e">
        <v>#N/A</v>
      </c>
      <c r="B121" s="597" t="e">
        <v>#N/A</v>
      </c>
      <c r="C121" s="598" t="s">
        <v>157</v>
      </c>
      <c r="D121" s="598" t="s">
        <v>157</v>
      </c>
      <c r="E121" s="599">
        <v>2011</v>
      </c>
      <c r="F121" s="599" t="s">
        <v>157</v>
      </c>
      <c r="G121" s="600" t="s">
        <v>157</v>
      </c>
      <c r="H121" s="601" t="s">
        <v>157</v>
      </c>
      <c r="I121" s="602" t="s">
        <v>157</v>
      </c>
      <c r="J121" s="602">
        <v>0</v>
      </c>
      <c r="K121" s="602">
        <v>0</v>
      </c>
      <c r="L121" s="602">
        <v>0</v>
      </c>
      <c r="M121" s="602">
        <v>0</v>
      </c>
      <c r="N121" s="602">
        <v>0</v>
      </c>
      <c r="O121" s="602">
        <v>0</v>
      </c>
      <c r="P121" s="602">
        <v>0</v>
      </c>
      <c r="Q121" s="602">
        <v>0</v>
      </c>
      <c r="R121" s="602">
        <v>0</v>
      </c>
      <c r="S121" s="602">
        <v>0</v>
      </c>
      <c r="T121" s="602">
        <v>0</v>
      </c>
      <c r="U121" s="602">
        <v>0</v>
      </c>
      <c r="V121" s="602">
        <v>0</v>
      </c>
      <c r="W121" s="602">
        <v>0</v>
      </c>
      <c r="X121" s="602">
        <v>0</v>
      </c>
      <c r="Y121" s="602">
        <v>0</v>
      </c>
      <c r="Z121" s="602">
        <v>0</v>
      </c>
      <c r="AA121" s="602">
        <v>0</v>
      </c>
      <c r="AB121" s="602">
        <v>0</v>
      </c>
      <c r="AC121" s="602">
        <v>0</v>
      </c>
      <c r="AD121" s="602">
        <v>0</v>
      </c>
      <c r="AE121" s="602">
        <v>0</v>
      </c>
      <c r="AF121" s="602">
        <v>0</v>
      </c>
      <c r="AG121" s="602">
        <v>0</v>
      </c>
      <c r="AH121" s="602">
        <v>0</v>
      </c>
      <c r="AI121" s="602">
        <v>0</v>
      </c>
      <c r="AJ121" s="602">
        <v>0</v>
      </c>
      <c r="AK121" s="602">
        <v>0</v>
      </c>
      <c r="AL121" s="602">
        <v>0</v>
      </c>
      <c r="AM121" s="602">
        <v>0</v>
      </c>
      <c r="AN121" s="602">
        <v>0</v>
      </c>
      <c r="AO121" s="602">
        <v>0</v>
      </c>
      <c r="AP121" s="602">
        <v>0</v>
      </c>
      <c r="AQ121" s="602">
        <v>0</v>
      </c>
      <c r="AR121" s="602">
        <v>0</v>
      </c>
      <c r="AS121" s="602">
        <v>0</v>
      </c>
      <c r="AT121" s="602">
        <v>0</v>
      </c>
      <c r="AU121" s="602">
        <v>0</v>
      </c>
      <c r="AV121" s="602">
        <v>0</v>
      </c>
      <c r="AW121" s="602">
        <v>0</v>
      </c>
      <c r="AX121" s="602">
        <v>0</v>
      </c>
      <c r="AY121" s="602">
        <v>0</v>
      </c>
      <c r="AZ121" s="602">
        <v>0</v>
      </c>
      <c r="BA121" s="602">
        <v>0</v>
      </c>
      <c r="BB121" s="602">
        <v>0</v>
      </c>
      <c r="BC121" s="602">
        <v>0</v>
      </c>
      <c r="BD121" s="602">
        <v>0</v>
      </c>
      <c r="BE121" s="602">
        <v>0</v>
      </c>
      <c r="BF121" s="602">
        <v>0</v>
      </c>
      <c r="BG121" s="602">
        <v>0</v>
      </c>
      <c r="BH121" s="602">
        <v>0</v>
      </c>
      <c r="BI121" s="602">
        <v>0</v>
      </c>
      <c r="BJ121" s="602">
        <v>0</v>
      </c>
      <c r="BK121" s="602">
        <v>0</v>
      </c>
      <c r="BL121" s="602">
        <v>0</v>
      </c>
      <c r="BM121" s="602">
        <v>0</v>
      </c>
      <c r="BN121" s="602">
        <v>0</v>
      </c>
      <c r="BO121" s="602">
        <v>0</v>
      </c>
    </row>
    <row r="122" spans="1:67" ht="14.4" x14ac:dyDescent="0.25">
      <c r="A122" s="597" t="e">
        <v>#N/A</v>
      </c>
      <c r="B122" s="597" t="e">
        <v>#N/A</v>
      </c>
      <c r="C122" s="598" t="s">
        <v>157</v>
      </c>
      <c r="D122" s="598" t="s">
        <v>157</v>
      </c>
      <c r="E122" s="599" t="s">
        <v>472</v>
      </c>
      <c r="F122" s="599" t="s">
        <v>157</v>
      </c>
      <c r="G122" s="600" t="s">
        <v>157</v>
      </c>
      <c r="H122" s="601" t="s">
        <v>157</v>
      </c>
      <c r="I122" s="602" t="s">
        <v>157</v>
      </c>
      <c r="J122" s="602">
        <v>0</v>
      </c>
      <c r="K122" s="602">
        <v>0</v>
      </c>
      <c r="L122" s="602">
        <v>0</v>
      </c>
      <c r="M122" s="602">
        <v>0</v>
      </c>
      <c r="N122" s="602">
        <v>0</v>
      </c>
      <c r="O122" s="602">
        <v>0</v>
      </c>
      <c r="P122" s="602">
        <v>0</v>
      </c>
      <c r="Q122" s="602">
        <v>0</v>
      </c>
      <c r="R122" s="602">
        <v>0</v>
      </c>
      <c r="S122" s="602">
        <v>0</v>
      </c>
      <c r="T122" s="602">
        <v>0</v>
      </c>
      <c r="U122" s="602">
        <v>0</v>
      </c>
      <c r="V122" s="602">
        <v>0</v>
      </c>
      <c r="W122" s="602">
        <v>0</v>
      </c>
      <c r="X122" s="602">
        <v>0</v>
      </c>
      <c r="Y122" s="602">
        <v>0</v>
      </c>
      <c r="Z122" s="602">
        <v>0</v>
      </c>
      <c r="AA122" s="602">
        <v>0</v>
      </c>
      <c r="AB122" s="602">
        <v>0</v>
      </c>
      <c r="AC122" s="602">
        <v>0</v>
      </c>
      <c r="AD122" s="602">
        <v>0</v>
      </c>
      <c r="AE122" s="602">
        <v>0</v>
      </c>
      <c r="AF122" s="602">
        <v>0</v>
      </c>
      <c r="AG122" s="602">
        <v>0</v>
      </c>
      <c r="AH122" s="602">
        <v>0</v>
      </c>
      <c r="AI122" s="602">
        <v>0</v>
      </c>
      <c r="AJ122" s="602">
        <v>0</v>
      </c>
      <c r="AK122" s="602">
        <v>0</v>
      </c>
      <c r="AL122" s="602">
        <v>0</v>
      </c>
      <c r="AM122" s="602">
        <v>0</v>
      </c>
      <c r="AN122" s="602">
        <v>0</v>
      </c>
      <c r="AO122" s="602">
        <v>0</v>
      </c>
      <c r="AP122" s="602">
        <v>0</v>
      </c>
      <c r="AQ122" s="602">
        <v>0</v>
      </c>
      <c r="AR122" s="602">
        <v>0</v>
      </c>
      <c r="AS122" s="602">
        <v>0</v>
      </c>
      <c r="AT122" s="602">
        <v>0</v>
      </c>
      <c r="AU122" s="602">
        <v>0</v>
      </c>
      <c r="AV122" s="602">
        <v>0</v>
      </c>
      <c r="AW122" s="602">
        <v>0</v>
      </c>
      <c r="AX122" s="602">
        <v>0</v>
      </c>
      <c r="AY122" s="602">
        <v>0</v>
      </c>
      <c r="AZ122" s="602">
        <v>0</v>
      </c>
      <c r="BA122" s="602">
        <v>0</v>
      </c>
      <c r="BB122" s="602">
        <v>0</v>
      </c>
      <c r="BC122" s="602">
        <v>0</v>
      </c>
      <c r="BD122" s="602">
        <v>0</v>
      </c>
      <c r="BE122" s="602">
        <v>0</v>
      </c>
      <c r="BF122" s="602">
        <v>0</v>
      </c>
      <c r="BG122" s="602">
        <v>0</v>
      </c>
      <c r="BH122" s="602">
        <v>0</v>
      </c>
      <c r="BI122" s="602">
        <v>0</v>
      </c>
      <c r="BJ122" s="602">
        <v>0</v>
      </c>
      <c r="BK122" s="602">
        <v>0</v>
      </c>
      <c r="BL122" s="602">
        <v>0</v>
      </c>
      <c r="BM122" s="602">
        <v>0</v>
      </c>
      <c r="BN122" s="602">
        <v>0</v>
      </c>
      <c r="BO122" s="602">
        <v>0</v>
      </c>
    </row>
    <row r="123" spans="1:67" ht="14.4" x14ac:dyDescent="0.25">
      <c r="A123" s="597" t="e">
        <v>#N/A</v>
      </c>
      <c r="B123" s="597" t="e">
        <v>#N/A</v>
      </c>
      <c r="C123" s="598" t="s">
        <v>157</v>
      </c>
      <c r="D123" s="598" t="s">
        <v>157</v>
      </c>
      <c r="E123" s="599">
        <v>5201</v>
      </c>
      <c r="F123" s="599" t="s">
        <v>157</v>
      </c>
      <c r="G123" s="600" t="s">
        <v>157</v>
      </c>
      <c r="H123" s="601" t="s">
        <v>157</v>
      </c>
      <c r="I123" s="602" t="s">
        <v>157</v>
      </c>
      <c r="J123" s="602">
        <v>0</v>
      </c>
      <c r="K123" s="602">
        <v>0</v>
      </c>
      <c r="L123" s="602">
        <v>0</v>
      </c>
      <c r="M123" s="602">
        <v>0</v>
      </c>
      <c r="N123" s="602">
        <v>0</v>
      </c>
      <c r="O123" s="602">
        <v>0</v>
      </c>
      <c r="P123" s="602">
        <v>0</v>
      </c>
      <c r="Q123" s="602">
        <v>0</v>
      </c>
      <c r="R123" s="602">
        <v>0</v>
      </c>
      <c r="S123" s="602">
        <v>0</v>
      </c>
      <c r="T123" s="602">
        <v>0</v>
      </c>
      <c r="U123" s="602">
        <v>0</v>
      </c>
      <c r="V123" s="602">
        <v>0</v>
      </c>
      <c r="W123" s="602">
        <v>0</v>
      </c>
      <c r="X123" s="602">
        <v>0</v>
      </c>
      <c r="Y123" s="602">
        <v>0</v>
      </c>
      <c r="Z123" s="602">
        <v>0</v>
      </c>
      <c r="AA123" s="602">
        <v>0</v>
      </c>
      <c r="AB123" s="602">
        <v>0</v>
      </c>
      <c r="AC123" s="602">
        <v>0</v>
      </c>
      <c r="AD123" s="602">
        <v>0</v>
      </c>
      <c r="AE123" s="602">
        <v>0</v>
      </c>
      <c r="AF123" s="602">
        <v>0</v>
      </c>
      <c r="AG123" s="602">
        <v>0</v>
      </c>
      <c r="AH123" s="602">
        <v>0</v>
      </c>
      <c r="AI123" s="602">
        <v>0</v>
      </c>
      <c r="AJ123" s="602">
        <v>0</v>
      </c>
      <c r="AK123" s="602">
        <v>0</v>
      </c>
      <c r="AL123" s="602">
        <v>0</v>
      </c>
      <c r="AM123" s="602">
        <v>0</v>
      </c>
      <c r="AN123" s="602">
        <v>0</v>
      </c>
      <c r="AO123" s="602">
        <v>0</v>
      </c>
      <c r="AP123" s="602">
        <v>0</v>
      </c>
      <c r="AQ123" s="602">
        <v>0</v>
      </c>
      <c r="AR123" s="602">
        <v>0</v>
      </c>
      <c r="AS123" s="602">
        <v>0</v>
      </c>
      <c r="AT123" s="602">
        <v>0</v>
      </c>
      <c r="AU123" s="602">
        <v>0</v>
      </c>
      <c r="AV123" s="602">
        <v>0</v>
      </c>
      <c r="AW123" s="602">
        <v>0</v>
      </c>
      <c r="AX123" s="602">
        <v>0</v>
      </c>
      <c r="AY123" s="602">
        <v>0</v>
      </c>
      <c r="AZ123" s="602">
        <v>0</v>
      </c>
      <c r="BA123" s="602">
        <v>0</v>
      </c>
      <c r="BB123" s="602">
        <v>0</v>
      </c>
      <c r="BC123" s="602">
        <v>0</v>
      </c>
      <c r="BD123" s="602">
        <v>0</v>
      </c>
      <c r="BE123" s="602">
        <v>0</v>
      </c>
      <c r="BF123" s="602">
        <v>0</v>
      </c>
      <c r="BG123" s="602">
        <v>0</v>
      </c>
      <c r="BH123" s="602">
        <v>0</v>
      </c>
      <c r="BI123" s="602">
        <v>0</v>
      </c>
      <c r="BJ123" s="602">
        <v>0</v>
      </c>
      <c r="BK123" s="602">
        <v>0</v>
      </c>
      <c r="BL123" s="602">
        <v>0</v>
      </c>
      <c r="BM123" s="602">
        <v>0</v>
      </c>
      <c r="BN123" s="602">
        <v>0</v>
      </c>
      <c r="BO123" s="602">
        <v>0</v>
      </c>
    </row>
    <row r="124" spans="1:67" ht="14.4" x14ac:dyDescent="0.25">
      <c r="A124" s="597" t="e">
        <v>#N/A</v>
      </c>
      <c r="B124" s="597" t="e">
        <v>#N/A</v>
      </c>
      <c r="C124" s="598" t="s">
        <v>157</v>
      </c>
      <c r="D124" s="598" t="s">
        <v>157</v>
      </c>
      <c r="E124" s="599">
        <v>206124</v>
      </c>
      <c r="F124" s="599" t="s">
        <v>157</v>
      </c>
      <c r="G124" s="600" t="s">
        <v>157</v>
      </c>
      <c r="H124" s="601" t="s">
        <v>157</v>
      </c>
      <c r="I124" s="602" t="s">
        <v>157</v>
      </c>
      <c r="J124" s="602">
        <v>0</v>
      </c>
      <c r="K124" s="602">
        <v>0</v>
      </c>
      <c r="L124" s="602">
        <v>0</v>
      </c>
      <c r="M124" s="602">
        <v>0</v>
      </c>
      <c r="N124" s="602">
        <v>0</v>
      </c>
      <c r="O124" s="602">
        <v>0</v>
      </c>
      <c r="P124" s="602">
        <v>0</v>
      </c>
      <c r="Q124" s="602">
        <v>0</v>
      </c>
      <c r="R124" s="602">
        <v>0</v>
      </c>
      <c r="S124" s="602">
        <v>0</v>
      </c>
      <c r="T124" s="602">
        <v>0</v>
      </c>
      <c r="U124" s="602">
        <v>0</v>
      </c>
      <c r="V124" s="602">
        <v>0</v>
      </c>
      <c r="W124" s="602">
        <v>0</v>
      </c>
      <c r="X124" s="602">
        <v>0</v>
      </c>
      <c r="Y124" s="602">
        <v>0</v>
      </c>
      <c r="Z124" s="602">
        <v>0</v>
      </c>
      <c r="AA124" s="602">
        <v>0</v>
      </c>
      <c r="AB124" s="602">
        <v>0</v>
      </c>
      <c r="AC124" s="602">
        <v>0</v>
      </c>
      <c r="AD124" s="602">
        <v>0</v>
      </c>
      <c r="AE124" s="602">
        <v>0</v>
      </c>
      <c r="AF124" s="602">
        <v>0</v>
      </c>
      <c r="AG124" s="602">
        <v>0</v>
      </c>
      <c r="AH124" s="602">
        <v>0</v>
      </c>
      <c r="AI124" s="602">
        <v>0</v>
      </c>
      <c r="AJ124" s="602">
        <v>0</v>
      </c>
      <c r="AK124" s="602">
        <v>0</v>
      </c>
      <c r="AL124" s="602">
        <v>0</v>
      </c>
      <c r="AM124" s="602">
        <v>0</v>
      </c>
      <c r="AN124" s="602">
        <v>0</v>
      </c>
      <c r="AO124" s="602">
        <v>0</v>
      </c>
      <c r="AP124" s="602">
        <v>0</v>
      </c>
      <c r="AQ124" s="602">
        <v>0</v>
      </c>
      <c r="AR124" s="602">
        <v>0</v>
      </c>
      <c r="AS124" s="602">
        <v>0</v>
      </c>
      <c r="AT124" s="602">
        <v>0</v>
      </c>
      <c r="AU124" s="602">
        <v>0</v>
      </c>
      <c r="AV124" s="602">
        <v>0</v>
      </c>
      <c r="AW124" s="602">
        <v>0</v>
      </c>
      <c r="AX124" s="602">
        <v>0</v>
      </c>
      <c r="AY124" s="602">
        <v>0</v>
      </c>
      <c r="AZ124" s="602">
        <v>0</v>
      </c>
      <c r="BA124" s="602">
        <v>0</v>
      </c>
      <c r="BB124" s="602">
        <v>0</v>
      </c>
      <c r="BC124" s="602">
        <v>0</v>
      </c>
      <c r="BD124" s="602">
        <v>0</v>
      </c>
      <c r="BE124" s="602">
        <v>0</v>
      </c>
      <c r="BF124" s="602">
        <v>0</v>
      </c>
      <c r="BG124" s="602">
        <v>0</v>
      </c>
      <c r="BH124" s="602">
        <v>0</v>
      </c>
      <c r="BI124" s="602">
        <v>0</v>
      </c>
      <c r="BJ124" s="602">
        <v>0</v>
      </c>
      <c r="BK124" s="602">
        <v>0</v>
      </c>
      <c r="BL124" s="602">
        <v>0</v>
      </c>
      <c r="BM124" s="602">
        <v>0</v>
      </c>
      <c r="BN124" s="602">
        <v>0</v>
      </c>
      <c r="BO124" s="602">
        <v>0</v>
      </c>
    </row>
    <row r="125" spans="1:67" ht="14.4" x14ac:dyDescent="0.25">
      <c r="A125" s="597" t="e">
        <v>#N/A</v>
      </c>
      <c r="B125" s="597" t="e">
        <v>#N/A</v>
      </c>
      <c r="C125" s="598" t="s">
        <v>157</v>
      </c>
      <c r="D125" s="598" t="s">
        <v>157</v>
      </c>
      <c r="E125" s="599">
        <v>2026</v>
      </c>
      <c r="F125" s="599" t="s">
        <v>157</v>
      </c>
      <c r="G125" s="600" t="s">
        <v>157</v>
      </c>
      <c r="H125" s="601" t="s">
        <v>157</v>
      </c>
      <c r="I125" s="602" t="s">
        <v>157</v>
      </c>
      <c r="J125" s="602">
        <v>0</v>
      </c>
      <c r="K125" s="602">
        <v>0</v>
      </c>
      <c r="L125" s="602">
        <v>0</v>
      </c>
      <c r="M125" s="602">
        <v>0</v>
      </c>
      <c r="N125" s="602">
        <v>0</v>
      </c>
      <c r="O125" s="602">
        <v>0</v>
      </c>
      <c r="P125" s="602">
        <v>0</v>
      </c>
      <c r="Q125" s="602">
        <v>0</v>
      </c>
      <c r="R125" s="602">
        <v>0</v>
      </c>
      <c r="S125" s="602">
        <v>0</v>
      </c>
      <c r="T125" s="602">
        <v>0</v>
      </c>
      <c r="U125" s="602">
        <v>0</v>
      </c>
      <c r="V125" s="602">
        <v>0</v>
      </c>
      <c r="W125" s="602">
        <v>0</v>
      </c>
      <c r="X125" s="602">
        <v>0</v>
      </c>
      <c r="Y125" s="602">
        <v>0</v>
      </c>
      <c r="Z125" s="602">
        <v>0</v>
      </c>
      <c r="AA125" s="602">
        <v>0</v>
      </c>
      <c r="AB125" s="602">
        <v>0</v>
      </c>
      <c r="AC125" s="602">
        <v>0</v>
      </c>
      <c r="AD125" s="602">
        <v>0</v>
      </c>
      <c r="AE125" s="602">
        <v>0</v>
      </c>
      <c r="AF125" s="602">
        <v>0</v>
      </c>
      <c r="AG125" s="602">
        <v>0</v>
      </c>
      <c r="AH125" s="602">
        <v>0</v>
      </c>
      <c r="AI125" s="602">
        <v>0</v>
      </c>
      <c r="AJ125" s="602">
        <v>0</v>
      </c>
      <c r="AK125" s="602">
        <v>0</v>
      </c>
      <c r="AL125" s="602">
        <v>0</v>
      </c>
      <c r="AM125" s="602">
        <v>0</v>
      </c>
      <c r="AN125" s="602">
        <v>0</v>
      </c>
      <c r="AO125" s="602">
        <v>0</v>
      </c>
      <c r="AP125" s="602">
        <v>0</v>
      </c>
      <c r="AQ125" s="602">
        <v>0</v>
      </c>
      <c r="AR125" s="602">
        <v>0</v>
      </c>
      <c r="AS125" s="602">
        <v>0</v>
      </c>
      <c r="AT125" s="602">
        <v>0</v>
      </c>
      <c r="AU125" s="602">
        <v>0</v>
      </c>
      <c r="AV125" s="602">
        <v>0</v>
      </c>
      <c r="AW125" s="602">
        <v>0</v>
      </c>
      <c r="AX125" s="602">
        <v>0</v>
      </c>
      <c r="AY125" s="602">
        <v>0</v>
      </c>
      <c r="AZ125" s="602">
        <v>0</v>
      </c>
      <c r="BA125" s="602">
        <v>0</v>
      </c>
      <c r="BB125" s="602">
        <v>0</v>
      </c>
      <c r="BC125" s="602">
        <v>0</v>
      </c>
      <c r="BD125" s="602">
        <v>0</v>
      </c>
      <c r="BE125" s="602">
        <v>0</v>
      </c>
      <c r="BF125" s="602">
        <v>0</v>
      </c>
      <c r="BG125" s="602">
        <v>0</v>
      </c>
      <c r="BH125" s="602">
        <v>0</v>
      </c>
      <c r="BI125" s="602">
        <v>0</v>
      </c>
      <c r="BJ125" s="602">
        <v>0</v>
      </c>
      <c r="BK125" s="602">
        <v>0</v>
      </c>
      <c r="BL125" s="602">
        <v>0</v>
      </c>
      <c r="BM125" s="602">
        <v>0</v>
      </c>
      <c r="BN125" s="602">
        <v>0</v>
      </c>
      <c r="BO125" s="602">
        <v>0</v>
      </c>
    </row>
    <row r="126" spans="1:67" ht="14.4" x14ac:dyDescent="0.25">
      <c r="A126" s="597" t="e">
        <v>#N/A</v>
      </c>
      <c r="B126" s="597" t="e">
        <v>#N/A</v>
      </c>
      <c r="C126" s="598" t="s">
        <v>157</v>
      </c>
      <c r="D126" s="598" t="s">
        <v>157</v>
      </c>
      <c r="E126" s="599" t="s">
        <v>475</v>
      </c>
      <c r="F126" s="599" t="s">
        <v>157</v>
      </c>
      <c r="G126" s="600" t="s">
        <v>157</v>
      </c>
      <c r="H126" s="601" t="s">
        <v>157</v>
      </c>
      <c r="I126" s="602" t="s">
        <v>157</v>
      </c>
      <c r="J126" s="602">
        <v>0</v>
      </c>
      <c r="K126" s="602">
        <v>0</v>
      </c>
      <c r="L126" s="602">
        <v>0</v>
      </c>
      <c r="M126" s="602">
        <v>0</v>
      </c>
      <c r="N126" s="602">
        <v>0</v>
      </c>
      <c r="O126" s="602">
        <v>0</v>
      </c>
      <c r="P126" s="602">
        <v>0</v>
      </c>
      <c r="Q126" s="602">
        <v>0</v>
      </c>
      <c r="R126" s="602">
        <v>0</v>
      </c>
      <c r="S126" s="602">
        <v>0</v>
      </c>
      <c r="T126" s="602">
        <v>0</v>
      </c>
      <c r="U126" s="602">
        <v>0</v>
      </c>
      <c r="V126" s="602">
        <v>0</v>
      </c>
      <c r="W126" s="602">
        <v>0</v>
      </c>
      <c r="X126" s="602">
        <v>0</v>
      </c>
      <c r="Y126" s="602">
        <v>0</v>
      </c>
      <c r="Z126" s="602">
        <v>0</v>
      </c>
      <c r="AA126" s="602">
        <v>0</v>
      </c>
      <c r="AB126" s="602">
        <v>0</v>
      </c>
      <c r="AC126" s="602">
        <v>0</v>
      </c>
      <c r="AD126" s="602">
        <v>0</v>
      </c>
      <c r="AE126" s="602">
        <v>0</v>
      </c>
      <c r="AF126" s="602">
        <v>0</v>
      </c>
      <c r="AG126" s="602">
        <v>0</v>
      </c>
      <c r="AH126" s="602">
        <v>0</v>
      </c>
      <c r="AI126" s="602">
        <v>0</v>
      </c>
      <c r="AJ126" s="602">
        <v>0</v>
      </c>
      <c r="AK126" s="602">
        <v>0</v>
      </c>
      <c r="AL126" s="602">
        <v>0</v>
      </c>
      <c r="AM126" s="602">
        <v>0</v>
      </c>
      <c r="AN126" s="602">
        <v>0</v>
      </c>
      <c r="AO126" s="602">
        <v>0</v>
      </c>
      <c r="AP126" s="602">
        <v>0</v>
      </c>
      <c r="AQ126" s="602">
        <v>0</v>
      </c>
      <c r="AR126" s="602">
        <v>0</v>
      </c>
      <c r="AS126" s="602">
        <v>0</v>
      </c>
      <c r="AT126" s="602">
        <v>0</v>
      </c>
      <c r="AU126" s="602">
        <v>0</v>
      </c>
      <c r="AV126" s="602">
        <v>0</v>
      </c>
      <c r="AW126" s="602">
        <v>0</v>
      </c>
      <c r="AX126" s="602">
        <v>0</v>
      </c>
      <c r="AY126" s="602">
        <v>0</v>
      </c>
      <c r="AZ126" s="602">
        <v>0</v>
      </c>
      <c r="BA126" s="602">
        <v>0</v>
      </c>
      <c r="BB126" s="602">
        <v>0</v>
      </c>
      <c r="BC126" s="602">
        <v>0</v>
      </c>
      <c r="BD126" s="602">
        <v>0</v>
      </c>
      <c r="BE126" s="602">
        <v>0</v>
      </c>
      <c r="BF126" s="602">
        <v>0</v>
      </c>
      <c r="BG126" s="602">
        <v>0</v>
      </c>
      <c r="BH126" s="602">
        <v>0</v>
      </c>
      <c r="BI126" s="602">
        <v>0</v>
      </c>
      <c r="BJ126" s="602">
        <v>0</v>
      </c>
      <c r="BK126" s="602">
        <v>0</v>
      </c>
      <c r="BL126" s="602">
        <v>0</v>
      </c>
      <c r="BM126" s="602">
        <v>0</v>
      </c>
      <c r="BN126" s="602">
        <v>0</v>
      </c>
      <c r="BO126" s="602">
        <v>0</v>
      </c>
    </row>
    <row r="127" spans="1:67" ht="14.4" x14ac:dyDescent="0.25">
      <c r="A127" s="597" t="e">
        <v>#N/A</v>
      </c>
      <c r="B127" s="597" t="e">
        <v>#N/A</v>
      </c>
      <c r="C127" s="598" t="s">
        <v>157</v>
      </c>
      <c r="D127" s="598" t="s">
        <v>157</v>
      </c>
      <c r="E127" s="599">
        <v>2018</v>
      </c>
      <c r="F127" s="599" t="s">
        <v>157</v>
      </c>
      <c r="G127" s="600" t="s">
        <v>157</v>
      </c>
      <c r="H127" s="601" t="s">
        <v>157</v>
      </c>
      <c r="I127" s="602" t="s">
        <v>157</v>
      </c>
      <c r="J127" s="602">
        <v>0</v>
      </c>
      <c r="K127" s="602">
        <v>0</v>
      </c>
      <c r="L127" s="602">
        <v>0</v>
      </c>
      <c r="M127" s="602">
        <v>0</v>
      </c>
      <c r="N127" s="602">
        <v>0</v>
      </c>
      <c r="O127" s="602">
        <v>0</v>
      </c>
      <c r="P127" s="602">
        <v>0</v>
      </c>
      <c r="Q127" s="602">
        <v>0</v>
      </c>
      <c r="R127" s="602">
        <v>0</v>
      </c>
      <c r="S127" s="602">
        <v>0</v>
      </c>
      <c r="T127" s="602">
        <v>0</v>
      </c>
      <c r="U127" s="602">
        <v>0</v>
      </c>
      <c r="V127" s="602">
        <v>0</v>
      </c>
      <c r="W127" s="602">
        <v>0</v>
      </c>
      <c r="X127" s="602">
        <v>0</v>
      </c>
      <c r="Y127" s="602">
        <v>0</v>
      </c>
      <c r="Z127" s="602">
        <v>0</v>
      </c>
      <c r="AA127" s="602">
        <v>0</v>
      </c>
      <c r="AB127" s="602">
        <v>0</v>
      </c>
      <c r="AC127" s="602">
        <v>0</v>
      </c>
      <c r="AD127" s="602">
        <v>0</v>
      </c>
      <c r="AE127" s="602">
        <v>0</v>
      </c>
      <c r="AF127" s="602">
        <v>0</v>
      </c>
      <c r="AG127" s="602">
        <v>0</v>
      </c>
      <c r="AH127" s="602">
        <v>0</v>
      </c>
      <c r="AI127" s="602">
        <v>0</v>
      </c>
      <c r="AJ127" s="602">
        <v>0</v>
      </c>
      <c r="AK127" s="602">
        <v>0</v>
      </c>
      <c r="AL127" s="602">
        <v>0</v>
      </c>
      <c r="AM127" s="602">
        <v>0</v>
      </c>
      <c r="AN127" s="602">
        <v>0</v>
      </c>
      <c r="AO127" s="602">
        <v>0</v>
      </c>
      <c r="AP127" s="602">
        <v>0</v>
      </c>
      <c r="AQ127" s="602">
        <v>0</v>
      </c>
      <c r="AR127" s="602">
        <v>0</v>
      </c>
      <c r="AS127" s="602">
        <v>0</v>
      </c>
      <c r="AT127" s="602">
        <v>0</v>
      </c>
      <c r="AU127" s="602">
        <v>0</v>
      </c>
      <c r="AV127" s="602">
        <v>0</v>
      </c>
      <c r="AW127" s="602">
        <v>0</v>
      </c>
      <c r="AX127" s="602">
        <v>0</v>
      </c>
      <c r="AY127" s="602">
        <v>0</v>
      </c>
      <c r="AZ127" s="602">
        <v>0</v>
      </c>
      <c r="BA127" s="602">
        <v>0</v>
      </c>
      <c r="BB127" s="602">
        <v>0</v>
      </c>
      <c r="BC127" s="602">
        <v>0</v>
      </c>
      <c r="BD127" s="602">
        <v>0</v>
      </c>
      <c r="BE127" s="602">
        <v>0</v>
      </c>
      <c r="BF127" s="602">
        <v>0</v>
      </c>
      <c r="BG127" s="602">
        <v>0</v>
      </c>
      <c r="BH127" s="602">
        <v>0</v>
      </c>
      <c r="BI127" s="602">
        <v>0</v>
      </c>
      <c r="BJ127" s="602">
        <v>0</v>
      </c>
      <c r="BK127" s="602">
        <v>0</v>
      </c>
      <c r="BL127" s="602">
        <v>0</v>
      </c>
      <c r="BM127" s="602">
        <v>0</v>
      </c>
      <c r="BN127" s="602">
        <v>0</v>
      </c>
      <c r="BO127" s="602">
        <v>0</v>
      </c>
    </row>
    <row r="128" spans="1:67" ht="14.4" x14ac:dyDescent="0.25">
      <c r="A128" s="597" t="e">
        <v>#N/A</v>
      </c>
      <c r="B128" s="597" t="e">
        <v>#N/A</v>
      </c>
      <c r="C128" s="598" t="s">
        <v>157</v>
      </c>
      <c r="D128" s="598" t="s">
        <v>157</v>
      </c>
      <c r="E128" s="599" t="s">
        <v>359</v>
      </c>
      <c r="F128" s="599" t="s">
        <v>157</v>
      </c>
      <c r="G128" s="600" t="s">
        <v>157</v>
      </c>
      <c r="H128" s="601" t="s">
        <v>157</v>
      </c>
      <c r="I128" s="602" t="s">
        <v>157</v>
      </c>
      <c r="J128" s="602">
        <v>0</v>
      </c>
      <c r="K128" s="602">
        <v>0</v>
      </c>
      <c r="L128" s="602">
        <v>0</v>
      </c>
      <c r="M128" s="602">
        <v>0</v>
      </c>
      <c r="N128" s="602">
        <v>0</v>
      </c>
      <c r="O128" s="602">
        <v>0</v>
      </c>
      <c r="P128" s="602">
        <v>0</v>
      </c>
      <c r="Q128" s="602">
        <v>0</v>
      </c>
      <c r="R128" s="602">
        <v>0</v>
      </c>
      <c r="S128" s="602">
        <v>0</v>
      </c>
      <c r="T128" s="602">
        <v>0</v>
      </c>
      <c r="U128" s="602">
        <v>0</v>
      </c>
      <c r="V128" s="602">
        <v>0</v>
      </c>
      <c r="W128" s="602">
        <v>0</v>
      </c>
      <c r="X128" s="602">
        <v>0</v>
      </c>
      <c r="Y128" s="602">
        <v>0</v>
      </c>
      <c r="Z128" s="602">
        <v>0</v>
      </c>
      <c r="AA128" s="602">
        <v>0</v>
      </c>
      <c r="AB128" s="602">
        <v>0</v>
      </c>
      <c r="AC128" s="602">
        <v>0</v>
      </c>
      <c r="AD128" s="602">
        <v>0</v>
      </c>
      <c r="AE128" s="602">
        <v>0</v>
      </c>
      <c r="AF128" s="602">
        <v>0</v>
      </c>
      <c r="AG128" s="602">
        <v>0</v>
      </c>
      <c r="AH128" s="602">
        <v>0</v>
      </c>
      <c r="AI128" s="602">
        <v>0</v>
      </c>
      <c r="AJ128" s="602">
        <v>0</v>
      </c>
      <c r="AK128" s="602">
        <v>0</v>
      </c>
      <c r="AL128" s="602">
        <v>0</v>
      </c>
      <c r="AM128" s="602">
        <v>0</v>
      </c>
      <c r="AN128" s="602">
        <v>0</v>
      </c>
      <c r="AO128" s="602">
        <v>0</v>
      </c>
      <c r="AP128" s="602">
        <v>0</v>
      </c>
      <c r="AQ128" s="602">
        <v>0</v>
      </c>
      <c r="AR128" s="602">
        <v>0</v>
      </c>
      <c r="AS128" s="602">
        <v>0</v>
      </c>
      <c r="AT128" s="602">
        <v>0</v>
      </c>
      <c r="AU128" s="602">
        <v>0</v>
      </c>
      <c r="AV128" s="602">
        <v>0</v>
      </c>
      <c r="AW128" s="602">
        <v>0</v>
      </c>
      <c r="AX128" s="602">
        <v>0</v>
      </c>
      <c r="AY128" s="602">
        <v>0</v>
      </c>
      <c r="AZ128" s="602">
        <v>0</v>
      </c>
      <c r="BA128" s="602">
        <v>0</v>
      </c>
      <c r="BB128" s="602">
        <v>0</v>
      </c>
      <c r="BC128" s="602">
        <v>0</v>
      </c>
      <c r="BD128" s="602">
        <v>0</v>
      </c>
      <c r="BE128" s="602">
        <v>0</v>
      </c>
      <c r="BF128" s="602">
        <v>0</v>
      </c>
      <c r="BG128" s="602">
        <v>0</v>
      </c>
      <c r="BH128" s="602">
        <v>0</v>
      </c>
      <c r="BI128" s="602">
        <v>0</v>
      </c>
      <c r="BJ128" s="602">
        <v>0</v>
      </c>
      <c r="BK128" s="602">
        <v>0</v>
      </c>
      <c r="BL128" s="602">
        <v>0</v>
      </c>
      <c r="BM128" s="602">
        <v>0</v>
      </c>
      <c r="BN128" s="602">
        <v>0</v>
      </c>
      <c r="BO128" s="602">
        <v>0</v>
      </c>
    </row>
    <row r="129" spans="1:67" ht="14.4" x14ac:dyDescent="0.25">
      <c r="A129" s="597" t="e">
        <v>#N/A</v>
      </c>
      <c r="B129" s="597" t="e">
        <v>#N/A</v>
      </c>
      <c r="C129" s="598" t="s">
        <v>157</v>
      </c>
      <c r="D129" s="598" t="s">
        <v>157</v>
      </c>
      <c r="E129" s="599">
        <v>2512</v>
      </c>
      <c r="F129" s="599" t="s">
        <v>157</v>
      </c>
      <c r="G129" s="600" t="s">
        <v>157</v>
      </c>
      <c r="H129" s="601" t="s">
        <v>157</v>
      </c>
      <c r="I129" s="602" t="s">
        <v>157</v>
      </c>
      <c r="J129" s="602">
        <v>0</v>
      </c>
      <c r="K129" s="602">
        <v>0</v>
      </c>
      <c r="L129" s="602">
        <v>0</v>
      </c>
      <c r="M129" s="602">
        <v>0</v>
      </c>
      <c r="N129" s="602">
        <v>0</v>
      </c>
      <c r="O129" s="602">
        <v>0</v>
      </c>
      <c r="P129" s="602">
        <v>0</v>
      </c>
      <c r="Q129" s="602">
        <v>0</v>
      </c>
      <c r="R129" s="602">
        <v>0</v>
      </c>
      <c r="S129" s="602">
        <v>0</v>
      </c>
      <c r="T129" s="602">
        <v>0</v>
      </c>
      <c r="U129" s="602">
        <v>0</v>
      </c>
      <c r="V129" s="602">
        <v>0</v>
      </c>
      <c r="W129" s="602">
        <v>0</v>
      </c>
      <c r="X129" s="602">
        <v>0</v>
      </c>
      <c r="Y129" s="602">
        <v>0</v>
      </c>
      <c r="Z129" s="602">
        <v>0</v>
      </c>
      <c r="AA129" s="602">
        <v>0</v>
      </c>
      <c r="AB129" s="602">
        <v>0</v>
      </c>
      <c r="AC129" s="602">
        <v>0</v>
      </c>
      <c r="AD129" s="602">
        <v>0</v>
      </c>
      <c r="AE129" s="602">
        <v>0</v>
      </c>
      <c r="AF129" s="602">
        <v>0</v>
      </c>
      <c r="AG129" s="602">
        <v>0</v>
      </c>
      <c r="AH129" s="602">
        <v>0</v>
      </c>
      <c r="AI129" s="602">
        <v>0</v>
      </c>
      <c r="AJ129" s="602">
        <v>0</v>
      </c>
      <c r="AK129" s="602">
        <v>0</v>
      </c>
      <c r="AL129" s="602">
        <v>0</v>
      </c>
      <c r="AM129" s="602">
        <v>0</v>
      </c>
      <c r="AN129" s="602">
        <v>0</v>
      </c>
      <c r="AO129" s="602">
        <v>0</v>
      </c>
      <c r="AP129" s="602">
        <v>0</v>
      </c>
      <c r="AQ129" s="602">
        <v>0</v>
      </c>
      <c r="AR129" s="602">
        <v>0</v>
      </c>
      <c r="AS129" s="602">
        <v>0</v>
      </c>
      <c r="AT129" s="602">
        <v>0</v>
      </c>
      <c r="AU129" s="602">
        <v>0</v>
      </c>
      <c r="AV129" s="602">
        <v>0</v>
      </c>
      <c r="AW129" s="602">
        <v>0</v>
      </c>
      <c r="AX129" s="602">
        <v>0</v>
      </c>
      <c r="AY129" s="602">
        <v>0</v>
      </c>
      <c r="AZ129" s="602">
        <v>0</v>
      </c>
      <c r="BA129" s="602">
        <v>0</v>
      </c>
      <c r="BB129" s="602">
        <v>0</v>
      </c>
      <c r="BC129" s="602">
        <v>0</v>
      </c>
      <c r="BD129" s="602">
        <v>0</v>
      </c>
      <c r="BE129" s="602">
        <v>0</v>
      </c>
      <c r="BF129" s="602">
        <v>0</v>
      </c>
      <c r="BG129" s="602">
        <v>0</v>
      </c>
      <c r="BH129" s="602">
        <v>0</v>
      </c>
      <c r="BI129" s="602">
        <v>0</v>
      </c>
      <c r="BJ129" s="602">
        <v>0</v>
      </c>
      <c r="BK129" s="602">
        <v>0</v>
      </c>
      <c r="BL129" s="602">
        <v>0</v>
      </c>
      <c r="BM129" s="602">
        <v>0</v>
      </c>
      <c r="BN129" s="602">
        <v>0</v>
      </c>
      <c r="BO129" s="602">
        <v>0</v>
      </c>
    </row>
    <row r="130" spans="1:67" ht="14.4" x14ac:dyDescent="0.25">
      <c r="A130" s="597" t="e">
        <v>#N/A</v>
      </c>
      <c r="B130" s="597" t="e">
        <v>#N/A</v>
      </c>
      <c r="C130" s="598" t="s">
        <v>157</v>
      </c>
      <c r="D130" s="598" t="s">
        <v>157</v>
      </c>
      <c r="E130" s="599">
        <v>206126</v>
      </c>
      <c r="F130" s="599" t="s">
        <v>157</v>
      </c>
      <c r="G130" s="600" t="s">
        <v>157</v>
      </c>
      <c r="H130" s="601" t="s">
        <v>157</v>
      </c>
      <c r="I130" s="602" t="s">
        <v>157</v>
      </c>
      <c r="J130" s="602">
        <v>0</v>
      </c>
      <c r="K130" s="602">
        <v>0</v>
      </c>
      <c r="L130" s="602">
        <v>0</v>
      </c>
      <c r="M130" s="602">
        <v>0</v>
      </c>
      <c r="N130" s="602">
        <v>0</v>
      </c>
      <c r="O130" s="602">
        <v>0</v>
      </c>
      <c r="P130" s="602">
        <v>0</v>
      </c>
      <c r="Q130" s="602">
        <v>0</v>
      </c>
      <c r="R130" s="602">
        <v>0</v>
      </c>
      <c r="S130" s="602">
        <v>0</v>
      </c>
      <c r="T130" s="602">
        <v>0</v>
      </c>
      <c r="U130" s="602">
        <v>0</v>
      </c>
      <c r="V130" s="602">
        <v>0</v>
      </c>
      <c r="W130" s="602">
        <v>0</v>
      </c>
      <c r="X130" s="602">
        <v>0</v>
      </c>
      <c r="Y130" s="602">
        <v>0</v>
      </c>
      <c r="Z130" s="602">
        <v>0</v>
      </c>
      <c r="AA130" s="602">
        <v>0</v>
      </c>
      <c r="AB130" s="602">
        <v>0</v>
      </c>
      <c r="AC130" s="602">
        <v>0</v>
      </c>
      <c r="AD130" s="602">
        <v>0</v>
      </c>
      <c r="AE130" s="602">
        <v>0</v>
      </c>
      <c r="AF130" s="602">
        <v>0</v>
      </c>
      <c r="AG130" s="602">
        <v>0</v>
      </c>
      <c r="AH130" s="602">
        <v>0</v>
      </c>
      <c r="AI130" s="602">
        <v>0</v>
      </c>
      <c r="AJ130" s="602">
        <v>0</v>
      </c>
      <c r="AK130" s="602">
        <v>0</v>
      </c>
      <c r="AL130" s="602">
        <v>0</v>
      </c>
      <c r="AM130" s="602">
        <v>0</v>
      </c>
      <c r="AN130" s="602">
        <v>0</v>
      </c>
      <c r="AO130" s="602">
        <v>0</v>
      </c>
      <c r="AP130" s="602">
        <v>0</v>
      </c>
      <c r="AQ130" s="602">
        <v>0</v>
      </c>
      <c r="AR130" s="602">
        <v>0</v>
      </c>
      <c r="AS130" s="602">
        <v>0</v>
      </c>
      <c r="AT130" s="602">
        <v>0</v>
      </c>
      <c r="AU130" s="602">
        <v>0</v>
      </c>
      <c r="AV130" s="602">
        <v>0</v>
      </c>
      <c r="AW130" s="602">
        <v>0</v>
      </c>
      <c r="AX130" s="602">
        <v>0</v>
      </c>
      <c r="AY130" s="602">
        <v>0</v>
      </c>
      <c r="AZ130" s="602">
        <v>0</v>
      </c>
      <c r="BA130" s="602">
        <v>0</v>
      </c>
      <c r="BB130" s="602">
        <v>0</v>
      </c>
      <c r="BC130" s="602">
        <v>0</v>
      </c>
      <c r="BD130" s="602">
        <v>0</v>
      </c>
      <c r="BE130" s="602">
        <v>0</v>
      </c>
      <c r="BF130" s="602">
        <v>0</v>
      </c>
      <c r="BG130" s="602">
        <v>0</v>
      </c>
      <c r="BH130" s="602">
        <v>0</v>
      </c>
      <c r="BI130" s="602">
        <v>0</v>
      </c>
      <c r="BJ130" s="602">
        <v>0</v>
      </c>
      <c r="BK130" s="602">
        <v>0</v>
      </c>
      <c r="BL130" s="602">
        <v>0</v>
      </c>
      <c r="BM130" s="602">
        <v>0</v>
      </c>
      <c r="BN130" s="602">
        <v>0</v>
      </c>
      <c r="BO130" s="602">
        <v>0</v>
      </c>
    </row>
    <row r="131" spans="1:67" ht="14.4" x14ac:dyDescent="0.25">
      <c r="A131" s="597" t="e">
        <v>#N/A</v>
      </c>
      <c r="B131" s="597" t="e">
        <v>#N/A</v>
      </c>
      <c r="C131" s="598" t="s">
        <v>157</v>
      </c>
      <c r="D131" s="598" t="s">
        <v>157</v>
      </c>
      <c r="E131" s="599">
        <v>206111</v>
      </c>
      <c r="F131" s="599" t="s">
        <v>157</v>
      </c>
      <c r="G131" s="600" t="s">
        <v>157</v>
      </c>
      <c r="H131" s="601" t="s">
        <v>157</v>
      </c>
      <c r="I131" s="602" t="s">
        <v>157</v>
      </c>
      <c r="J131" s="602">
        <v>0</v>
      </c>
      <c r="K131" s="602">
        <v>0</v>
      </c>
      <c r="L131" s="602">
        <v>0</v>
      </c>
      <c r="M131" s="602">
        <v>0</v>
      </c>
      <c r="N131" s="602">
        <v>0</v>
      </c>
      <c r="O131" s="602">
        <v>0</v>
      </c>
      <c r="P131" s="602">
        <v>0</v>
      </c>
      <c r="Q131" s="602">
        <v>0</v>
      </c>
      <c r="R131" s="602">
        <v>0</v>
      </c>
      <c r="S131" s="602">
        <v>0</v>
      </c>
      <c r="T131" s="602">
        <v>0</v>
      </c>
      <c r="U131" s="602">
        <v>0</v>
      </c>
      <c r="V131" s="602">
        <v>0</v>
      </c>
      <c r="W131" s="602">
        <v>0</v>
      </c>
      <c r="X131" s="602">
        <v>0</v>
      </c>
      <c r="Y131" s="602">
        <v>0</v>
      </c>
      <c r="Z131" s="602">
        <v>0</v>
      </c>
      <c r="AA131" s="602">
        <v>0</v>
      </c>
      <c r="AB131" s="602">
        <v>0</v>
      </c>
      <c r="AC131" s="602">
        <v>0</v>
      </c>
      <c r="AD131" s="602">
        <v>0</v>
      </c>
      <c r="AE131" s="602">
        <v>0</v>
      </c>
      <c r="AF131" s="602">
        <v>0</v>
      </c>
      <c r="AG131" s="602">
        <v>0</v>
      </c>
      <c r="AH131" s="602">
        <v>0</v>
      </c>
      <c r="AI131" s="602">
        <v>0</v>
      </c>
      <c r="AJ131" s="602">
        <v>0</v>
      </c>
      <c r="AK131" s="602">
        <v>0</v>
      </c>
      <c r="AL131" s="602">
        <v>0</v>
      </c>
      <c r="AM131" s="602">
        <v>0</v>
      </c>
      <c r="AN131" s="602">
        <v>0</v>
      </c>
      <c r="AO131" s="602">
        <v>0</v>
      </c>
      <c r="AP131" s="602">
        <v>0</v>
      </c>
      <c r="AQ131" s="602">
        <v>0</v>
      </c>
      <c r="AR131" s="602">
        <v>0</v>
      </c>
      <c r="AS131" s="602">
        <v>0</v>
      </c>
      <c r="AT131" s="602">
        <v>0</v>
      </c>
      <c r="AU131" s="602">
        <v>0</v>
      </c>
      <c r="AV131" s="602">
        <v>0</v>
      </c>
      <c r="AW131" s="602">
        <v>0</v>
      </c>
      <c r="AX131" s="602">
        <v>0</v>
      </c>
      <c r="AY131" s="602">
        <v>0</v>
      </c>
      <c r="AZ131" s="602">
        <v>0</v>
      </c>
      <c r="BA131" s="602">
        <v>0</v>
      </c>
      <c r="BB131" s="602">
        <v>0</v>
      </c>
      <c r="BC131" s="602">
        <v>0</v>
      </c>
      <c r="BD131" s="602">
        <v>0</v>
      </c>
      <c r="BE131" s="602">
        <v>0</v>
      </c>
      <c r="BF131" s="602">
        <v>0</v>
      </c>
      <c r="BG131" s="602">
        <v>0</v>
      </c>
      <c r="BH131" s="602">
        <v>0</v>
      </c>
      <c r="BI131" s="602">
        <v>0</v>
      </c>
      <c r="BJ131" s="602">
        <v>0</v>
      </c>
      <c r="BK131" s="602">
        <v>0</v>
      </c>
      <c r="BL131" s="602">
        <v>0</v>
      </c>
      <c r="BM131" s="602">
        <v>0</v>
      </c>
      <c r="BN131" s="602">
        <v>0</v>
      </c>
      <c r="BO131" s="602">
        <v>0</v>
      </c>
    </row>
    <row r="132" spans="1:67" ht="14.4" x14ac:dyDescent="0.25">
      <c r="A132" s="597" t="e">
        <v>#N/A</v>
      </c>
      <c r="B132" s="597" t="e">
        <v>#N/A</v>
      </c>
      <c r="C132" s="598" t="s">
        <v>157</v>
      </c>
      <c r="D132" s="598" t="s">
        <v>157</v>
      </c>
      <c r="E132" s="599">
        <v>206091</v>
      </c>
      <c r="F132" s="599" t="s">
        <v>157</v>
      </c>
      <c r="G132" s="600" t="s">
        <v>157</v>
      </c>
      <c r="H132" s="601" t="s">
        <v>157</v>
      </c>
      <c r="I132" s="602" t="s">
        <v>157</v>
      </c>
      <c r="J132" s="602">
        <v>0</v>
      </c>
      <c r="K132" s="602">
        <v>0</v>
      </c>
      <c r="L132" s="602">
        <v>0</v>
      </c>
      <c r="M132" s="602">
        <v>0</v>
      </c>
      <c r="N132" s="602">
        <v>0</v>
      </c>
      <c r="O132" s="602">
        <v>0</v>
      </c>
      <c r="P132" s="602">
        <v>0</v>
      </c>
      <c r="Q132" s="602">
        <v>0</v>
      </c>
      <c r="R132" s="602">
        <v>0</v>
      </c>
      <c r="S132" s="602">
        <v>0</v>
      </c>
      <c r="T132" s="602">
        <v>0</v>
      </c>
      <c r="U132" s="602">
        <v>0</v>
      </c>
      <c r="V132" s="602">
        <v>0</v>
      </c>
      <c r="W132" s="602">
        <v>0</v>
      </c>
      <c r="X132" s="602">
        <v>0</v>
      </c>
      <c r="Y132" s="602">
        <v>0</v>
      </c>
      <c r="Z132" s="602">
        <v>0</v>
      </c>
      <c r="AA132" s="602">
        <v>0</v>
      </c>
      <c r="AB132" s="602">
        <v>0</v>
      </c>
      <c r="AC132" s="602">
        <v>0</v>
      </c>
      <c r="AD132" s="602">
        <v>0</v>
      </c>
      <c r="AE132" s="602">
        <v>0</v>
      </c>
      <c r="AF132" s="602">
        <v>0</v>
      </c>
      <c r="AG132" s="602">
        <v>0</v>
      </c>
      <c r="AH132" s="602">
        <v>0</v>
      </c>
      <c r="AI132" s="602">
        <v>0</v>
      </c>
      <c r="AJ132" s="602">
        <v>0</v>
      </c>
      <c r="AK132" s="602">
        <v>0</v>
      </c>
      <c r="AL132" s="602">
        <v>0</v>
      </c>
      <c r="AM132" s="602">
        <v>0</v>
      </c>
      <c r="AN132" s="602">
        <v>0</v>
      </c>
      <c r="AO132" s="602">
        <v>0</v>
      </c>
      <c r="AP132" s="602">
        <v>0</v>
      </c>
      <c r="AQ132" s="602">
        <v>0</v>
      </c>
      <c r="AR132" s="602">
        <v>0</v>
      </c>
      <c r="AS132" s="602">
        <v>0</v>
      </c>
      <c r="AT132" s="602">
        <v>0</v>
      </c>
      <c r="AU132" s="602">
        <v>0</v>
      </c>
      <c r="AV132" s="602">
        <v>0</v>
      </c>
      <c r="AW132" s="602">
        <v>0</v>
      </c>
      <c r="AX132" s="602">
        <v>0</v>
      </c>
      <c r="AY132" s="602">
        <v>0</v>
      </c>
      <c r="AZ132" s="602">
        <v>0</v>
      </c>
      <c r="BA132" s="602">
        <v>0</v>
      </c>
      <c r="BB132" s="602">
        <v>0</v>
      </c>
      <c r="BC132" s="602">
        <v>0</v>
      </c>
      <c r="BD132" s="602">
        <v>0</v>
      </c>
      <c r="BE132" s="602">
        <v>0</v>
      </c>
      <c r="BF132" s="602">
        <v>0</v>
      </c>
      <c r="BG132" s="602">
        <v>0</v>
      </c>
      <c r="BH132" s="602">
        <v>0</v>
      </c>
      <c r="BI132" s="602">
        <v>0</v>
      </c>
      <c r="BJ132" s="602">
        <v>0</v>
      </c>
      <c r="BK132" s="602">
        <v>0</v>
      </c>
      <c r="BL132" s="602">
        <v>0</v>
      </c>
      <c r="BM132" s="602">
        <v>0</v>
      </c>
      <c r="BN132" s="602">
        <v>0</v>
      </c>
      <c r="BO132" s="602">
        <v>0</v>
      </c>
    </row>
    <row r="133" spans="1:67" ht="14.4" x14ac:dyDescent="0.25">
      <c r="A133" s="597" t="e">
        <v>#N/A</v>
      </c>
      <c r="B133" s="597" t="e">
        <v>#N/A</v>
      </c>
      <c r="C133" s="598" t="s">
        <v>157</v>
      </c>
      <c r="D133" s="598" t="s">
        <v>157</v>
      </c>
      <c r="E133" s="599">
        <v>2456</v>
      </c>
      <c r="F133" s="599" t="s">
        <v>157</v>
      </c>
      <c r="G133" s="600" t="s">
        <v>157</v>
      </c>
      <c r="H133" s="601" t="s">
        <v>157</v>
      </c>
      <c r="I133" s="602" t="s">
        <v>157</v>
      </c>
      <c r="J133" s="602">
        <v>0</v>
      </c>
      <c r="K133" s="602">
        <v>0</v>
      </c>
      <c r="L133" s="602">
        <v>0</v>
      </c>
      <c r="M133" s="602">
        <v>0</v>
      </c>
      <c r="N133" s="602">
        <v>0</v>
      </c>
      <c r="O133" s="602">
        <v>0</v>
      </c>
      <c r="P133" s="602">
        <v>0</v>
      </c>
      <c r="Q133" s="602">
        <v>0</v>
      </c>
      <c r="R133" s="602">
        <v>0</v>
      </c>
      <c r="S133" s="602">
        <v>0</v>
      </c>
      <c r="T133" s="602">
        <v>0</v>
      </c>
      <c r="U133" s="602">
        <v>0</v>
      </c>
      <c r="V133" s="602">
        <v>0</v>
      </c>
      <c r="W133" s="602">
        <v>0</v>
      </c>
      <c r="X133" s="602">
        <v>0</v>
      </c>
      <c r="Y133" s="602">
        <v>0</v>
      </c>
      <c r="Z133" s="602">
        <v>0</v>
      </c>
      <c r="AA133" s="602">
        <v>0</v>
      </c>
      <c r="AB133" s="602">
        <v>0</v>
      </c>
      <c r="AC133" s="602">
        <v>0</v>
      </c>
      <c r="AD133" s="602">
        <v>0</v>
      </c>
      <c r="AE133" s="602">
        <v>0</v>
      </c>
      <c r="AF133" s="602">
        <v>0</v>
      </c>
      <c r="AG133" s="602">
        <v>0</v>
      </c>
      <c r="AH133" s="602">
        <v>0</v>
      </c>
      <c r="AI133" s="602">
        <v>0</v>
      </c>
      <c r="AJ133" s="602">
        <v>0</v>
      </c>
      <c r="AK133" s="602">
        <v>0</v>
      </c>
      <c r="AL133" s="602">
        <v>0</v>
      </c>
      <c r="AM133" s="602">
        <v>0</v>
      </c>
      <c r="AN133" s="602">
        <v>0</v>
      </c>
      <c r="AO133" s="602">
        <v>0</v>
      </c>
      <c r="AP133" s="602">
        <v>0</v>
      </c>
      <c r="AQ133" s="602">
        <v>0</v>
      </c>
      <c r="AR133" s="602">
        <v>0</v>
      </c>
      <c r="AS133" s="602">
        <v>0</v>
      </c>
      <c r="AT133" s="602">
        <v>0</v>
      </c>
      <c r="AU133" s="602">
        <v>0</v>
      </c>
      <c r="AV133" s="602">
        <v>0</v>
      </c>
      <c r="AW133" s="602">
        <v>0</v>
      </c>
      <c r="AX133" s="602">
        <v>0</v>
      </c>
      <c r="AY133" s="602">
        <v>0</v>
      </c>
      <c r="AZ133" s="602">
        <v>0</v>
      </c>
      <c r="BA133" s="602">
        <v>0</v>
      </c>
      <c r="BB133" s="602">
        <v>0</v>
      </c>
      <c r="BC133" s="602">
        <v>0</v>
      </c>
      <c r="BD133" s="602">
        <v>0</v>
      </c>
      <c r="BE133" s="602">
        <v>0</v>
      </c>
      <c r="BF133" s="602">
        <v>0</v>
      </c>
      <c r="BG133" s="602">
        <v>0</v>
      </c>
      <c r="BH133" s="602">
        <v>0</v>
      </c>
      <c r="BI133" s="602">
        <v>0</v>
      </c>
      <c r="BJ133" s="602">
        <v>0</v>
      </c>
      <c r="BK133" s="602">
        <v>0</v>
      </c>
      <c r="BL133" s="602">
        <v>0</v>
      </c>
      <c r="BM133" s="602">
        <v>0</v>
      </c>
      <c r="BN133" s="602">
        <v>0</v>
      </c>
      <c r="BO133" s="602">
        <v>0</v>
      </c>
    </row>
    <row r="134" spans="1:67" ht="14.4" x14ac:dyDescent="0.25">
      <c r="A134" s="597" t="e">
        <v>#N/A</v>
      </c>
      <c r="B134" s="597" t="e">
        <v>#N/A</v>
      </c>
      <c r="C134" s="598" t="s">
        <v>157</v>
      </c>
      <c r="D134" s="598" t="s">
        <v>157</v>
      </c>
      <c r="E134" s="599">
        <v>2027</v>
      </c>
      <c r="F134" s="599" t="s">
        <v>157</v>
      </c>
      <c r="G134" s="600" t="s">
        <v>157</v>
      </c>
      <c r="H134" s="601" t="s">
        <v>157</v>
      </c>
      <c r="I134" s="602" t="s">
        <v>157</v>
      </c>
      <c r="J134" s="602">
        <v>0</v>
      </c>
      <c r="K134" s="602">
        <v>0</v>
      </c>
      <c r="L134" s="602">
        <v>0</v>
      </c>
      <c r="M134" s="602">
        <v>0</v>
      </c>
      <c r="N134" s="602">
        <v>0</v>
      </c>
      <c r="O134" s="602">
        <v>0</v>
      </c>
      <c r="P134" s="602">
        <v>0</v>
      </c>
      <c r="Q134" s="602">
        <v>0</v>
      </c>
      <c r="R134" s="602">
        <v>0</v>
      </c>
      <c r="S134" s="602">
        <v>0</v>
      </c>
      <c r="T134" s="602">
        <v>0</v>
      </c>
      <c r="U134" s="602">
        <v>0</v>
      </c>
      <c r="V134" s="602">
        <v>0</v>
      </c>
      <c r="W134" s="602">
        <v>0</v>
      </c>
      <c r="X134" s="602">
        <v>0</v>
      </c>
      <c r="Y134" s="602">
        <v>0</v>
      </c>
      <c r="Z134" s="602">
        <v>0</v>
      </c>
      <c r="AA134" s="602">
        <v>0</v>
      </c>
      <c r="AB134" s="602">
        <v>0</v>
      </c>
      <c r="AC134" s="602">
        <v>0</v>
      </c>
      <c r="AD134" s="602">
        <v>0</v>
      </c>
      <c r="AE134" s="602">
        <v>0</v>
      </c>
      <c r="AF134" s="602">
        <v>0</v>
      </c>
      <c r="AG134" s="602">
        <v>0</v>
      </c>
      <c r="AH134" s="602">
        <v>0</v>
      </c>
      <c r="AI134" s="602">
        <v>0</v>
      </c>
      <c r="AJ134" s="602">
        <v>0</v>
      </c>
      <c r="AK134" s="602">
        <v>0</v>
      </c>
      <c r="AL134" s="602">
        <v>0</v>
      </c>
      <c r="AM134" s="602">
        <v>0</v>
      </c>
      <c r="AN134" s="602">
        <v>0</v>
      </c>
      <c r="AO134" s="602">
        <v>0</v>
      </c>
      <c r="AP134" s="602">
        <v>0</v>
      </c>
      <c r="AQ134" s="602">
        <v>0</v>
      </c>
      <c r="AR134" s="602">
        <v>0</v>
      </c>
      <c r="AS134" s="602">
        <v>0</v>
      </c>
      <c r="AT134" s="602">
        <v>0</v>
      </c>
      <c r="AU134" s="602">
        <v>0</v>
      </c>
      <c r="AV134" s="602">
        <v>0</v>
      </c>
      <c r="AW134" s="602">
        <v>0</v>
      </c>
      <c r="AX134" s="602">
        <v>0</v>
      </c>
      <c r="AY134" s="602">
        <v>0</v>
      </c>
      <c r="AZ134" s="602">
        <v>0</v>
      </c>
      <c r="BA134" s="602">
        <v>0</v>
      </c>
      <c r="BB134" s="602">
        <v>0</v>
      </c>
      <c r="BC134" s="602">
        <v>0</v>
      </c>
      <c r="BD134" s="602">
        <v>0</v>
      </c>
      <c r="BE134" s="602">
        <v>0</v>
      </c>
      <c r="BF134" s="602">
        <v>0</v>
      </c>
      <c r="BG134" s="602">
        <v>0</v>
      </c>
      <c r="BH134" s="602">
        <v>0</v>
      </c>
      <c r="BI134" s="602">
        <v>0</v>
      </c>
      <c r="BJ134" s="602">
        <v>0</v>
      </c>
      <c r="BK134" s="602">
        <v>0</v>
      </c>
      <c r="BL134" s="602">
        <v>0</v>
      </c>
      <c r="BM134" s="602">
        <v>0</v>
      </c>
      <c r="BN134" s="602">
        <v>0</v>
      </c>
      <c r="BO134" s="602">
        <v>0</v>
      </c>
    </row>
    <row r="135" spans="1:67" ht="14.4" x14ac:dyDescent="0.25">
      <c r="A135" s="597" t="e">
        <v>#N/A</v>
      </c>
      <c r="B135" s="597" t="e">
        <v>#N/A</v>
      </c>
      <c r="C135" s="598" t="s">
        <v>157</v>
      </c>
      <c r="D135" s="598" t="s">
        <v>157</v>
      </c>
      <c r="E135" s="599">
        <v>2449</v>
      </c>
      <c r="F135" s="599" t="s">
        <v>157</v>
      </c>
      <c r="G135" s="600" t="s">
        <v>157</v>
      </c>
      <c r="H135" s="601" t="s">
        <v>157</v>
      </c>
      <c r="I135" s="602" t="s">
        <v>157</v>
      </c>
      <c r="J135" s="602">
        <v>0</v>
      </c>
      <c r="K135" s="602">
        <v>0</v>
      </c>
      <c r="L135" s="602">
        <v>0</v>
      </c>
      <c r="M135" s="602">
        <v>0</v>
      </c>
      <c r="N135" s="602">
        <v>0</v>
      </c>
      <c r="O135" s="602">
        <v>0</v>
      </c>
      <c r="P135" s="602">
        <v>0</v>
      </c>
      <c r="Q135" s="602">
        <v>0</v>
      </c>
      <c r="R135" s="602">
        <v>0</v>
      </c>
      <c r="S135" s="602">
        <v>0</v>
      </c>
      <c r="T135" s="602">
        <v>0</v>
      </c>
      <c r="U135" s="602">
        <v>0</v>
      </c>
      <c r="V135" s="602">
        <v>0</v>
      </c>
      <c r="W135" s="602">
        <v>0</v>
      </c>
      <c r="X135" s="602">
        <v>0</v>
      </c>
      <c r="Y135" s="602">
        <v>0</v>
      </c>
      <c r="Z135" s="602">
        <v>0</v>
      </c>
      <c r="AA135" s="602">
        <v>0</v>
      </c>
      <c r="AB135" s="602">
        <v>0</v>
      </c>
      <c r="AC135" s="602">
        <v>0</v>
      </c>
      <c r="AD135" s="602">
        <v>0</v>
      </c>
      <c r="AE135" s="602">
        <v>0</v>
      </c>
      <c r="AF135" s="602">
        <v>0</v>
      </c>
      <c r="AG135" s="602">
        <v>0</v>
      </c>
      <c r="AH135" s="602">
        <v>0</v>
      </c>
      <c r="AI135" s="602">
        <v>0</v>
      </c>
      <c r="AJ135" s="602">
        <v>0</v>
      </c>
      <c r="AK135" s="602">
        <v>0</v>
      </c>
      <c r="AL135" s="602">
        <v>0</v>
      </c>
      <c r="AM135" s="602">
        <v>0</v>
      </c>
      <c r="AN135" s="602">
        <v>0</v>
      </c>
      <c r="AO135" s="602">
        <v>0</v>
      </c>
      <c r="AP135" s="602">
        <v>0</v>
      </c>
      <c r="AQ135" s="602">
        <v>0</v>
      </c>
      <c r="AR135" s="602">
        <v>0</v>
      </c>
      <c r="AS135" s="602">
        <v>0</v>
      </c>
      <c r="AT135" s="602">
        <v>0</v>
      </c>
      <c r="AU135" s="602">
        <v>0</v>
      </c>
      <c r="AV135" s="602">
        <v>0</v>
      </c>
      <c r="AW135" s="602">
        <v>0</v>
      </c>
      <c r="AX135" s="602">
        <v>0</v>
      </c>
      <c r="AY135" s="602">
        <v>0</v>
      </c>
      <c r="AZ135" s="602">
        <v>0</v>
      </c>
      <c r="BA135" s="602">
        <v>0</v>
      </c>
      <c r="BB135" s="602">
        <v>0</v>
      </c>
      <c r="BC135" s="602">
        <v>0</v>
      </c>
      <c r="BD135" s="602">
        <v>0</v>
      </c>
      <c r="BE135" s="602">
        <v>0</v>
      </c>
      <c r="BF135" s="602">
        <v>0</v>
      </c>
      <c r="BG135" s="602">
        <v>0</v>
      </c>
      <c r="BH135" s="602">
        <v>0</v>
      </c>
      <c r="BI135" s="602">
        <v>0</v>
      </c>
      <c r="BJ135" s="602">
        <v>0</v>
      </c>
      <c r="BK135" s="602">
        <v>0</v>
      </c>
      <c r="BL135" s="602">
        <v>0</v>
      </c>
      <c r="BM135" s="602">
        <v>0</v>
      </c>
      <c r="BN135" s="602">
        <v>0</v>
      </c>
      <c r="BO135" s="602">
        <v>0</v>
      </c>
    </row>
    <row r="136" spans="1:67" ht="14.4" x14ac:dyDescent="0.25">
      <c r="A136" s="597" t="e">
        <v>#N/A</v>
      </c>
      <c r="B136" s="597" t="e">
        <v>#N/A</v>
      </c>
      <c r="C136" s="598" t="s">
        <v>157</v>
      </c>
      <c r="D136" s="598" t="s">
        <v>157</v>
      </c>
      <c r="E136" s="599">
        <v>2019</v>
      </c>
      <c r="F136" s="599" t="s">
        <v>157</v>
      </c>
      <c r="G136" s="600" t="s">
        <v>157</v>
      </c>
      <c r="H136" s="601" t="s">
        <v>157</v>
      </c>
      <c r="I136" s="602" t="s">
        <v>157</v>
      </c>
      <c r="J136" s="602">
        <v>0</v>
      </c>
      <c r="K136" s="602">
        <v>0</v>
      </c>
      <c r="L136" s="602">
        <v>0</v>
      </c>
      <c r="M136" s="602">
        <v>0</v>
      </c>
      <c r="N136" s="602">
        <v>0</v>
      </c>
      <c r="O136" s="602">
        <v>0</v>
      </c>
      <c r="P136" s="602">
        <v>0</v>
      </c>
      <c r="Q136" s="602">
        <v>0</v>
      </c>
      <c r="R136" s="602">
        <v>0</v>
      </c>
      <c r="S136" s="602">
        <v>0</v>
      </c>
      <c r="T136" s="602">
        <v>0</v>
      </c>
      <c r="U136" s="602">
        <v>0</v>
      </c>
      <c r="V136" s="602">
        <v>0</v>
      </c>
      <c r="W136" s="602">
        <v>0</v>
      </c>
      <c r="X136" s="602">
        <v>0</v>
      </c>
      <c r="Y136" s="602">
        <v>0</v>
      </c>
      <c r="Z136" s="602">
        <v>0</v>
      </c>
      <c r="AA136" s="602">
        <v>0</v>
      </c>
      <c r="AB136" s="602">
        <v>0</v>
      </c>
      <c r="AC136" s="602">
        <v>0</v>
      </c>
      <c r="AD136" s="602">
        <v>0</v>
      </c>
      <c r="AE136" s="602">
        <v>0</v>
      </c>
      <c r="AF136" s="602">
        <v>0</v>
      </c>
      <c r="AG136" s="602">
        <v>0</v>
      </c>
      <c r="AH136" s="602">
        <v>0</v>
      </c>
      <c r="AI136" s="602">
        <v>0</v>
      </c>
      <c r="AJ136" s="602">
        <v>0</v>
      </c>
      <c r="AK136" s="602">
        <v>0</v>
      </c>
      <c r="AL136" s="602">
        <v>0</v>
      </c>
      <c r="AM136" s="602">
        <v>0</v>
      </c>
      <c r="AN136" s="602">
        <v>0</v>
      </c>
      <c r="AO136" s="602">
        <v>0</v>
      </c>
      <c r="AP136" s="602">
        <v>0</v>
      </c>
      <c r="AQ136" s="602">
        <v>0</v>
      </c>
      <c r="AR136" s="602">
        <v>0</v>
      </c>
      <c r="AS136" s="602">
        <v>0</v>
      </c>
      <c r="AT136" s="602">
        <v>0</v>
      </c>
      <c r="AU136" s="602">
        <v>0</v>
      </c>
      <c r="AV136" s="602">
        <v>0</v>
      </c>
      <c r="AW136" s="602">
        <v>0</v>
      </c>
      <c r="AX136" s="602">
        <v>0</v>
      </c>
      <c r="AY136" s="602">
        <v>0</v>
      </c>
      <c r="AZ136" s="602">
        <v>0</v>
      </c>
      <c r="BA136" s="602">
        <v>0</v>
      </c>
      <c r="BB136" s="602">
        <v>0</v>
      </c>
      <c r="BC136" s="602">
        <v>0</v>
      </c>
      <c r="BD136" s="602">
        <v>0</v>
      </c>
      <c r="BE136" s="602">
        <v>0</v>
      </c>
      <c r="BF136" s="602">
        <v>0</v>
      </c>
      <c r="BG136" s="602">
        <v>0</v>
      </c>
      <c r="BH136" s="602">
        <v>0</v>
      </c>
      <c r="BI136" s="602">
        <v>0</v>
      </c>
      <c r="BJ136" s="602">
        <v>0</v>
      </c>
      <c r="BK136" s="602">
        <v>0</v>
      </c>
      <c r="BL136" s="602">
        <v>0</v>
      </c>
      <c r="BM136" s="602">
        <v>0</v>
      </c>
      <c r="BN136" s="602">
        <v>0</v>
      </c>
      <c r="BO136" s="602">
        <v>0</v>
      </c>
    </row>
    <row r="137" spans="1:67" ht="14.4" x14ac:dyDescent="0.25">
      <c r="A137" s="597" t="e">
        <v>#N/A</v>
      </c>
      <c r="B137" s="597" t="e">
        <v>#N/A</v>
      </c>
      <c r="C137" s="598" t="s">
        <v>157</v>
      </c>
      <c r="D137" s="598" t="s">
        <v>157</v>
      </c>
      <c r="E137" s="599">
        <v>1006</v>
      </c>
      <c r="F137" s="599" t="s">
        <v>157</v>
      </c>
      <c r="G137" s="600" t="s">
        <v>157</v>
      </c>
      <c r="H137" s="601" t="s">
        <v>157</v>
      </c>
      <c r="I137" s="602" t="s">
        <v>157</v>
      </c>
      <c r="J137" s="602">
        <v>0</v>
      </c>
      <c r="K137" s="602">
        <v>0</v>
      </c>
      <c r="L137" s="602">
        <v>0</v>
      </c>
      <c r="M137" s="602">
        <v>0</v>
      </c>
      <c r="N137" s="602">
        <v>0</v>
      </c>
      <c r="O137" s="602">
        <v>0</v>
      </c>
      <c r="P137" s="602">
        <v>0</v>
      </c>
      <c r="Q137" s="602">
        <v>0</v>
      </c>
      <c r="R137" s="602">
        <v>0</v>
      </c>
      <c r="S137" s="602">
        <v>0</v>
      </c>
      <c r="T137" s="602">
        <v>0</v>
      </c>
      <c r="U137" s="602">
        <v>0</v>
      </c>
      <c r="V137" s="602">
        <v>0</v>
      </c>
      <c r="W137" s="602">
        <v>0</v>
      </c>
      <c r="X137" s="602">
        <v>0</v>
      </c>
      <c r="Y137" s="602">
        <v>0</v>
      </c>
      <c r="Z137" s="602">
        <v>0</v>
      </c>
      <c r="AA137" s="602">
        <v>0</v>
      </c>
      <c r="AB137" s="602">
        <v>0</v>
      </c>
      <c r="AC137" s="602">
        <v>0</v>
      </c>
      <c r="AD137" s="602">
        <v>0</v>
      </c>
      <c r="AE137" s="602">
        <v>0</v>
      </c>
      <c r="AF137" s="602">
        <v>0</v>
      </c>
      <c r="AG137" s="602">
        <v>0</v>
      </c>
      <c r="AH137" s="602">
        <v>0</v>
      </c>
      <c r="AI137" s="602">
        <v>0</v>
      </c>
      <c r="AJ137" s="602">
        <v>0</v>
      </c>
      <c r="AK137" s="602">
        <v>0</v>
      </c>
      <c r="AL137" s="602">
        <v>0</v>
      </c>
      <c r="AM137" s="602">
        <v>0</v>
      </c>
      <c r="AN137" s="602">
        <v>0</v>
      </c>
      <c r="AO137" s="602">
        <v>0</v>
      </c>
      <c r="AP137" s="602">
        <v>0</v>
      </c>
      <c r="AQ137" s="602">
        <v>0</v>
      </c>
      <c r="AR137" s="602">
        <v>0</v>
      </c>
      <c r="AS137" s="602">
        <v>0</v>
      </c>
      <c r="AT137" s="602">
        <v>0</v>
      </c>
      <c r="AU137" s="602">
        <v>0</v>
      </c>
      <c r="AV137" s="602">
        <v>0</v>
      </c>
      <c r="AW137" s="602">
        <v>0</v>
      </c>
      <c r="AX137" s="602">
        <v>0</v>
      </c>
      <c r="AY137" s="602">
        <v>0</v>
      </c>
      <c r="AZ137" s="602">
        <v>0</v>
      </c>
      <c r="BA137" s="602">
        <v>0</v>
      </c>
      <c r="BB137" s="602">
        <v>0</v>
      </c>
      <c r="BC137" s="602">
        <v>0</v>
      </c>
      <c r="BD137" s="602">
        <v>0</v>
      </c>
      <c r="BE137" s="602">
        <v>0</v>
      </c>
      <c r="BF137" s="602">
        <v>0</v>
      </c>
      <c r="BG137" s="602">
        <v>0</v>
      </c>
      <c r="BH137" s="602">
        <v>0</v>
      </c>
      <c r="BI137" s="602">
        <v>0</v>
      </c>
      <c r="BJ137" s="602">
        <v>0</v>
      </c>
      <c r="BK137" s="602">
        <v>0</v>
      </c>
      <c r="BL137" s="602">
        <v>0</v>
      </c>
      <c r="BM137" s="602">
        <v>0</v>
      </c>
      <c r="BN137" s="602">
        <v>0</v>
      </c>
      <c r="BO137" s="602">
        <v>0</v>
      </c>
    </row>
    <row r="138" spans="1:67" ht="14.4" x14ac:dyDescent="0.25">
      <c r="A138" s="597" t="e">
        <v>#N/A</v>
      </c>
      <c r="B138" s="597" t="e">
        <v>#N/A</v>
      </c>
      <c r="C138" s="598" t="s">
        <v>157</v>
      </c>
      <c r="D138" s="598" t="s">
        <v>157</v>
      </c>
      <c r="E138" s="599">
        <v>2467</v>
      </c>
      <c r="F138" s="599" t="s">
        <v>157</v>
      </c>
      <c r="G138" s="600" t="s">
        <v>157</v>
      </c>
      <c r="H138" s="601" t="s">
        <v>157</v>
      </c>
      <c r="I138" s="602" t="s">
        <v>157</v>
      </c>
      <c r="J138" s="602">
        <v>0</v>
      </c>
      <c r="K138" s="602">
        <v>0</v>
      </c>
      <c r="L138" s="602">
        <v>0</v>
      </c>
      <c r="M138" s="602">
        <v>0</v>
      </c>
      <c r="N138" s="602">
        <v>0</v>
      </c>
      <c r="O138" s="602">
        <v>0</v>
      </c>
      <c r="P138" s="602">
        <v>0</v>
      </c>
      <c r="Q138" s="602">
        <v>0</v>
      </c>
      <c r="R138" s="602">
        <v>0</v>
      </c>
      <c r="S138" s="602">
        <v>0</v>
      </c>
      <c r="T138" s="602">
        <v>0</v>
      </c>
      <c r="U138" s="602">
        <v>0</v>
      </c>
      <c r="V138" s="602">
        <v>0</v>
      </c>
      <c r="W138" s="602">
        <v>0</v>
      </c>
      <c r="X138" s="602">
        <v>0</v>
      </c>
      <c r="Y138" s="602">
        <v>0</v>
      </c>
      <c r="Z138" s="602">
        <v>0</v>
      </c>
      <c r="AA138" s="602">
        <v>0</v>
      </c>
      <c r="AB138" s="602">
        <v>0</v>
      </c>
      <c r="AC138" s="602">
        <v>0</v>
      </c>
      <c r="AD138" s="602">
        <v>0</v>
      </c>
      <c r="AE138" s="602">
        <v>0</v>
      </c>
      <c r="AF138" s="602">
        <v>0</v>
      </c>
      <c r="AG138" s="602">
        <v>0</v>
      </c>
      <c r="AH138" s="602">
        <v>0</v>
      </c>
      <c r="AI138" s="602">
        <v>0</v>
      </c>
      <c r="AJ138" s="602">
        <v>0</v>
      </c>
      <c r="AK138" s="602">
        <v>0</v>
      </c>
      <c r="AL138" s="602">
        <v>0</v>
      </c>
      <c r="AM138" s="602">
        <v>0</v>
      </c>
      <c r="AN138" s="602">
        <v>0</v>
      </c>
      <c r="AO138" s="602">
        <v>0</v>
      </c>
      <c r="AP138" s="602">
        <v>0</v>
      </c>
      <c r="AQ138" s="602">
        <v>0</v>
      </c>
      <c r="AR138" s="602">
        <v>0</v>
      </c>
      <c r="AS138" s="602">
        <v>0</v>
      </c>
      <c r="AT138" s="602">
        <v>0</v>
      </c>
      <c r="AU138" s="602">
        <v>0</v>
      </c>
      <c r="AV138" s="602">
        <v>0</v>
      </c>
      <c r="AW138" s="602">
        <v>0</v>
      </c>
      <c r="AX138" s="602">
        <v>0</v>
      </c>
      <c r="AY138" s="602">
        <v>0</v>
      </c>
      <c r="AZ138" s="602">
        <v>0</v>
      </c>
      <c r="BA138" s="602">
        <v>0</v>
      </c>
      <c r="BB138" s="602">
        <v>0</v>
      </c>
      <c r="BC138" s="602">
        <v>0</v>
      </c>
      <c r="BD138" s="602">
        <v>0</v>
      </c>
      <c r="BE138" s="602">
        <v>0</v>
      </c>
      <c r="BF138" s="602">
        <v>0</v>
      </c>
      <c r="BG138" s="602">
        <v>0</v>
      </c>
      <c r="BH138" s="602">
        <v>0</v>
      </c>
      <c r="BI138" s="602">
        <v>0</v>
      </c>
      <c r="BJ138" s="602">
        <v>0</v>
      </c>
      <c r="BK138" s="602">
        <v>0</v>
      </c>
      <c r="BL138" s="602">
        <v>0</v>
      </c>
      <c r="BM138" s="602">
        <v>0</v>
      </c>
      <c r="BN138" s="602">
        <v>0</v>
      </c>
      <c r="BO138" s="602">
        <v>0</v>
      </c>
    </row>
    <row r="139" spans="1:67" ht="14.4" x14ac:dyDescent="0.25">
      <c r="A139" s="597" t="e">
        <v>#N/A</v>
      </c>
      <c r="B139" s="597" t="e">
        <v>#N/A</v>
      </c>
      <c r="C139" s="598" t="s">
        <v>157</v>
      </c>
      <c r="D139" s="598" t="s">
        <v>157</v>
      </c>
      <c r="E139" s="599">
        <v>4012</v>
      </c>
      <c r="F139" s="599" t="s">
        <v>157</v>
      </c>
      <c r="G139" s="600" t="s">
        <v>157</v>
      </c>
      <c r="H139" s="601" t="s">
        <v>157</v>
      </c>
      <c r="I139" s="602" t="s">
        <v>157</v>
      </c>
      <c r="J139" s="602">
        <v>0</v>
      </c>
      <c r="K139" s="602">
        <v>0</v>
      </c>
      <c r="L139" s="602">
        <v>0</v>
      </c>
      <c r="M139" s="602">
        <v>0</v>
      </c>
      <c r="N139" s="602">
        <v>0</v>
      </c>
      <c r="O139" s="602">
        <v>0</v>
      </c>
      <c r="P139" s="602">
        <v>0</v>
      </c>
      <c r="Q139" s="602">
        <v>0</v>
      </c>
      <c r="R139" s="602">
        <v>0</v>
      </c>
      <c r="S139" s="602">
        <v>0</v>
      </c>
      <c r="T139" s="602">
        <v>0</v>
      </c>
      <c r="U139" s="602">
        <v>0</v>
      </c>
      <c r="V139" s="602">
        <v>0</v>
      </c>
      <c r="W139" s="602">
        <v>0</v>
      </c>
      <c r="X139" s="602">
        <v>0</v>
      </c>
      <c r="Y139" s="602">
        <v>0</v>
      </c>
      <c r="Z139" s="602">
        <v>0</v>
      </c>
      <c r="AA139" s="602">
        <v>0</v>
      </c>
      <c r="AB139" s="602">
        <v>0</v>
      </c>
      <c r="AC139" s="602">
        <v>0</v>
      </c>
      <c r="AD139" s="602">
        <v>0</v>
      </c>
      <c r="AE139" s="602">
        <v>0</v>
      </c>
      <c r="AF139" s="602">
        <v>0</v>
      </c>
      <c r="AG139" s="602">
        <v>0</v>
      </c>
      <c r="AH139" s="602">
        <v>0</v>
      </c>
      <c r="AI139" s="602">
        <v>0</v>
      </c>
      <c r="AJ139" s="602">
        <v>0</v>
      </c>
      <c r="AK139" s="602">
        <v>0</v>
      </c>
      <c r="AL139" s="602">
        <v>0</v>
      </c>
      <c r="AM139" s="602">
        <v>0</v>
      </c>
      <c r="AN139" s="602">
        <v>0</v>
      </c>
      <c r="AO139" s="602">
        <v>0</v>
      </c>
      <c r="AP139" s="602">
        <v>0</v>
      </c>
      <c r="AQ139" s="602">
        <v>0</v>
      </c>
      <c r="AR139" s="602">
        <v>0</v>
      </c>
      <c r="AS139" s="602">
        <v>0</v>
      </c>
      <c r="AT139" s="602">
        <v>0</v>
      </c>
      <c r="AU139" s="602">
        <v>0</v>
      </c>
      <c r="AV139" s="602">
        <v>0</v>
      </c>
      <c r="AW139" s="602">
        <v>0</v>
      </c>
      <c r="AX139" s="602">
        <v>0</v>
      </c>
      <c r="AY139" s="602">
        <v>0</v>
      </c>
      <c r="AZ139" s="602">
        <v>0</v>
      </c>
      <c r="BA139" s="602">
        <v>0</v>
      </c>
      <c r="BB139" s="602">
        <v>0</v>
      </c>
      <c r="BC139" s="602">
        <v>0</v>
      </c>
      <c r="BD139" s="602">
        <v>0</v>
      </c>
      <c r="BE139" s="602">
        <v>0</v>
      </c>
      <c r="BF139" s="602">
        <v>0</v>
      </c>
      <c r="BG139" s="602">
        <v>0</v>
      </c>
      <c r="BH139" s="602">
        <v>0</v>
      </c>
      <c r="BI139" s="602">
        <v>0</v>
      </c>
      <c r="BJ139" s="602">
        <v>0</v>
      </c>
      <c r="BK139" s="602">
        <v>0</v>
      </c>
      <c r="BL139" s="602">
        <v>0</v>
      </c>
      <c r="BM139" s="602">
        <v>0</v>
      </c>
      <c r="BN139" s="602">
        <v>0</v>
      </c>
      <c r="BO139" s="602">
        <v>0</v>
      </c>
    </row>
    <row r="140" spans="1:67" ht="14.4" x14ac:dyDescent="0.25">
      <c r="A140" s="597" t="e">
        <v>#N/A</v>
      </c>
      <c r="B140" s="597" t="e">
        <v>#N/A</v>
      </c>
      <c r="C140" s="598" t="s">
        <v>157</v>
      </c>
      <c r="D140" s="598" t="s">
        <v>157</v>
      </c>
      <c r="E140" s="599">
        <v>2455</v>
      </c>
      <c r="F140" s="599" t="s">
        <v>157</v>
      </c>
      <c r="G140" s="600" t="s">
        <v>157</v>
      </c>
      <c r="H140" s="601" t="s">
        <v>157</v>
      </c>
      <c r="I140" s="602" t="s">
        <v>157</v>
      </c>
      <c r="J140" s="602">
        <v>0</v>
      </c>
      <c r="K140" s="602">
        <v>0</v>
      </c>
      <c r="L140" s="602">
        <v>0</v>
      </c>
      <c r="M140" s="602">
        <v>0</v>
      </c>
      <c r="N140" s="602">
        <v>0</v>
      </c>
      <c r="O140" s="602">
        <v>0</v>
      </c>
      <c r="P140" s="602">
        <v>0</v>
      </c>
      <c r="Q140" s="602">
        <v>0</v>
      </c>
      <c r="R140" s="602">
        <v>0</v>
      </c>
      <c r="S140" s="602">
        <v>0</v>
      </c>
      <c r="T140" s="602">
        <v>0</v>
      </c>
      <c r="U140" s="602">
        <v>0</v>
      </c>
      <c r="V140" s="602">
        <v>0</v>
      </c>
      <c r="W140" s="602">
        <v>0</v>
      </c>
      <c r="X140" s="602">
        <v>0</v>
      </c>
      <c r="Y140" s="602">
        <v>0</v>
      </c>
      <c r="Z140" s="602">
        <v>0</v>
      </c>
      <c r="AA140" s="602">
        <v>0</v>
      </c>
      <c r="AB140" s="602">
        <v>0</v>
      </c>
      <c r="AC140" s="602">
        <v>0</v>
      </c>
      <c r="AD140" s="602">
        <v>0</v>
      </c>
      <c r="AE140" s="602">
        <v>0</v>
      </c>
      <c r="AF140" s="602">
        <v>0</v>
      </c>
      <c r="AG140" s="602">
        <v>0</v>
      </c>
      <c r="AH140" s="602">
        <v>0</v>
      </c>
      <c r="AI140" s="602">
        <v>0</v>
      </c>
      <c r="AJ140" s="602">
        <v>0</v>
      </c>
      <c r="AK140" s="602">
        <v>0</v>
      </c>
      <c r="AL140" s="602">
        <v>0</v>
      </c>
      <c r="AM140" s="602">
        <v>0</v>
      </c>
      <c r="AN140" s="602">
        <v>0</v>
      </c>
      <c r="AO140" s="602">
        <v>0</v>
      </c>
      <c r="AP140" s="602">
        <v>0</v>
      </c>
      <c r="AQ140" s="602">
        <v>0</v>
      </c>
      <c r="AR140" s="602">
        <v>0</v>
      </c>
      <c r="AS140" s="602">
        <v>0</v>
      </c>
      <c r="AT140" s="602">
        <v>0</v>
      </c>
      <c r="AU140" s="602">
        <v>0</v>
      </c>
      <c r="AV140" s="602">
        <v>0</v>
      </c>
      <c r="AW140" s="602">
        <v>0</v>
      </c>
      <c r="AX140" s="602">
        <v>0</v>
      </c>
      <c r="AY140" s="602">
        <v>0</v>
      </c>
      <c r="AZ140" s="602">
        <v>0</v>
      </c>
      <c r="BA140" s="602">
        <v>0</v>
      </c>
      <c r="BB140" s="602">
        <v>0</v>
      </c>
      <c r="BC140" s="602">
        <v>0</v>
      </c>
      <c r="BD140" s="602">
        <v>0</v>
      </c>
      <c r="BE140" s="602">
        <v>0</v>
      </c>
      <c r="BF140" s="602">
        <v>0</v>
      </c>
      <c r="BG140" s="602">
        <v>0</v>
      </c>
      <c r="BH140" s="602">
        <v>0</v>
      </c>
      <c r="BI140" s="602">
        <v>0</v>
      </c>
      <c r="BJ140" s="602">
        <v>0</v>
      </c>
      <c r="BK140" s="602">
        <v>0</v>
      </c>
      <c r="BL140" s="602">
        <v>0</v>
      </c>
      <c r="BM140" s="602">
        <v>0</v>
      </c>
      <c r="BN140" s="602">
        <v>0</v>
      </c>
      <c r="BO140" s="602">
        <v>0</v>
      </c>
    </row>
    <row r="141" spans="1:67" ht="14.4" x14ac:dyDescent="0.25">
      <c r="A141" s="597" t="e">
        <v>#N/A</v>
      </c>
      <c r="B141" s="597" t="e">
        <v>#N/A</v>
      </c>
      <c r="C141" s="598" t="s">
        <v>157</v>
      </c>
      <c r="D141" s="598" t="s">
        <v>157</v>
      </c>
      <c r="E141" s="599">
        <v>5203</v>
      </c>
      <c r="F141" s="599" t="s">
        <v>157</v>
      </c>
      <c r="G141" s="600" t="s">
        <v>157</v>
      </c>
      <c r="H141" s="601" t="s">
        <v>157</v>
      </c>
      <c r="I141" s="602" t="s">
        <v>157</v>
      </c>
      <c r="J141" s="602">
        <v>0</v>
      </c>
      <c r="K141" s="602">
        <v>0</v>
      </c>
      <c r="L141" s="602">
        <v>0</v>
      </c>
      <c r="M141" s="602">
        <v>0</v>
      </c>
      <c r="N141" s="602">
        <v>0</v>
      </c>
      <c r="O141" s="602">
        <v>0</v>
      </c>
      <c r="P141" s="602">
        <v>0</v>
      </c>
      <c r="Q141" s="602">
        <v>0</v>
      </c>
      <c r="R141" s="602">
        <v>0</v>
      </c>
      <c r="S141" s="602">
        <v>0</v>
      </c>
      <c r="T141" s="602">
        <v>0</v>
      </c>
      <c r="U141" s="602">
        <v>0</v>
      </c>
      <c r="V141" s="602">
        <v>0</v>
      </c>
      <c r="W141" s="602">
        <v>0</v>
      </c>
      <c r="X141" s="602">
        <v>0</v>
      </c>
      <c r="Y141" s="602">
        <v>0</v>
      </c>
      <c r="Z141" s="602">
        <v>0</v>
      </c>
      <c r="AA141" s="602">
        <v>0</v>
      </c>
      <c r="AB141" s="602">
        <v>0</v>
      </c>
      <c r="AC141" s="602">
        <v>0</v>
      </c>
      <c r="AD141" s="602">
        <v>0</v>
      </c>
      <c r="AE141" s="602">
        <v>0</v>
      </c>
      <c r="AF141" s="602">
        <v>0</v>
      </c>
      <c r="AG141" s="602">
        <v>0</v>
      </c>
      <c r="AH141" s="602">
        <v>0</v>
      </c>
      <c r="AI141" s="602">
        <v>0</v>
      </c>
      <c r="AJ141" s="602">
        <v>0</v>
      </c>
      <c r="AK141" s="602">
        <v>0</v>
      </c>
      <c r="AL141" s="602">
        <v>0</v>
      </c>
      <c r="AM141" s="602">
        <v>0</v>
      </c>
      <c r="AN141" s="602">
        <v>0</v>
      </c>
      <c r="AO141" s="602">
        <v>0</v>
      </c>
      <c r="AP141" s="602">
        <v>0</v>
      </c>
      <c r="AQ141" s="602">
        <v>0</v>
      </c>
      <c r="AR141" s="602">
        <v>0</v>
      </c>
      <c r="AS141" s="602">
        <v>0</v>
      </c>
      <c r="AT141" s="602">
        <v>0</v>
      </c>
      <c r="AU141" s="602">
        <v>0</v>
      </c>
      <c r="AV141" s="602">
        <v>0</v>
      </c>
      <c r="AW141" s="602">
        <v>0</v>
      </c>
      <c r="AX141" s="602">
        <v>0</v>
      </c>
      <c r="AY141" s="602">
        <v>0</v>
      </c>
      <c r="AZ141" s="602">
        <v>0</v>
      </c>
      <c r="BA141" s="602">
        <v>0</v>
      </c>
      <c r="BB141" s="602">
        <v>0</v>
      </c>
      <c r="BC141" s="602">
        <v>0</v>
      </c>
      <c r="BD141" s="602">
        <v>0</v>
      </c>
      <c r="BE141" s="602">
        <v>0</v>
      </c>
      <c r="BF141" s="602">
        <v>0</v>
      </c>
      <c r="BG141" s="602">
        <v>0</v>
      </c>
      <c r="BH141" s="602">
        <v>0</v>
      </c>
      <c r="BI141" s="602">
        <v>0</v>
      </c>
      <c r="BJ141" s="602">
        <v>0</v>
      </c>
      <c r="BK141" s="602">
        <v>0</v>
      </c>
      <c r="BL141" s="602">
        <v>0</v>
      </c>
      <c r="BM141" s="602">
        <v>0</v>
      </c>
      <c r="BN141" s="602">
        <v>0</v>
      </c>
      <c r="BO141" s="602">
        <v>0</v>
      </c>
    </row>
    <row r="142" spans="1:67" ht="14.4" x14ac:dyDescent="0.25">
      <c r="A142" s="597" t="e">
        <v>#N/A</v>
      </c>
      <c r="B142" s="597" t="e">
        <v>#N/A</v>
      </c>
      <c r="C142" s="598" t="s">
        <v>157</v>
      </c>
      <c r="D142" s="598" t="s">
        <v>157</v>
      </c>
      <c r="E142" s="599">
        <v>2451</v>
      </c>
      <c r="F142" s="599" t="s">
        <v>157</v>
      </c>
      <c r="G142" s="600" t="s">
        <v>157</v>
      </c>
      <c r="H142" s="601" t="s">
        <v>157</v>
      </c>
      <c r="I142" s="602" t="s">
        <v>157</v>
      </c>
      <c r="J142" s="602">
        <v>0</v>
      </c>
      <c r="K142" s="602">
        <v>0</v>
      </c>
      <c r="L142" s="602">
        <v>0</v>
      </c>
      <c r="M142" s="602">
        <v>0</v>
      </c>
      <c r="N142" s="602">
        <v>0</v>
      </c>
      <c r="O142" s="602">
        <v>0</v>
      </c>
      <c r="P142" s="602">
        <v>0</v>
      </c>
      <c r="Q142" s="602">
        <v>0</v>
      </c>
      <c r="R142" s="602">
        <v>0</v>
      </c>
      <c r="S142" s="602">
        <v>0</v>
      </c>
      <c r="T142" s="602">
        <v>0</v>
      </c>
      <c r="U142" s="602">
        <v>0</v>
      </c>
      <c r="V142" s="602">
        <v>0</v>
      </c>
      <c r="W142" s="602">
        <v>0</v>
      </c>
      <c r="X142" s="602">
        <v>0</v>
      </c>
      <c r="Y142" s="602">
        <v>0</v>
      </c>
      <c r="Z142" s="602">
        <v>0</v>
      </c>
      <c r="AA142" s="602">
        <v>0</v>
      </c>
      <c r="AB142" s="602">
        <v>0</v>
      </c>
      <c r="AC142" s="602">
        <v>0</v>
      </c>
      <c r="AD142" s="602">
        <v>0</v>
      </c>
      <c r="AE142" s="602">
        <v>0</v>
      </c>
      <c r="AF142" s="602">
        <v>0</v>
      </c>
      <c r="AG142" s="602">
        <v>0</v>
      </c>
      <c r="AH142" s="602">
        <v>0</v>
      </c>
      <c r="AI142" s="602">
        <v>0</v>
      </c>
      <c r="AJ142" s="602">
        <v>0</v>
      </c>
      <c r="AK142" s="602">
        <v>0</v>
      </c>
      <c r="AL142" s="602">
        <v>0</v>
      </c>
      <c r="AM142" s="602">
        <v>0</v>
      </c>
      <c r="AN142" s="602">
        <v>0</v>
      </c>
      <c r="AO142" s="602">
        <v>0</v>
      </c>
      <c r="AP142" s="602">
        <v>0</v>
      </c>
      <c r="AQ142" s="602">
        <v>0</v>
      </c>
      <c r="AR142" s="602">
        <v>0</v>
      </c>
      <c r="AS142" s="602">
        <v>0</v>
      </c>
      <c r="AT142" s="602">
        <v>0</v>
      </c>
      <c r="AU142" s="602">
        <v>0</v>
      </c>
      <c r="AV142" s="602">
        <v>0</v>
      </c>
      <c r="AW142" s="602">
        <v>0</v>
      </c>
      <c r="AX142" s="602">
        <v>0</v>
      </c>
      <c r="AY142" s="602">
        <v>0</v>
      </c>
      <c r="AZ142" s="602">
        <v>0</v>
      </c>
      <c r="BA142" s="602">
        <v>0</v>
      </c>
      <c r="BB142" s="602">
        <v>0</v>
      </c>
      <c r="BC142" s="602">
        <v>0</v>
      </c>
      <c r="BD142" s="602">
        <v>0</v>
      </c>
      <c r="BE142" s="602">
        <v>0</v>
      </c>
      <c r="BF142" s="602">
        <v>0</v>
      </c>
      <c r="BG142" s="602">
        <v>0</v>
      </c>
      <c r="BH142" s="602">
        <v>0</v>
      </c>
      <c r="BI142" s="602">
        <v>0</v>
      </c>
      <c r="BJ142" s="602">
        <v>0</v>
      </c>
      <c r="BK142" s="602">
        <v>0</v>
      </c>
      <c r="BL142" s="602">
        <v>0</v>
      </c>
      <c r="BM142" s="602">
        <v>0</v>
      </c>
      <c r="BN142" s="602">
        <v>0</v>
      </c>
      <c r="BO142" s="602">
        <v>0</v>
      </c>
    </row>
    <row r="143" spans="1:67" ht="14.4" x14ac:dyDescent="0.25">
      <c r="A143" s="597" t="e">
        <v>#N/A</v>
      </c>
      <c r="B143" s="597" t="e">
        <v>#N/A</v>
      </c>
      <c r="C143" s="598" t="s">
        <v>157</v>
      </c>
      <c r="D143" s="598" t="s">
        <v>157</v>
      </c>
      <c r="E143" s="599" t="s">
        <v>623</v>
      </c>
      <c r="F143" s="599" t="s">
        <v>157</v>
      </c>
      <c r="G143" s="600" t="s">
        <v>157</v>
      </c>
      <c r="H143" s="601" t="s">
        <v>157</v>
      </c>
      <c r="I143" s="602" t="s">
        <v>157</v>
      </c>
      <c r="J143" s="602">
        <v>0</v>
      </c>
      <c r="K143" s="602">
        <v>0</v>
      </c>
      <c r="L143" s="602">
        <v>0</v>
      </c>
      <c r="M143" s="602">
        <v>0</v>
      </c>
      <c r="N143" s="602">
        <v>0</v>
      </c>
      <c r="O143" s="602">
        <v>0</v>
      </c>
      <c r="P143" s="602">
        <v>0</v>
      </c>
      <c r="Q143" s="602">
        <v>0</v>
      </c>
      <c r="R143" s="602">
        <v>0</v>
      </c>
      <c r="S143" s="602">
        <v>0</v>
      </c>
      <c r="T143" s="602">
        <v>0</v>
      </c>
      <c r="U143" s="602">
        <v>0</v>
      </c>
      <c r="V143" s="602">
        <v>0</v>
      </c>
      <c r="W143" s="602">
        <v>0</v>
      </c>
      <c r="X143" s="602">
        <v>0</v>
      </c>
      <c r="Y143" s="602">
        <v>0</v>
      </c>
      <c r="Z143" s="602">
        <v>0</v>
      </c>
      <c r="AA143" s="602">
        <v>0</v>
      </c>
      <c r="AB143" s="602">
        <v>0</v>
      </c>
      <c r="AC143" s="602">
        <v>0</v>
      </c>
      <c r="AD143" s="602">
        <v>0</v>
      </c>
      <c r="AE143" s="602">
        <v>0</v>
      </c>
      <c r="AF143" s="602">
        <v>0</v>
      </c>
      <c r="AG143" s="602">
        <v>0</v>
      </c>
      <c r="AH143" s="602">
        <v>0</v>
      </c>
      <c r="AI143" s="602">
        <v>0</v>
      </c>
      <c r="AJ143" s="602">
        <v>0</v>
      </c>
      <c r="AK143" s="602">
        <v>0</v>
      </c>
      <c r="AL143" s="602">
        <v>0</v>
      </c>
      <c r="AM143" s="602">
        <v>0</v>
      </c>
      <c r="AN143" s="602">
        <v>0</v>
      </c>
      <c r="AO143" s="602">
        <v>0</v>
      </c>
      <c r="AP143" s="602">
        <v>0</v>
      </c>
      <c r="AQ143" s="602">
        <v>0</v>
      </c>
      <c r="AR143" s="602">
        <v>0</v>
      </c>
      <c r="AS143" s="602">
        <v>0</v>
      </c>
      <c r="AT143" s="602">
        <v>0</v>
      </c>
      <c r="AU143" s="602">
        <v>0</v>
      </c>
      <c r="AV143" s="602">
        <v>0</v>
      </c>
      <c r="AW143" s="602">
        <v>0</v>
      </c>
      <c r="AX143" s="602">
        <v>0</v>
      </c>
      <c r="AY143" s="602">
        <v>0</v>
      </c>
      <c r="AZ143" s="602">
        <v>0</v>
      </c>
      <c r="BA143" s="602">
        <v>0</v>
      </c>
      <c r="BB143" s="602">
        <v>0</v>
      </c>
      <c r="BC143" s="602">
        <v>0</v>
      </c>
      <c r="BD143" s="602">
        <v>0</v>
      </c>
      <c r="BE143" s="602">
        <v>0</v>
      </c>
      <c r="BF143" s="602">
        <v>0</v>
      </c>
      <c r="BG143" s="602">
        <v>0</v>
      </c>
      <c r="BH143" s="602">
        <v>0</v>
      </c>
      <c r="BI143" s="602">
        <v>0</v>
      </c>
      <c r="BJ143" s="602">
        <v>0</v>
      </c>
      <c r="BK143" s="602">
        <v>0</v>
      </c>
      <c r="BL143" s="602">
        <v>0</v>
      </c>
      <c r="BM143" s="602">
        <v>0</v>
      </c>
      <c r="BN143" s="602">
        <v>0</v>
      </c>
      <c r="BO143" s="602">
        <v>0</v>
      </c>
    </row>
    <row r="144" spans="1:67" ht="14.4" x14ac:dyDescent="0.25">
      <c r="A144" s="597" t="e">
        <v>#N/A</v>
      </c>
      <c r="B144" s="597" t="e">
        <v>#N/A</v>
      </c>
      <c r="C144" s="598" t="s">
        <v>157</v>
      </c>
      <c r="D144" s="598" t="s">
        <v>157</v>
      </c>
      <c r="E144" s="599">
        <v>206128</v>
      </c>
      <c r="F144" s="599" t="s">
        <v>157</v>
      </c>
      <c r="G144" s="600" t="s">
        <v>157</v>
      </c>
      <c r="H144" s="601" t="s">
        <v>157</v>
      </c>
      <c r="I144" s="602" t="s">
        <v>157</v>
      </c>
      <c r="J144" s="602">
        <v>0</v>
      </c>
      <c r="K144" s="602">
        <v>0</v>
      </c>
      <c r="L144" s="602">
        <v>0</v>
      </c>
      <c r="M144" s="602">
        <v>0</v>
      </c>
      <c r="N144" s="602">
        <v>0</v>
      </c>
      <c r="O144" s="602">
        <v>0</v>
      </c>
      <c r="P144" s="602">
        <v>0</v>
      </c>
      <c r="Q144" s="602">
        <v>0</v>
      </c>
      <c r="R144" s="602">
        <v>0</v>
      </c>
      <c r="S144" s="602">
        <v>0</v>
      </c>
      <c r="T144" s="602">
        <v>0</v>
      </c>
      <c r="U144" s="602">
        <v>0</v>
      </c>
      <c r="V144" s="602">
        <v>0</v>
      </c>
      <c r="W144" s="602">
        <v>0</v>
      </c>
      <c r="X144" s="602">
        <v>0</v>
      </c>
      <c r="Y144" s="602">
        <v>0</v>
      </c>
      <c r="Z144" s="602">
        <v>0</v>
      </c>
      <c r="AA144" s="602">
        <v>0</v>
      </c>
      <c r="AB144" s="602">
        <v>0</v>
      </c>
      <c r="AC144" s="602">
        <v>0</v>
      </c>
      <c r="AD144" s="602">
        <v>0</v>
      </c>
      <c r="AE144" s="602">
        <v>0</v>
      </c>
      <c r="AF144" s="602">
        <v>0</v>
      </c>
      <c r="AG144" s="602">
        <v>0</v>
      </c>
      <c r="AH144" s="602">
        <v>0</v>
      </c>
      <c r="AI144" s="602">
        <v>0</v>
      </c>
      <c r="AJ144" s="602">
        <v>0</v>
      </c>
      <c r="AK144" s="602">
        <v>0</v>
      </c>
      <c r="AL144" s="602">
        <v>0</v>
      </c>
      <c r="AM144" s="602">
        <v>0</v>
      </c>
      <c r="AN144" s="602">
        <v>0</v>
      </c>
      <c r="AO144" s="602">
        <v>0</v>
      </c>
      <c r="AP144" s="602">
        <v>0</v>
      </c>
      <c r="AQ144" s="602">
        <v>0</v>
      </c>
      <c r="AR144" s="602">
        <v>0</v>
      </c>
      <c r="AS144" s="602">
        <v>0</v>
      </c>
      <c r="AT144" s="602">
        <v>0</v>
      </c>
      <c r="AU144" s="602">
        <v>0</v>
      </c>
      <c r="AV144" s="602">
        <v>0</v>
      </c>
      <c r="AW144" s="602">
        <v>0</v>
      </c>
      <c r="AX144" s="602">
        <v>0</v>
      </c>
      <c r="AY144" s="602">
        <v>0</v>
      </c>
      <c r="AZ144" s="602">
        <v>0</v>
      </c>
      <c r="BA144" s="602">
        <v>0</v>
      </c>
      <c r="BB144" s="602">
        <v>0</v>
      </c>
      <c r="BC144" s="602">
        <v>0</v>
      </c>
      <c r="BD144" s="602">
        <v>0</v>
      </c>
      <c r="BE144" s="602">
        <v>0</v>
      </c>
      <c r="BF144" s="602">
        <v>0</v>
      </c>
      <c r="BG144" s="602">
        <v>0</v>
      </c>
      <c r="BH144" s="602">
        <v>0</v>
      </c>
      <c r="BI144" s="602">
        <v>0</v>
      </c>
      <c r="BJ144" s="602">
        <v>0</v>
      </c>
      <c r="BK144" s="602">
        <v>0</v>
      </c>
      <c r="BL144" s="602">
        <v>0</v>
      </c>
      <c r="BM144" s="602">
        <v>0</v>
      </c>
      <c r="BN144" s="602">
        <v>0</v>
      </c>
      <c r="BO144" s="602">
        <v>0</v>
      </c>
    </row>
    <row r="145" spans="1:67" ht="14.4" x14ac:dyDescent="0.25">
      <c r="A145" s="597" t="e">
        <v>#N/A</v>
      </c>
      <c r="B145" s="597" t="e">
        <v>#N/A</v>
      </c>
      <c r="C145" s="598" t="s">
        <v>157</v>
      </c>
      <c r="D145" s="598" t="s">
        <v>157</v>
      </c>
      <c r="E145" s="599">
        <v>4008</v>
      </c>
      <c r="F145" s="599" t="s">
        <v>157</v>
      </c>
      <c r="G145" s="600" t="s">
        <v>157</v>
      </c>
      <c r="H145" s="601" t="s">
        <v>157</v>
      </c>
      <c r="I145" s="602" t="s">
        <v>157</v>
      </c>
      <c r="J145" s="602">
        <v>0</v>
      </c>
      <c r="K145" s="602">
        <v>0</v>
      </c>
      <c r="L145" s="602">
        <v>0</v>
      </c>
      <c r="M145" s="602">
        <v>0</v>
      </c>
      <c r="N145" s="602">
        <v>0</v>
      </c>
      <c r="O145" s="602">
        <v>0</v>
      </c>
      <c r="P145" s="602">
        <v>0</v>
      </c>
      <c r="Q145" s="602">
        <v>0</v>
      </c>
      <c r="R145" s="602">
        <v>0</v>
      </c>
      <c r="S145" s="602">
        <v>0</v>
      </c>
      <c r="T145" s="602">
        <v>0</v>
      </c>
      <c r="U145" s="602">
        <v>0</v>
      </c>
      <c r="V145" s="602">
        <v>0</v>
      </c>
      <c r="W145" s="602">
        <v>0</v>
      </c>
      <c r="X145" s="602">
        <v>0</v>
      </c>
      <c r="Y145" s="602">
        <v>0</v>
      </c>
      <c r="Z145" s="602">
        <v>0</v>
      </c>
      <c r="AA145" s="602">
        <v>0</v>
      </c>
      <c r="AB145" s="602">
        <v>0</v>
      </c>
      <c r="AC145" s="602">
        <v>0</v>
      </c>
      <c r="AD145" s="602">
        <v>0</v>
      </c>
      <c r="AE145" s="602">
        <v>0</v>
      </c>
      <c r="AF145" s="602">
        <v>0</v>
      </c>
      <c r="AG145" s="602">
        <v>0</v>
      </c>
      <c r="AH145" s="602">
        <v>0</v>
      </c>
      <c r="AI145" s="602">
        <v>0</v>
      </c>
      <c r="AJ145" s="602">
        <v>0</v>
      </c>
      <c r="AK145" s="602">
        <v>0</v>
      </c>
      <c r="AL145" s="602">
        <v>0</v>
      </c>
      <c r="AM145" s="602">
        <v>0</v>
      </c>
      <c r="AN145" s="602">
        <v>0</v>
      </c>
      <c r="AO145" s="602">
        <v>0</v>
      </c>
      <c r="AP145" s="602">
        <v>0</v>
      </c>
      <c r="AQ145" s="602">
        <v>0</v>
      </c>
      <c r="AR145" s="602">
        <v>0</v>
      </c>
      <c r="AS145" s="602">
        <v>0</v>
      </c>
      <c r="AT145" s="602">
        <v>0</v>
      </c>
      <c r="AU145" s="602">
        <v>0</v>
      </c>
      <c r="AV145" s="602">
        <v>0</v>
      </c>
      <c r="AW145" s="602">
        <v>0</v>
      </c>
      <c r="AX145" s="602">
        <v>0</v>
      </c>
      <c r="AY145" s="602">
        <v>0</v>
      </c>
      <c r="AZ145" s="602">
        <v>0</v>
      </c>
      <c r="BA145" s="602">
        <v>0</v>
      </c>
      <c r="BB145" s="602">
        <v>0</v>
      </c>
      <c r="BC145" s="602">
        <v>0</v>
      </c>
      <c r="BD145" s="602">
        <v>0</v>
      </c>
      <c r="BE145" s="602">
        <v>0</v>
      </c>
      <c r="BF145" s="602">
        <v>0</v>
      </c>
      <c r="BG145" s="602">
        <v>0</v>
      </c>
      <c r="BH145" s="602">
        <v>0</v>
      </c>
      <c r="BI145" s="602">
        <v>0</v>
      </c>
      <c r="BJ145" s="602">
        <v>0</v>
      </c>
      <c r="BK145" s="602">
        <v>0</v>
      </c>
      <c r="BL145" s="602">
        <v>0</v>
      </c>
      <c r="BM145" s="602">
        <v>0</v>
      </c>
      <c r="BN145" s="602">
        <v>0</v>
      </c>
      <c r="BO145" s="602">
        <v>0</v>
      </c>
    </row>
    <row r="146" spans="1:67" ht="14.4" x14ac:dyDescent="0.25">
      <c r="A146" s="597" t="e">
        <v>#N/A</v>
      </c>
      <c r="B146" s="597" t="e">
        <v>#N/A</v>
      </c>
      <c r="C146" s="598" t="s">
        <v>157</v>
      </c>
      <c r="D146" s="598" t="s">
        <v>157</v>
      </c>
      <c r="E146" s="599">
        <v>2023</v>
      </c>
      <c r="F146" s="599" t="s">
        <v>157</v>
      </c>
      <c r="G146" s="600" t="s">
        <v>157</v>
      </c>
      <c r="H146" s="601" t="s">
        <v>157</v>
      </c>
      <c r="I146" s="602" t="s">
        <v>157</v>
      </c>
      <c r="J146" s="602">
        <v>0</v>
      </c>
      <c r="K146" s="602">
        <v>0</v>
      </c>
      <c r="L146" s="602">
        <v>0</v>
      </c>
      <c r="M146" s="602">
        <v>0</v>
      </c>
      <c r="N146" s="602">
        <v>0</v>
      </c>
      <c r="O146" s="602">
        <v>0</v>
      </c>
      <c r="P146" s="602">
        <v>0</v>
      </c>
      <c r="Q146" s="602">
        <v>0</v>
      </c>
      <c r="R146" s="602">
        <v>0</v>
      </c>
      <c r="S146" s="602">
        <v>0</v>
      </c>
      <c r="T146" s="602">
        <v>0</v>
      </c>
      <c r="U146" s="602">
        <v>0</v>
      </c>
      <c r="V146" s="602">
        <v>0</v>
      </c>
      <c r="W146" s="602">
        <v>0</v>
      </c>
      <c r="X146" s="602">
        <v>0</v>
      </c>
      <c r="Y146" s="602">
        <v>0</v>
      </c>
      <c r="Z146" s="602">
        <v>0</v>
      </c>
      <c r="AA146" s="602">
        <v>0</v>
      </c>
      <c r="AB146" s="602">
        <v>0</v>
      </c>
      <c r="AC146" s="602">
        <v>0</v>
      </c>
      <c r="AD146" s="602">
        <v>0</v>
      </c>
      <c r="AE146" s="602">
        <v>0</v>
      </c>
      <c r="AF146" s="602">
        <v>0</v>
      </c>
      <c r="AG146" s="602">
        <v>0</v>
      </c>
      <c r="AH146" s="602">
        <v>0</v>
      </c>
      <c r="AI146" s="602">
        <v>0</v>
      </c>
      <c r="AJ146" s="602">
        <v>0</v>
      </c>
      <c r="AK146" s="602">
        <v>0</v>
      </c>
      <c r="AL146" s="602">
        <v>0</v>
      </c>
      <c r="AM146" s="602">
        <v>0</v>
      </c>
      <c r="AN146" s="602">
        <v>0</v>
      </c>
      <c r="AO146" s="602">
        <v>0</v>
      </c>
      <c r="AP146" s="602">
        <v>0</v>
      </c>
      <c r="AQ146" s="602">
        <v>0</v>
      </c>
      <c r="AR146" s="602">
        <v>0</v>
      </c>
      <c r="AS146" s="602">
        <v>0</v>
      </c>
      <c r="AT146" s="602">
        <v>0</v>
      </c>
      <c r="AU146" s="602">
        <v>0</v>
      </c>
      <c r="AV146" s="602">
        <v>0</v>
      </c>
      <c r="AW146" s="602">
        <v>0</v>
      </c>
      <c r="AX146" s="602">
        <v>0</v>
      </c>
      <c r="AY146" s="602">
        <v>0</v>
      </c>
      <c r="AZ146" s="602">
        <v>0</v>
      </c>
      <c r="BA146" s="602">
        <v>0</v>
      </c>
      <c r="BB146" s="602">
        <v>0</v>
      </c>
      <c r="BC146" s="602">
        <v>0</v>
      </c>
      <c r="BD146" s="602">
        <v>0</v>
      </c>
      <c r="BE146" s="602">
        <v>0</v>
      </c>
      <c r="BF146" s="602">
        <v>0</v>
      </c>
      <c r="BG146" s="602">
        <v>0</v>
      </c>
      <c r="BH146" s="602">
        <v>0</v>
      </c>
      <c r="BI146" s="602">
        <v>0</v>
      </c>
      <c r="BJ146" s="602">
        <v>0</v>
      </c>
      <c r="BK146" s="602">
        <v>0</v>
      </c>
      <c r="BL146" s="602">
        <v>0</v>
      </c>
      <c r="BM146" s="602">
        <v>0</v>
      </c>
      <c r="BN146" s="602">
        <v>0</v>
      </c>
      <c r="BO146" s="602">
        <v>0</v>
      </c>
    </row>
    <row r="147" spans="1:67" ht="14.4" x14ac:dyDescent="0.25">
      <c r="A147" s="597" t="e">
        <v>#N/A</v>
      </c>
      <c r="B147" s="597" t="e">
        <v>#N/A</v>
      </c>
      <c r="C147" s="598" t="s">
        <v>157</v>
      </c>
      <c r="D147" s="598" t="s">
        <v>157</v>
      </c>
      <c r="E147" s="599">
        <v>4007</v>
      </c>
      <c r="F147" s="599" t="s">
        <v>157</v>
      </c>
      <c r="G147" s="600" t="s">
        <v>157</v>
      </c>
      <c r="H147" s="601" t="s">
        <v>157</v>
      </c>
      <c r="I147" s="602" t="s">
        <v>157</v>
      </c>
      <c r="J147" s="602">
        <v>0</v>
      </c>
      <c r="K147" s="602">
        <v>0</v>
      </c>
      <c r="L147" s="602">
        <v>0</v>
      </c>
      <c r="M147" s="602">
        <v>0</v>
      </c>
      <c r="N147" s="602">
        <v>0</v>
      </c>
      <c r="O147" s="602">
        <v>0</v>
      </c>
      <c r="P147" s="602">
        <v>0</v>
      </c>
      <c r="Q147" s="602">
        <v>0</v>
      </c>
      <c r="R147" s="602">
        <v>0</v>
      </c>
      <c r="S147" s="602">
        <v>0</v>
      </c>
      <c r="T147" s="602">
        <v>0</v>
      </c>
      <c r="U147" s="602">
        <v>0</v>
      </c>
      <c r="V147" s="602">
        <v>0</v>
      </c>
      <c r="W147" s="602">
        <v>0</v>
      </c>
      <c r="X147" s="602">
        <v>0</v>
      </c>
      <c r="Y147" s="602">
        <v>0</v>
      </c>
      <c r="Z147" s="602">
        <v>0</v>
      </c>
      <c r="AA147" s="602">
        <v>0</v>
      </c>
      <c r="AB147" s="602">
        <v>0</v>
      </c>
      <c r="AC147" s="602">
        <v>0</v>
      </c>
      <c r="AD147" s="602">
        <v>0</v>
      </c>
      <c r="AE147" s="602">
        <v>0</v>
      </c>
      <c r="AF147" s="602">
        <v>0</v>
      </c>
      <c r="AG147" s="602">
        <v>0</v>
      </c>
      <c r="AH147" s="602">
        <v>0</v>
      </c>
      <c r="AI147" s="602">
        <v>0</v>
      </c>
      <c r="AJ147" s="602">
        <v>0</v>
      </c>
      <c r="AK147" s="602">
        <v>0</v>
      </c>
      <c r="AL147" s="602">
        <v>0</v>
      </c>
      <c r="AM147" s="602">
        <v>0</v>
      </c>
      <c r="AN147" s="602">
        <v>0</v>
      </c>
      <c r="AO147" s="602">
        <v>0</v>
      </c>
      <c r="AP147" s="602">
        <v>0</v>
      </c>
      <c r="AQ147" s="602">
        <v>0</v>
      </c>
      <c r="AR147" s="602">
        <v>0</v>
      </c>
      <c r="AS147" s="602">
        <v>0</v>
      </c>
      <c r="AT147" s="602">
        <v>0</v>
      </c>
      <c r="AU147" s="602">
        <v>0</v>
      </c>
      <c r="AV147" s="602">
        <v>0</v>
      </c>
      <c r="AW147" s="602">
        <v>0</v>
      </c>
      <c r="AX147" s="602">
        <v>0</v>
      </c>
      <c r="AY147" s="602">
        <v>0</v>
      </c>
      <c r="AZ147" s="602">
        <v>0</v>
      </c>
      <c r="BA147" s="602">
        <v>0</v>
      </c>
      <c r="BB147" s="602">
        <v>0</v>
      </c>
      <c r="BC147" s="602">
        <v>0</v>
      </c>
      <c r="BD147" s="602">
        <v>0</v>
      </c>
      <c r="BE147" s="602">
        <v>0</v>
      </c>
      <c r="BF147" s="602">
        <v>0</v>
      </c>
      <c r="BG147" s="602">
        <v>0</v>
      </c>
      <c r="BH147" s="602">
        <v>0</v>
      </c>
      <c r="BI147" s="602">
        <v>0</v>
      </c>
      <c r="BJ147" s="602">
        <v>0</v>
      </c>
      <c r="BK147" s="602">
        <v>0</v>
      </c>
      <c r="BL147" s="602">
        <v>0</v>
      </c>
      <c r="BM147" s="602">
        <v>0</v>
      </c>
      <c r="BN147" s="602">
        <v>0</v>
      </c>
      <c r="BO147" s="602">
        <v>0</v>
      </c>
    </row>
    <row r="148" spans="1:67" ht="14.4" x14ac:dyDescent="0.25">
      <c r="A148" s="597" t="e">
        <v>#N/A</v>
      </c>
      <c r="B148" s="597" t="e">
        <v>#N/A</v>
      </c>
      <c r="C148" s="598" t="s">
        <v>157</v>
      </c>
      <c r="D148" s="598" t="s">
        <v>157</v>
      </c>
      <c r="E148" s="599">
        <v>2409</v>
      </c>
      <c r="F148" s="599" t="s">
        <v>157</v>
      </c>
      <c r="G148" s="600" t="s">
        <v>157</v>
      </c>
      <c r="H148" s="601" t="s">
        <v>157</v>
      </c>
      <c r="I148" s="602" t="s">
        <v>157</v>
      </c>
      <c r="J148" s="602">
        <v>0</v>
      </c>
      <c r="K148" s="602">
        <v>0</v>
      </c>
      <c r="L148" s="602">
        <v>0</v>
      </c>
      <c r="M148" s="602">
        <v>0</v>
      </c>
      <c r="N148" s="602">
        <v>0</v>
      </c>
      <c r="O148" s="602">
        <v>0</v>
      </c>
      <c r="P148" s="602">
        <v>0</v>
      </c>
      <c r="Q148" s="602">
        <v>0</v>
      </c>
      <c r="R148" s="602">
        <v>0</v>
      </c>
      <c r="S148" s="602">
        <v>0</v>
      </c>
      <c r="T148" s="602">
        <v>0</v>
      </c>
      <c r="U148" s="602">
        <v>0</v>
      </c>
      <c r="V148" s="602">
        <v>0</v>
      </c>
      <c r="W148" s="602">
        <v>0</v>
      </c>
      <c r="X148" s="602">
        <v>0</v>
      </c>
      <c r="Y148" s="602">
        <v>0</v>
      </c>
      <c r="Z148" s="602">
        <v>0</v>
      </c>
      <c r="AA148" s="602">
        <v>0</v>
      </c>
      <c r="AB148" s="602">
        <v>0</v>
      </c>
      <c r="AC148" s="602">
        <v>0</v>
      </c>
      <c r="AD148" s="602">
        <v>0</v>
      </c>
      <c r="AE148" s="602">
        <v>0</v>
      </c>
      <c r="AF148" s="602">
        <v>0</v>
      </c>
      <c r="AG148" s="602">
        <v>0</v>
      </c>
      <c r="AH148" s="602">
        <v>0</v>
      </c>
      <c r="AI148" s="602">
        <v>0</v>
      </c>
      <c r="AJ148" s="602">
        <v>0</v>
      </c>
      <c r="AK148" s="602">
        <v>0</v>
      </c>
      <c r="AL148" s="602">
        <v>0</v>
      </c>
      <c r="AM148" s="602">
        <v>0</v>
      </c>
      <c r="AN148" s="602">
        <v>0</v>
      </c>
      <c r="AO148" s="602">
        <v>0</v>
      </c>
      <c r="AP148" s="602">
        <v>0</v>
      </c>
      <c r="AQ148" s="602">
        <v>0</v>
      </c>
      <c r="AR148" s="602">
        <v>0</v>
      </c>
      <c r="AS148" s="602">
        <v>0</v>
      </c>
      <c r="AT148" s="602">
        <v>0</v>
      </c>
      <c r="AU148" s="602">
        <v>0</v>
      </c>
      <c r="AV148" s="602">
        <v>0</v>
      </c>
      <c r="AW148" s="602">
        <v>0</v>
      </c>
      <c r="AX148" s="602">
        <v>0</v>
      </c>
      <c r="AY148" s="602">
        <v>0</v>
      </c>
      <c r="AZ148" s="602">
        <v>0</v>
      </c>
      <c r="BA148" s="602">
        <v>0</v>
      </c>
      <c r="BB148" s="602">
        <v>0</v>
      </c>
      <c r="BC148" s="602">
        <v>0</v>
      </c>
      <c r="BD148" s="602">
        <v>0</v>
      </c>
      <c r="BE148" s="602">
        <v>0</v>
      </c>
      <c r="BF148" s="602">
        <v>0</v>
      </c>
      <c r="BG148" s="602">
        <v>0</v>
      </c>
      <c r="BH148" s="602">
        <v>0</v>
      </c>
      <c r="BI148" s="602">
        <v>0</v>
      </c>
      <c r="BJ148" s="602">
        <v>0</v>
      </c>
      <c r="BK148" s="602">
        <v>0</v>
      </c>
      <c r="BL148" s="602">
        <v>0</v>
      </c>
      <c r="BM148" s="602">
        <v>0</v>
      </c>
      <c r="BN148" s="602">
        <v>0</v>
      </c>
      <c r="BO148" s="602">
        <v>0</v>
      </c>
    </row>
    <row r="149" spans="1:67" ht="14.4" x14ac:dyDescent="0.25">
      <c r="A149" s="597" t="e">
        <v>#N/A</v>
      </c>
      <c r="B149" s="597" t="e">
        <v>#N/A</v>
      </c>
      <c r="C149" s="598" t="s">
        <v>157</v>
      </c>
      <c r="D149" s="598" t="s">
        <v>157</v>
      </c>
      <c r="E149" s="599">
        <v>2682783</v>
      </c>
      <c r="F149" s="599" t="s">
        <v>157</v>
      </c>
      <c r="G149" s="600" t="s">
        <v>157</v>
      </c>
      <c r="H149" s="601" t="s">
        <v>157</v>
      </c>
      <c r="I149" s="602" t="s">
        <v>157</v>
      </c>
      <c r="J149" s="602">
        <v>0</v>
      </c>
      <c r="K149" s="602">
        <v>0</v>
      </c>
      <c r="L149" s="602">
        <v>0</v>
      </c>
      <c r="M149" s="602">
        <v>0</v>
      </c>
      <c r="N149" s="602">
        <v>0</v>
      </c>
      <c r="O149" s="602">
        <v>0</v>
      </c>
      <c r="P149" s="602">
        <v>0</v>
      </c>
      <c r="Q149" s="602">
        <v>0</v>
      </c>
      <c r="R149" s="602">
        <v>0</v>
      </c>
      <c r="S149" s="602">
        <v>0</v>
      </c>
      <c r="T149" s="602">
        <v>0</v>
      </c>
      <c r="U149" s="602">
        <v>0</v>
      </c>
      <c r="V149" s="602">
        <v>0</v>
      </c>
      <c r="W149" s="602">
        <v>0</v>
      </c>
      <c r="X149" s="602">
        <v>0</v>
      </c>
      <c r="Y149" s="602">
        <v>0</v>
      </c>
      <c r="Z149" s="602">
        <v>0</v>
      </c>
      <c r="AA149" s="602">
        <v>0</v>
      </c>
      <c r="AB149" s="602">
        <v>0</v>
      </c>
      <c r="AC149" s="602">
        <v>0</v>
      </c>
      <c r="AD149" s="602">
        <v>0</v>
      </c>
      <c r="AE149" s="602">
        <v>0</v>
      </c>
      <c r="AF149" s="602">
        <v>0</v>
      </c>
      <c r="AG149" s="602">
        <v>0</v>
      </c>
      <c r="AH149" s="602">
        <v>0</v>
      </c>
      <c r="AI149" s="602">
        <v>0</v>
      </c>
      <c r="AJ149" s="602">
        <v>0</v>
      </c>
      <c r="AK149" s="602">
        <v>0</v>
      </c>
      <c r="AL149" s="602">
        <v>0</v>
      </c>
      <c r="AM149" s="602">
        <v>0</v>
      </c>
      <c r="AN149" s="602">
        <v>0</v>
      </c>
      <c r="AO149" s="602">
        <v>0</v>
      </c>
      <c r="AP149" s="602">
        <v>0</v>
      </c>
      <c r="AQ149" s="602">
        <v>0</v>
      </c>
      <c r="AR149" s="602">
        <v>0</v>
      </c>
      <c r="AS149" s="602">
        <v>0</v>
      </c>
      <c r="AT149" s="602">
        <v>0</v>
      </c>
      <c r="AU149" s="602">
        <v>0</v>
      </c>
      <c r="AV149" s="602">
        <v>0</v>
      </c>
      <c r="AW149" s="602">
        <v>0</v>
      </c>
      <c r="AX149" s="602">
        <v>0</v>
      </c>
      <c r="AY149" s="602">
        <v>0</v>
      </c>
      <c r="AZ149" s="602">
        <v>0</v>
      </c>
      <c r="BA149" s="602">
        <v>0</v>
      </c>
      <c r="BB149" s="602">
        <v>0</v>
      </c>
      <c r="BC149" s="602">
        <v>0</v>
      </c>
      <c r="BD149" s="602">
        <v>0</v>
      </c>
      <c r="BE149" s="602">
        <v>0</v>
      </c>
      <c r="BF149" s="602">
        <v>0</v>
      </c>
      <c r="BG149" s="602">
        <v>0</v>
      </c>
      <c r="BH149" s="602">
        <v>0</v>
      </c>
      <c r="BI149" s="602">
        <v>0</v>
      </c>
      <c r="BJ149" s="602">
        <v>0</v>
      </c>
      <c r="BK149" s="602">
        <v>0</v>
      </c>
      <c r="BL149" s="602">
        <v>0</v>
      </c>
      <c r="BM149" s="602">
        <v>0</v>
      </c>
      <c r="BN149" s="602">
        <v>0</v>
      </c>
      <c r="BO149" s="602">
        <v>0</v>
      </c>
    </row>
    <row r="150" spans="1:67" ht="14.4" x14ac:dyDescent="0.25">
      <c r="A150" s="597" t="e">
        <v>#N/A</v>
      </c>
      <c r="B150" s="597" t="e">
        <v>#N/A</v>
      </c>
      <c r="C150" s="598" t="s">
        <v>157</v>
      </c>
      <c r="D150" s="598" t="s">
        <v>157</v>
      </c>
      <c r="E150" s="599">
        <v>4004</v>
      </c>
      <c r="F150" s="599" t="s">
        <v>157</v>
      </c>
      <c r="G150" s="600" t="s">
        <v>157</v>
      </c>
      <c r="H150" s="601" t="s">
        <v>157</v>
      </c>
      <c r="I150" s="602" t="s">
        <v>157</v>
      </c>
      <c r="J150" s="602">
        <v>0</v>
      </c>
      <c r="K150" s="602">
        <v>0</v>
      </c>
      <c r="L150" s="602">
        <v>0</v>
      </c>
      <c r="M150" s="602">
        <v>0</v>
      </c>
      <c r="N150" s="602">
        <v>0</v>
      </c>
      <c r="O150" s="602">
        <v>0</v>
      </c>
      <c r="P150" s="602">
        <v>0</v>
      </c>
      <c r="Q150" s="602">
        <v>0</v>
      </c>
      <c r="R150" s="602">
        <v>0</v>
      </c>
      <c r="S150" s="602">
        <v>0</v>
      </c>
      <c r="T150" s="602">
        <v>0</v>
      </c>
      <c r="U150" s="602">
        <v>0</v>
      </c>
      <c r="V150" s="602">
        <v>0</v>
      </c>
      <c r="W150" s="602">
        <v>0</v>
      </c>
      <c r="X150" s="602">
        <v>0</v>
      </c>
      <c r="Y150" s="602">
        <v>0</v>
      </c>
      <c r="Z150" s="602">
        <v>0</v>
      </c>
      <c r="AA150" s="602">
        <v>0</v>
      </c>
      <c r="AB150" s="602">
        <v>0</v>
      </c>
      <c r="AC150" s="602">
        <v>0</v>
      </c>
      <c r="AD150" s="602">
        <v>0</v>
      </c>
      <c r="AE150" s="602">
        <v>0</v>
      </c>
      <c r="AF150" s="602">
        <v>0</v>
      </c>
      <c r="AG150" s="602">
        <v>0</v>
      </c>
      <c r="AH150" s="602">
        <v>0</v>
      </c>
      <c r="AI150" s="602">
        <v>0</v>
      </c>
      <c r="AJ150" s="602">
        <v>0</v>
      </c>
      <c r="AK150" s="602">
        <v>0</v>
      </c>
      <c r="AL150" s="602">
        <v>0</v>
      </c>
      <c r="AM150" s="602">
        <v>0</v>
      </c>
      <c r="AN150" s="602">
        <v>0</v>
      </c>
      <c r="AO150" s="602">
        <v>0</v>
      </c>
      <c r="AP150" s="602">
        <v>0</v>
      </c>
      <c r="AQ150" s="602">
        <v>0</v>
      </c>
      <c r="AR150" s="602">
        <v>0</v>
      </c>
      <c r="AS150" s="602">
        <v>0</v>
      </c>
      <c r="AT150" s="602">
        <v>0</v>
      </c>
      <c r="AU150" s="602">
        <v>0</v>
      </c>
      <c r="AV150" s="602">
        <v>0</v>
      </c>
      <c r="AW150" s="602">
        <v>0</v>
      </c>
      <c r="AX150" s="602">
        <v>0</v>
      </c>
      <c r="AY150" s="602">
        <v>0</v>
      </c>
      <c r="AZ150" s="602">
        <v>0</v>
      </c>
      <c r="BA150" s="602">
        <v>0</v>
      </c>
      <c r="BB150" s="602">
        <v>0</v>
      </c>
      <c r="BC150" s="602">
        <v>0</v>
      </c>
      <c r="BD150" s="602">
        <v>0</v>
      </c>
      <c r="BE150" s="602">
        <v>0</v>
      </c>
      <c r="BF150" s="602">
        <v>0</v>
      </c>
      <c r="BG150" s="602">
        <v>0</v>
      </c>
      <c r="BH150" s="602">
        <v>0</v>
      </c>
      <c r="BI150" s="602">
        <v>0</v>
      </c>
      <c r="BJ150" s="602">
        <v>0</v>
      </c>
      <c r="BK150" s="602">
        <v>0</v>
      </c>
      <c r="BL150" s="602">
        <v>0</v>
      </c>
      <c r="BM150" s="602">
        <v>0</v>
      </c>
      <c r="BN150" s="602">
        <v>0</v>
      </c>
      <c r="BO150" s="602">
        <v>0</v>
      </c>
    </row>
    <row r="151" spans="1:67" ht="14.4" x14ac:dyDescent="0.25">
      <c r="A151" s="597" t="e">
        <v>#N/A</v>
      </c>
      <c r="B151" s="597" t="e">
        <v>#N/A</v>
      </c>
      <c r="C151" s="598" t="s">
        <v>157</v>
      </c>
      <c r="D151" s="598" t="s">
        <v>157</v>
      </c>
      <c r="E151" s="599" t="s">
        <v>495</v>
      </c>
      <c r="F151" s="599" t="s">
        <v>157</v>
      </c>
      <c r="G151" s="600" t="s">
        <v>157</v>
      </c>
      <c r="H151" s="601" t="s">
        <v>157</v>
      </c>
      <c r="I151" s="602" t="s">
        <v>157</v>
      </c>
      <c r="J151" s="602">
        <v>0</v>
      </c>
      <c r="K151" s="602">
        <v>0</v>
      </c>
      <c r="L151" s="602">
        <v>0</v>
      </c>
      <c r="M151" s="602">
        <v>0</v>
      </c>
      <c r="N151" s="602">
        <v>0</v>
      </c>
      <c r="O151" s="602">
        <v>0</v>
      </c>
      <c r="P151" s="602">
        <v>0</v>
      </c>
      <c r="Q151" s="602">
        <v>0</v>
      </c>
      <c r="R151" s="602">
        <v>0</v>
      </c>
      <c r="S151" s="602">
        <v>0</v>
      </c>
      <c r="T151" s="602">
        <v>0</v>
      </c>
      <c r="U151" s="602">
        <v>0</v>
      </c>
      <c r="V151" s="602">
        <v>0</v>
      </c>
      <c r="W151" s="602">
        <v>0</v>
      </c>
      <c r="X151" s="602">
        <v>0</v>
      </c>
      <c r="Y151" s="602">
        <v>0</v>
      </c>
      <c r="Z151" s="602">
        <v>0</v>
      </c>
      <c r="AA151" s="602">
        <v>0</v>
      </c>
      <c r="AB151" s="602">
        <v>0</v>
      </c>
      <c r="AC151" s="602">
        <v>0</v>
      </c>
      <c r="AD151" s="602">
        <v>0</v>
      </c>
      <c r="AE151" s="602">
        <v>0</v>
      </c>
      <c r="AF151" s="602">
        <v>0</v>
      </c>
      <c r="AG151" s="602">
        <v>0</v>
      </c>
      <c r="AH151" s="602">
        <v>0</v>
      </c>
      <c r="AI151" s="602">
        <v>0</v>
      </c>
      <c r="AJ151" s="602">
        <v>0</v>
      </c>
      <c r="AK151" s="602">
        <v>0</v>
      </c>
      <c r="AL151" s="602">
        <v>0</v>
      </c>
      <c r="AM151" s="602">
        <v>0</v>
      </c>
      <c r="AN151" s="602">
        <v>0</v>
      </c>
      <c r="AO151" s="602">
        <v>0</v>
      </c>
      <c r="AP151" s="602">
        <v>0</v>
      </c>
      <c r="AQ151" s="602">
        <v>0</v>
      </c>
      <c r="AR151" s="602">
        <v>0</v>
      </c>
      <c r="AS151" s="602">
        <v>0</v>
      </c>
      <c r="AT151" s="602">
        <v>0</v>
      </c>
      <c r="AU151" s="602">
        <v>0</v>
      </c>
      <c r="AV151" s="602">
        <v>0</v>
      </c>
      <c r="AW151" s="602">
        <v>0</v>
      </c>
      <c r="AX151" s="602">
        <v>0</v>
      </c>
      <c r="AY151" s="602">
        <v>0</v>
      </c>
      <c r="AZ151" s="602">
        <v>0</v>
      </c>
      <c r="BA151" s="602">
        <v>0</v>
      </c>
      <c r="BB151" s="602">
        <v>0</v>
      </c>
      <c r="BC151" s="602">
        <v>0</v>
      </c>
      <c r="BD151" s="602">
        <v>0</v>
      </c>
      <c r="BE151" s="602">
        <v>0</v>
      </c>
      <c r="BF151" s="602">
        <v>0</v>
      </c>
      <c r="BG151" s="602">
        <v>0</v>
      </c>
      <c r="BH151" s="602">
        <v>0</v>
      </c>
      <c r="BI151" s="602">
        <v>0</v>
      </c>
      <c r="BJ151" s="602">
        <v>0</v>
      </c>
      <c r="BK151" s="602">
        <v>0</v>
      </c>
      <c r="BL151" s="602">
        <v>0</v>
      </c>
      <c r="BM151" s="602">
        <v>0</v>
      </c>
      <c r="BN151" s="602">
        <v>0</v>
      </c>
      <c r="BO151" s="602">
        <v>0</v>
      </c>
    </row>
    <row r="152" spans="1:67" ht="14.4" x14ac:dyDescent="0.25">
      <c r="A152" s="597" t="e">
        <v>#N/A</v>
      </c>
      <c r="B152" s="597" t="e">
        <v>#N/A</v>
      </c>
      <c r="C152" s="598" t="s">
        <v>157</v>
      </c>
      <c r="D152" s="598" t="s">
        <v>157</v>
      </c>
      <c r="E152" s="599">
        <v>205999</v>
      </c>
      <c r="F152" s="599" t="s">
        <v>157</v>
      </c>
      <c r="G152" s="600" t="s">
        <v>157</v>
      </c>
      <c r="H152" s="601" t="s">
        <v>157</v>
      </c>
      <c r="I152" s="602" t="s">
        <v>157</v>
      </c>
      <c r="J152" s="602">
        <v>0</v>
      </c>
      <c r="K152" s="602">
        <v>0</v>
      </c>
      <c r="L152" s="602">
        <v>0</v>
      </c>
      <c r="M152" s="602">
        <v>0</v>
      </c>
      <c r="N152" s="602">
        <v>0</v>
      </c>
      <c r="O152" s="602">
        <v>0</v>
      </c>
      <c r="P152" s="602">
        <v>0</v>
      </c>
      <c r="Q152" s="602">
        <v>0</v>
      </c>
      <c r="R152" s="602">
        <v>0</v>
      </c>
      <c r="S152" s="602">
        <v>0</v>
      </c>
      <c r="T152" s="602">
        <v>0</v>
      </c>
      <c r="U152" s="602">
        <v>0</v>
      </c>
      <c r="V152" s="602">
        <v>0</v>
      </c>
      <c r="W152" s="602">
        <v>0</v>
      </c>
      <c r="X152" s="602">
        <v>0</v>
      </c>
      <c r="Y152" s="602">
        <v>0</v>
      </c>
      <c r="Z152" s="602">
        <v>0</v>
      </c>
      <c r="AA152" s="602">
        <v>0</v>
      </c>
      <c r="AB152" s="602">
        <v>0</v>
      </c>
      <c r="AC152" s="602">
        <v>0</v>
      </c>
      <c r="AD152" s="602">
        <v>0</v>
      </c>
      <c r="AE152" s="602">
        <v>0</v>
      </c>
      <c r="AF152" s="602">
        <v>0</v>
      </c>
      <c r="AG152" s="602">
        <v>0</v>
      </c>
      <c r="AH152" s="602">
        <v>0</v>
      </c>
      <c r="AI152" s="602">
        <v>0</v>
      </c>
      <c r="AJ152" s="602">
        <v>0</v>
      </c>
      <c r="AK152" s="602">
        <v>0</v>
      </c>
      <c r="AL152" s="602">
        <v>0</v>
      </c>
      <c r="AM152" s="602">
        <v>0</v>
      </c>
      <c r="AN152" s="602">
        <v>0</v>
      </c>
      <c r="AO152" s="602">
        <v>0</v>
      </c>
      <c r="AP152" s="602">
        <v>0</v>
      </c>
      <c r="AQ152" s="602">
        <v>0</v>
      </c>
      <c r="AR152" s="602">
        <v>0</v>
      </c>
      <c r="AS152" s="602">
        <v>0</v>
      </c>
      <c r="AT152" s="602">
        <v>0</v>
      </c>
      <c r="AU152" s="602">
        <v>0</v>
      </c>
      <c r="AV152" s="602">
        <v>0</v>
      </c>
      <c r="AW152" s="602">
        <v>0</v>
      </c>
      <c r="AX152" s="602">
        <v>0</v>
      </c>
      <c r="AY152" s="602">
        <v>0</v>
      </c>
      <c r="AZ152" s="602">
        <v>0</v>
      </c>
      <c r="BA152" s="602">
        <v>0</v>
      </c>
      <c r="BB152" s="602">
        <v>0</v>
      </c>
      <c r="BC152" s="602">
        <v>0</v>
      </c>
      <c r="BD152" s="602">
        <v>0</v>
      </c>
      <c r="BE152" s="602">
        <v>0</v>
      </c>
      <c r="BF152" s="602">
        <v>0</v>
      </c>
      <c r="BG152" s="602">
        <v>0</v>
      </c>
      <c r="BH152" s="602">
        <v>0</v>
      </c>
      <c r="BI152" s="602">
        <v>0</v>
      </c>
      <c r="BJ152" s="602">
        <v>0</v>
      </c>
      <c r="BK152" s="602">
        <v>0</v>
      </c>
      <c r="BL152" s="602">
        <v>0</v>
      </c>
      <c r="BM152" s="602">
        <v>0</v>
      </c>
      <c r="BN152" s="602">
        <v>0</v>
      </c>
      <c r="BO152" s="602">
        <v>0</v>
      </c>
    </row>
    <row r="153" spans="1:67" ht="14.4" x14ac:dyDescent="0.25">
      <c r="A153" s="597" t="e">
        <v>#N/A</v>
      </c>
      <c r="B153" s="597" t="e">
        <v>#N/A</v>
      </c>
      <c r="C153" s="598" t="s">
        <v>157</v>
      </c>
      <c r="D153" s="598" t="s">
        <v>157</v>
      </c>
      <c r="E153" s="599" t="s">
        <v>482</v>
      </c>
      <c r="F153" s="599" t="s">
        <v>157</v>
      </c>
      <c r="G153" s="600" t="s">
        <v>157</v>
      </c>
      <c r="H153" s="601" t="s">
        <v>157</v>
      </c>
      <c r="I153" s="602" t="s">
        <v>157</v>
      </c>
      <c r="J153" s="602">
        <v>0</v>
      </c>
      <c r="K153" s="602">
        <v>0</v>
      </c>
      <c r="L153" s="602">
        <v>0</v>
      </c>
      <c r="M153" s="602">
        <v>0</v>
      </c>
      <c r="N153" s="602">
        <v>0</v>
      </c>
      <c r="O153" s="602">
        <v>0</v>
      </c>
      <c r="P153" s="602">
        <v>0</v>
      </c>
      <c r="Q153" s="602">
        <v>0</v>
      </c>
      <c r="R153" s="602">
        <v>0</v>
      </c>
      <c r="S153" s="602">
        <v>0</v>
      </c>
      <c r="T153" s="602">
        <v>0</v>
      </c>
      <c r="U153" s="602">
        <v>0</v>
      </c>
      <c r="V153" s="602">
        <v>0</v>
      </c>
      <c r="W153" s="602">
        <v>0</v>
      </c>
      <c r="X153" s="602">
        <v>0</v>
      </c>
      <c r="Y153" s="602">
        <v>0</v>
      </c>
      <c r="Z153" s="602">
        <v>0</v>
      </c>
      <c r="AA153" s="602">
        <v>0</v>
      </c>
      <c r="AB153" s="602">
        <v>0</v>
      </c>
      <c r="AC153" s="602">
        <v>0</v>
      </c>
      <c r="AD153" s="602">
        <v>0</v>
      </c>
      <c r="AE153" s="602">
        <v>0</v>
      </c>
      <c r="AF153" s="602">
        <v>0</v>
      </c>
      <c r="AG153" s="602">
        <v>0</v>
      </c>
      <c r="AH153" s="602">
        <v>0</v>
      </c>
      <c r="AI153" s="602">
        <v>0</v>
      </c>
      <c r="AJ153" s="602">
        <v>0</v>
      </c>
      <c r="AK153" s="602">
        <v>0</v>
      </c>
      <c r="AL153" s="602">
        <v>0</v>
      </c>
      <c r="AM153" s="602">
        <v>0</v>
      </c>
      <c r="AN153" s="602">
        <v>0</v>
      </c>
      <c r="AO153" s="602">
        <v>0</v>
      </c>
      <c r="AP153" s="602">
        <v>0</v>
      </c>
      <c r="AQ153" s="602">
        <v>0</v>
      </c>
      <c r="AR153" s="602">
        <v>0</v>
      </c>
      <c r="AS153" s="602">
        <v>0</v>
      </c>
      <c r="AT153" s="602">
        <v>0</v>
      </c>
      <c r="AU153" s="602">
        <v>0</v>
      </c>
      <c r="AV153" s="602">
        <v>0</v>
      </c>
      <c r="AW153" s="602">
        <v>0</v>
      </c>
      <c r="AX153" s="602">
        <v>0</v>
      </c>
      <c r="AY153" s="602">
        <v>0</v>
      </c>
      <c r="AZ153" s="602">
        <v>0</v>
      </c>
      <c r="BA153" s="602">
        <v>0</v>
      </c>
      <c r="BB153" s="602">
        <v>0</v>
      </c>
      <c r="BC153" s="602">
        <v>0</v>
      </c>
      <c r="BD153" s="602">
        <v>0</v>
      </c>
      <c r="BE153" s="602">
        <v>0</v>
      </c>
      <c r="BF153" s="602">
        <v>0</v>
      </c>
      <c r="BG153" s="602">
        <v>0</v>
      </c>
      <c r="BH153" s="602">
        <v>0</v>
      </c>
      <c r="BI153" s="602">
        <v>0</v>
      </c>
      <c r="BJ153" s="602">
        <v>0</v>
      </c>
      <c r="BK153" s="602">
        <v>0</v>
      </c>
      <c r="BL153" s="602">
        <v>0</v>
      </c>
      <c r="BM153" s="602">
        <v>0</v>
      </c>
      <c r="BN153" s="602">
        <v>0</v>
      </c>
      <c r="BO153" s="602">
        <v>0</v>
      </c>
    </row>
    <row r="154" spans="1:67" ht="14.4" x14ac:dyDescent="0.25">
      <c r="A154" s="597" t="e">
        <v>#N/A</v>
      </c>
      <c r="B154" s="597" t="e">
        <v>#N/A</v>
      </c>
      <c r="C154" s="598" t="s">
        <v>157</v>
      </c>
      <c r="D154" s="598" t="s">
        <v>157</v>
      </c>
      <c r="E154" s="599" t="s">
        <v>484</v>
      </c>
      <c r="F154" s="599" t="s">
        <v>157</v>
      </c>
      <c r="G154" s="600" t="s">
        <v>157</v>
      </c>
      <c r="H154" s="601" t="s">
        <v>157</v>
      </c>
      <c r="I154" s="602" t="s">
        <v>157</v>
      </c>
      <c r="J154" s="602">
        <v>0</v>
      </c>
      <c r="K154" s="602">
        <v>0</v>
      </c>
      <c r="L154" s="602">
        <v>0</v>
      </c>
      <c r="M154" s="602">
        <v>0</v>
      </c>
      <c r="N154" s="602">
        <v>0</v>
      </c>
      <c r="O154" s="602">
        <v>0</v>
      </c>
      <c r="P154" s="602">
        <v>0</v>
      </c>
      <c r="Q154" s="602">
        <v>0</v>
      </c>
      <c r="R154" s="602">
        <v>0</v>
      </c>
      <c r="S154" s="602">
        <v>0</v>
      </c>
      <c r="T154" s="602">
        <v>0</v>
      </c>
      <c r="U154" s="602">
        <v>0</v>
      </c>
      <c r="V154" s="602">
        <v>0</v>
      </c>
      <c r="W154" s="602">
        <v>0</v>
      </c>
      <c r="X154" s="602">
        <v>0</v>
      </c>
      <c r="Y154" s="602">
        <v>0</v>
      </c>
      <c r="Z154" s="602">
        <v>0</v>
      </c>
      <c r="AA154" s="602">
        <v>0</v>
      </c>
      <c r="AB154" s="602">
        <v>0</v>
      </c>
      <c r="AC154" s="602">
        <v>0</v>
      </c>
      <c r="AD154" s="602">
        <v>0</v>
      </c>
      <c r="AE154" s="602">
        <v>0</v>
      </c>
      <c r="AF154" s="602">
        <v>0</v>
      </c>
      <c r="AG154" s="602">
        <v>0</v>
      </c>
      <c r="AH154" s="602">
        <v>0</v>
      </c>
      <c r="AI154" s="602">
        <v>0</v>
      </c>
      <c r="AJ154" s="602">
        <v>0</v>
      </c>
      <c r="AK154" s="602">
        <v>0</v>
      </c>
      <c r="AL154" s="602">
        <v>0</v>
      </c>
      <c r="AM154" s="602">
        <v>0</v>
      </c>
      <c r="AN154" s="602">
        <v>0</v>
      </c>
      <c r="AO154" s="602">
        <v>0</v>
      </c>
      <c r="AP154" s="602">
        <v>0</v>
      </c>
      <c r="AQ154" s="602">
        <v>0</v>
      </c>
      <c r="AR154" s="602">
        <v>0</v>
      </c>
      <c r="AS154" s="602">
        <v>0</v>
      </c>
      <c r="AT154" s="602">
        <v>0</v>
      </c>
      <c r="AU154" s="602">
        <v>0</v>
      </c>
      <c r="AV154" s="602">
        <v>0</v>
      </c>
      <c r="AW154" s="602">
        <v>0</v>
      </c>
      <c r="AX154" s="602">
        <v>0</v>
      </c>
      <c r="AY154" s="602">
        <v>0</v>
      </c>
      <c r="AZ154" s="602">
        <v>0</v>
      </c>
      <c r="BA154" s="602">
        <v>0</v>
      </c>
      <c r="BB154" s="602">
        <v>0</v>
      </c>
      <c r="BC154" s="602">
        <v>0</v>
      </c>
      <c r="BD154" s="602">
        <v>0</v>
      </c>
      <c r="BE154" s="602">
        <v>0</v>
      </c>
      <c r="BF154" s="602">
        <v>0</v>
      </c>
      <c r="BG154" s="602">
        <v>0</v>
      </c>
      <c r="BH154" s="602">
        <v>0</v>
      </c>
      <c r="BI154" s="602">
        <v>0</v>
      </c>
      <c r="BJ154" s="602">
        <v>0</v>
      </c>
      <c r="BK154" s="602">
        <v>0</v>
      </c>
      <c r="BL154" s="602">
        <v>0</v>
      </c>
      <c r="BM154" s="602">
        <v>0</v>
      </c>
      <c r="BN154" s="602">
        <v>0</v>
      </c>
      <c r="BO154" s="602">
        <v>0</v>
      </c>
    </row>
    <row r="155" spans="1:67" ht="14.4" x14ac:dyDescent="0.25">
      <c r="A155" s="597" t="e">
        <v>#N/A</v>
      </c>
      <c r="B155" s="597" t="e">
        <v>#N/A</v>
      </c>
      <c r="C155" s="598" t="s">
        <v>157</v>
      </c>
      <c r="D155" s="598" t="s">
        <v>157</v>
      </c>
      <c r="E155" s="599">
        <v>205921</v>
      </c>
      <c r="F155" s="599" t="s">
        <v>157</v>
      </c>
      <c r="G155" s="600" t="s">
        <v>157</v>
      </c>
      <c r="H155" s="601" t="s">
        <v>157</v>
      </c>
      <c r="I155" s="602" t="s">
        <v>157</v>
      </c>
      <c r="J155" s="602">
        <v>0</v>
      </c>
      <c r="K155" s="602">
        <v>0</v>
      </c>
      <c r="L155" s="602">
        <v>0</v>
      </c>
      <c r="M155" s="602">
        <v>0</v>
      </c>
      <c r="N155" s="602">
        <v>0</v>
      </c>
      <c r="O155" s="602">
        <v>0</v>
      </c>
      <c r="P155" s="602">
        <v>0</v>
      </c>
      <c r="Q155" s="602">
        <v>0</v>
      </c>
      <c r="R155" s="602">
        <v>0</v>
      </c>
      <c r="S155" s="602">
        <v>0</v>
      </c>
      <c r="T155" s="602">
        <v>0</v>
      </c>
      <c r="U155" s="602">
        <v>0</v>
      </c>
      <c r="V155" s="602">
        <v>0</v>
      </c>
      <c r="W155" s="602">
        <v>0</v>
      </c>
      <c r="X155" s="602">
        <v>0</v>
      </c>
      <c r="Y155" s="602">
        <v>0</v>
      </c>
      <c r="Z155" s="602">
        <v>0</v>
      </c>
      <c r="AA155" s="602">
        <v>0</v>
      </c>
      <c r="AB155" s="602">
        <v>0</v>
      </c>
      <c r="AC155" s="602">
        <v>0</v>
      </c>
      <c r="AD155" s="602">
        <v>0</v>
      </c>
      <c r="AE155" s="602">
        <v>0</v>
      </c>
      <c r="AF155" s="602">
        <v>0</v>
      </c>
      <c r="AG155" s="602">
        <v>0</v>
      </c>
      <c r="AH155" s="602">
        <v>0</v>
      </c>
      <c r="AI155" s="602">
        <v>0</v>
      </c>
      <c r="AJ155" s="602">
        <v>0</v>
      </c>
      <c r="AK155" s="602">
        <v>0</v>
      </c>
      <c r="AL155" s="602">
        <v>0</v>
      </c>
      <c r="AM155" s="602">
        <v>0</v>
      </c>
      <c r="AN155" s="602">
        <v>0</v>
      </c>
      <c r="AO155" s="602">
        <v>0</v>
      </c>
      <c r="AP155" s="602">
        <v>0</v>
      </c>
      <c r="AQ155" s="602">
        <v>0</v>
      </c>
      <c r="AR155" s="602">
        <v>0</v>
      </c>
      <c r="AS155" s="602">
        <v>0</v>
      </c>
      <c r="AT155" s="602">
        <v>0</v>
      </c>
      <c r="AU155" s="602">
        <v>0</v>
      </c>
      <c r="AV155" s="602">
        <v>0</v>
      </c>
      <c r="AW155" s="602">
        <v>0</v>
      </c>
      <c r="AX155" s="602">
        <v>0</v>
      </c>
      <c r="AY155" s="602">
        <v>0</v>
      </c>
      <c r="AZ155" s="602">
        <v>0</v>
      </c>
      <c r="BA155" s="602">
        <v>0</v>
      </c>
      <c r="BB155" s="602">
        <v>0</v>
      </c>
      <c r="BC155" s="602">
        <v>0</v>
      </c>
      <c r="BD155" s="602">
        <v>0</v>
      </c>
      <c r="BE155" s="602">
        <v>0</v>
      </c>
      <c r="BF155" s="602">
        <v>0</v>
      </c>
      <c r="BG155" s="602">
        <v>0</v>
      </c>
      <c r="BH155" s="602">
        <v>0</v>
      </c>
      <c r="BI155" s="602">
        <v>0</v>
      </c>
      <c r="BJ155" s="602">
        <v>0</v>
      </c>
      <c r="BK155" s="602">
        <v>0</v>
      </c>
      <c r="BL155" s="602">
        <v>0</v>
      </c>
      <c r="BM155" s="602">
        <v>0</v>
      </c>
      <c r="BN155" s="602">
        <v>0</v>
      </c>
      <c r="BO155" s="602">
        <v>0</v>
      </c>
    </row>
    <row r="156" spans="1:67" ht="14.4" x14ac:dyDescent="0.25">
      <c r="A156" s="597" t="e">
        <v>#N/A</v>
      </c>
      <c r="B156" s="597" t="e">
        <v>#N/A</v>
      </c>
      <c r="C156" s="598" t="s">
        <v>157</v>
      </c>
      <c r="D156" s="598" t="s">
        <v>157</v>
      </c>
      <c r="E156" s="599">
        <v>206011</v>
      </c>
      <c r="F156" s="599" t="s">
        <v>157</v>
      </c>
      <c r="G156" s="600" t="s">
        <v>157</v>
      </c>
      <c r="H156" s="601" t="s">
        <v>157</v>
      </c>
      <c r="I156" s="602" t="s">
        <v>157</v>
      </c>
      <c r="J156" s="602">
        <v>0</v>
      </c>
      <c r="K156" s="602">
        <v>0</v>
      </c>
      <c r="L156" s="602">
        <v>0</v>
      </c>
      <c r="M156" s="602">
        <v>0</v>
      </c>
      <c r="N156" s="602">
        <v>0</v>
      </c>
      <c r="O156" s="602">
        <v>0</v>
      </c>
      <c r="P156" s="602">
        <v>0</v>
      </c>
      <c r="Q156" s="602">
        <v>0</v>
      </c>
      <c r="R156" s="602">
        <v>0</v>
      </c>
      <c r="S156" s="602">
        <v>0</v>
      </c>
      <c r="T156" s="602">
        <v>0</v>
      </c>
      <c r="U156" s="602">
        <v>0</v>
      </c>
      <c r="V156" s="602">
        <v>0</v>
      </c>
      <c r="W156" s="602">
        <v>0</v>
      </c>
      <c r="X156" s="602">
        <v>0</v>
      </c>
      <c r="Y156" s="602">
        <v>0</v>
      </c>
      <c r="Z156" s="602">
        <v>0</v>
      </c>
      <c r="AA156" s="602">
        <v>0</v>
      </c>
      <c r="AB156" s="602">
        <v>0</v>
      </c>
      <c r="AC156" s="602">
        <v>0</v>
      </c>
      <c r="AD156" s="602">
        <v>0</v>
      </c>
      <c r="AE156" s="602">
        <v>0</v>
      </c>
      <c r="AF156" s="602">
        <v>0</v>
      </c>
      <c r="AG156" s="602">
        <v>0</v>
      </c>
      <c r="AH156" s="602">
        <v>0</v>
      </c>
      <c r="AI156" s="602">
        <v>0</v>
      </c>
      <c r="AJ156" s="602">
        <v>0</v>
      </c>
      <c r="AK156" s="602">
        <v>0</v>
      </c>
      <c r="AL156" s="602">
        <v>0</v>
      </c>
      <c r="AM156" s="602">
        <v>0</v>
      </c>
      <c r="AN156" s="602">
        <v>0</v>
      </c>
      <c r="AO156" s="602">
        <v>0</v>
      </c>
      <c r="AP156" s="602">
        <v>0</v>
      </c>
      <c r="AQ156" s="602">
        <v>0</v>
      </c>
      <c r="AR156" s="602">
        <v>0</v>
      </c>
      <c r="AS156" s="602">
        <v>0</v>
      </c>
      <c r="AT156" s="602">
        <v>0</v>
      </c>
      <c r="AU156" s="602">
        <v>0</v>
      </c>
      <c r="AV156" s="602">
        <v>0</v>
      </c>
      <c r="AW156" s="602">
        <v>0</v>
      </c>
      <c r="AX156" s="602">
        <v>0</v>
      </c>
      <c r="AY156" s="602">
        <v>0</v>
      </c>
      <c r="AZ156" s="602">
        <v>0</v>
      </c>
      <c r="BA156" s="602">
        <v>0</v>
      </c>
      <c r="BB156" s="602">
        <v>0</v>
      </c>
      <c r="BC156" s="602">
        <v>0</v>
      </c>
      <c r="BD156" s="602">
        <v>0</v>
      </c>
      <c r="BE156" s="602">
        <v>0</v>
      </c>
      <c r="BF156" s="602">
        <v>0</v>
      </c>
      <c r="BG156" s="602">
        <v>0</v>
      </c>
      <c r="BH156" s="602">
        <v>0</v>
      </c>
      <c r="BI156" s="602">
        <v>0</v>
      </c>
      <c r="BJ156" s="602">
        <v>0</v>
      </c>
      <c r="BK156" s="602">
        <v>0</v>
      </c>
      <c r="BL156" s="602">
        <v>0</v>
      </c>
      <c r="BM156" s="602">
        <v>0</v>
      </c>
      <c r="BN156" s="602">
        <v>0</v>
      </c>
      <c r="BO156" s="602">
        <v>0</v>
      </c>
    </row>
    <row r="157" spans="1:67" ht="14.4" x14ac:dyDescent="0.25">
      <c r="A157" s="597" t="e">
        <v>#N/A</v>
      </c>
      <c r="B157" s="597" t="e">
        <v>#N/A</v>
      </c>
      <c r="C157" s="598" t="s">
        <v>157</v>
      </c>
      <c r="D157" s="598" t="s">
        <v>157</v>
      </c>
      <c r="E157" s="599">
        <v>2723862</v>
      </c>
      <c r="F157" s="599" t="s">
        <v>157</v>
      </c>
      <c r="G157" s="600" t="s">
        <v>157</v>
      </c>
      <c r="H157" s="601" t="s">
        <v>157</v>
      </c>
      <c r="I157" s="602" t="s">
        <v>157</v>
      </c>
      <c r="J157" s="602">
        <v>0</v>
      </c>
      <c r="K157" s="602">
        <v>0</v>
      </c>
      <c r="L157" s="602">
        <v>0</v>
      </c>
      <c r="M157" s="602">
        <v>0</v>
      </c>
      <c r="N157" s="602">
        <v>0</v>
      </c>
      <c r="O157" s="602">
        <v>0</v>
      </c>
      <c r="P157" s="602">
        <v>0</v>
      </c>
      <c r="Q157" s="602">
        <v>0</v>
      </c>
      <c r="R157" s="602">
        <v>0</v>
      </c>
      <c r="S157" s="602">
        <v>0</v>
      </c>
      <c r="T157" s="602">
        <v>0</v>
      </c>
      <c r="U157" s="602">
        <v>0</v>
      </c>
      <c r="V157" s="602">
        <v>0</v>
      </c>
      <c r="W157" s="602">
        <v>0</v>
      </c>
      <c r="X157" s="602">
        <v>0</v>
      </c>
      <c r="Y157" s="602">
        <v>0</v>
      </c>
      <c r="Z157" s="602">
        <v>0</v>
      </c>
      <c r="AA157" s="602">
        <v>0</v>
      </c>
      <c r="AB157" s="602">
        <v>0</v>
      </c>
      <c r="AC157" s="602">
        <v>0</v>
      </c>
      <c r="AD157" s="602">
        <v>0</v>
      </c>
      <c r="AE157" s="602">
        <v>0</v>
      </c>
      <c r="AF157" s="602">
        <v>0</v>
      </c>
      <c r="AG157" s="602">
        <v>0</v>
      </c>
      <c r="AH157" s="602">
        <v>0</v>
      </c>
      <c r="AI157" s="602">
        <v>0</v>
      </c>
      <c r="AJ157" s="602">
        <v>0</v>
      </c>
      <c r="AK157" s="602">
        <v>0</v>
      </c>
      <c r="AL157" s="602">
        <v>0</v>
      </c>
      <c r="AM157" s="602">
        <v>0</v>
      </c>
      <c r="AN157" s="602">
        <v>0</v>
      </c>
      <c r="AO157" s="602">
        <v>0</v>
      </c>
      <c r="AP157" s="602">
        <v>0</v>
      </c>
      <c r="AQ157" s="602">
        <v>0</v>
      </c>
      <c r="AR157" s="602">
        <v>0</v>
      </c>
      <c r="AS157" s="602">
        <v>0</v>
      </c>
      <c r="AT157" s="602">
        <v>0</v>
      </c>
      <c r="AU157" s="602">
        <v>0</v>
      </c>
      <c r="AV157" s="602">
        <v>0</v>
      </c>
      <c r="AW157" s="602">
        <v>0</v>
      </c>
      <c r="AX157" s="602">
        <v>0</v>
      </c>
      <c r="AY157" s="602">
        <v>0</v>
      </c>
      <c r="AZ157" s="602">
        <v>0</v>
      </c>
      <c r="BA157" s="602">
        <v>0</v>
      </c>
      <c r="BB157" s="602">
        <v>0</v>
      </c>
      <c r="BC157" s="602">
        <v>0</v>
      </c>
      <c r="BD157" s="602">
        <v>0</v>
      </c>
      <c r="BE157" s="602">
        <v>0</v>
      </c>
      <c r="BF157" s="602">
        <v>0</v>
      </c>
      <c r="BG157" s="602">
        <v>0</v>
      </c>
      <c r="BH157" s="602">
        <v>0</v>
      </c>
      <c r="BI157" s="602">
        <v>0</v>
      </c>
      <c r="BJ157" s="602">
        <v>0</v>
      </c>
      <c r="BK157" s="602">
        <v>0</v>
      </c>
      <c r="BL157" s="602">
        <v>0</v>
      </c>
      <c r="BM157" s="602">
        <v>0</v>
      </c>
      <c r="BN157" s="602">
        <v>0</v>
      </c>
      <c r="BO157" s="602">
        <v>0</v>
      </c>
    </row>
    <row r="158" spans="1:67" ht="14.4" x14ac:dyDescent="0.25">
      <c r="A158" s="597" t="e">
        <v>#N/A</v>
      </c>
      <c r="B158" s="597" t="e">
        <v>#N/A</v>
      </c>
      <c r="C158" s="598" t="s">
        <v>157</v>
      </c>
      <c r="D158" s="598" t="s">
        <v>157</v>
      </c>
      <c r="E158" s="599" t="s">
        <v>489</v>
      </c>
      <c r="F158" s="599" t="s">
        <v>157</v>
      </c>
      <c r="G158" s="600" t="s">
        <v>157</v>
      </c>
      <c r="H158" s="601" t="s">
        <v>157</v>
      </c>
      <c r="I158" s="602" t="s">
        <v>157</v>
      </c>
      <c r="J158" s="602">
        <v>0</v>
      </c>
      <c r="K158" s="602">
        <v>0</v>
      </c>
      <c r="L158" s="602">
        <v>0</v>
      </c>
      <c r="M158" s="602">
        <v>0</v>
      </c>
      <c r="N158" s="602">
        <v>0</v>
      </c>
      <c r="O158" s="602">
        <v>0</v>
      </c>
      <c r="P158" s="602">
        <v>0</v>
      </c>
      <c r="Q158" s="602">
        <v>0</v>
      </c>
      <c r="R158" s="602">
        <v>0</v>
      </c>
      <c r="S158" s="602">
        <v>0</v>
      </c>
      <c r="T158" s="602">
        <v>0</v>
      </c>
      <c r="U158" s="602">
        <v>0</v>
      </c>
      <c r="V158" s="602">
        <v>0</v>
      </c>
      <c r="W158" s="602">
        <v>0</v>
      </c>
      <c r="X158" s="602">
        <v>0</v>
      </c>
      <c r="Y158" s="602">
        <v>0</v>
      </c>
      <c r="Z158" s="602">
        <v>0</v>
      </c>
      <c r="AA158" s="602">
        <v>0</v>
      </c>
      <c r="AB158" s="602">
        <v>0</v>
      </c>
      <c r="AC158" s="602">
        <v>0</v>
      </c>
      <c r="AD158" s="602">
        <v>0</v>
      </c>
      <c r="AE158" s="602">
        <v>0</v>
      </c>
      <c r="AF158" s="602">
        <v>0</v>
      </c>
      <c r="AG158" s="602">
        <v>0</v>
      </c>
      <c r="AH158" s="602">
        <v>0</v>
      </c>
      <c r="AI158" s="602">
        <v>0</v>
      </c>
      <c r="AJ158" s="602">
        <v>0</v>
      </c>
      <c r="AK158" s="602">
        <v>0</v>
      </c>
      <c r="AL158" s="602">
        <v>0</v>
      </c>
      <c r="AM158" s="602">
        <v>0</v>
      </c>
      <c r="AN158" s="602">
        <v>0</v>
      </c>
      <c r="AO158" s="602">
        <v>0</v>
      </c>
      <c r="AP158" s="602">
        <v>0</v>
      </c>
      <c r="AQ158" s="602">
        <v>0</v>
      </c>
      <c r="AR158" s="602">
        <v>0</v>
      </c>
      <c r="AS158" s="602">
        <v>0</v>
      </c>
      <c r="AT158" s="602">
        <v>0</v>
      </c>
      <c r="AU158" s="602">
        <v>0</v>
      </c>
      <c r="AV158" s="602">
        <v>0</v>
      </c>
      <c r="AW158" s="602">
        <v>0</v>
      </c>
      <c r="AX158" s="602">
        <v>0</v>
      </c>
      <c r="AY158" s="602">
        <v>0</v>
      </c>
      <c r="AZ158" s="602">
        <v>0</v>
      </c>
      <c r="BA158" s="602">
        <v>0</v>
      </c>
      <c r="BB158" s="602">
        <v>0</v>
      </c>
      <c r="BC158" s="602">
        <v>0</v>
      </c>
      <c r="BD158" s="602">
        <v>0</v>
      </c>
      <c r="BE158" s="602">
        <v>0</v>
      </c>
      <c r="BF158" s="602">
        <v>0</v>
      </c>
      <c r="BG158" s="602">
        <v>0</v>
      </c>
      <c r="BH158" s="602">
        <v>0</v>
      </c>
      <c r="BI158" s="602">
        <v>0</v>
      </c>
      <c r="BJ158" s="602">
        <v>0</v>
      </c>
      <c r="BK158" s="602">
        <v>0</v>
      </c>
      <c r="BL158" s="602">
        <v>0</v>
      </c>
      <c r="BM158" s="602">
        <v>0</v>
      </c>
      <c r="BN158" s="602">
        <v>0</v>
      </c>
      <c r="BO158" s="602">
        <v>0</v>
      </c>
    </row>
    <row r="159" spans="1:67" ht="14.4" x14ac:dyDescent="0.25">
      <c r="A159" s="597" t="e">
        <v>#N/A</v>
      </c>
      <c r="B159" s="597" t="e">
        <v>#N/A</v>
      </c>
      <c r="C159" s="598" t="s">
        <v>157</v>
      </c>
      <c r="D159" s="598" t="s">
        <v>157</v>
      </c>
      <c r="E159" s="599" t="s">
        <v>491</v>
      </c>
      <c r="F159" s="599" t="s">
        <v>157</v>
      </c>
      <c r="G159" s="600" t="s">
        <v>157</v>
      </c>
      <c r="H159" s="601" t="s">
        <v>157</v>
      </c>
      <c r="I159" s="602" t="s">
        <v>157</v>
      </c>
      <c r="J159" s="602">
        <v>0</v>
      </c>
      <c r="K159" s="602">
        <v>0</v>
      </c>
      <c r="L159" s="602">
        <v>0</v>
      </c>
      <c r="M159" s="602">
        <v>0</v>
      </c>
      <c r="N159" s="602">
        <v>0</v>
      </c>
      <c r="O159" s="602">
        <v>0</v>
      </c>
      <c r="P159" s="602">
        <v>0</v>
      </c>
      <c r="Q159" s="602">
        <v>0</v>
      </c>
      <c r="R159" s="602">
        <v>0</v>
      </c>
      <c r="S159" s="602">
        <v>0</v>
      </c>
      <c r="T159" s="602">
        <v>0</v>
      </c>
      <c r="U159" s="602">
        <v>0</v>
      </c>
      <c r="V159" s="602">
        <v>0</v>
      </c>
      <c r="W159" s="602">
        <v>0</v>
      </c>
      <c r="X159" s="602">
        <v>0</v>
      </c>
      <c r="Y159" s="602">
        <v>0</v>
      </c>
      <c r="Z159" s="602">
        <v>0</v>
      </c>
      <c r="AA159" s="602">
        <v>0</v>
      </c>
      <c r="AB159" s="602">
        <v>0</v>
      </c>
      <c r="AC159" s="602">
        <v>0</v>
      </c>
      <c r="AD159" s="602">
        <v>0</v>
      </c>
      <c r="AE159" s="602">
        <v>0</v>
      </c>
      <c r="AF159" s="602">
        <v>0</v>
      </c>
      <c r="AG159" s="602">
        <v>0</v>
      </c>
      <c r="AH159" s="602">
        <v>0</v>
      </c>
      <c r="AI159" s="602">
        <v>0</v>
      </c>
      <c r="AJ159" s="602">
        <v>0</v>
      </c>
      <c r="AK159" s="602">
        <v>0</v>
      </c>
      <c r="AL159" s="602">
        <v>0</v>
      </c>
      <c r="AM159" s="602">
        <v>0</v>
      </c>
      <c r="AN159" s="602">
        <v>0</v>
      </c>
      <c r="AO159" s="602">
        <v>0</v>
      </c>
      <c r="AP159" s="602">
        <v>0</v>
      </c>
      <c r="AQ159" s="602">
        <v>0</v>
      </c>
      <c r="AR159" s="602">
        <v>0</v>
      </c>
      <c r="AS159" s="602">
        <v>0</v>
      </c>
      <c r="AT159" s="602">
        <v>0</v>
      </c>
      <c r="AU159" s="602">
        <v>0</v>
      </c>
      <c r="AV159" s="602">
        <v>0</v>
      </c>
      <c r="AW159" s="602">
        <v>0</v>
      </c>
      <c r="AX159" s="602">
        <v>0</v>
      </c>
      <c r="AY159" s="602">
        <v>0</v>
      </c>
      <c r="AZ159" s="602">
        <v>0</v>
      </c>
      <c r="BA159" s="602">
        <v>0</v>
      </c>
      <c r="BB159" s="602">
        <v>0</v>
      </c>
      <c r="BC159" s="602">
        <v>0</v>
      </c>
      <c r="BD159" s="602">
        <v>0</v>
      </c>
      <c r="BE159" s="602">
        <v>0</v>
      </c>
      <c r="BF159" s="602">
        <v>0</v>
      </c>
      <c r="BG159" s="602">
        <v>0</v>
      </c>
      <c r="BH159" s="602">
        <v>0</v>
      </c>
      <c r="BI159" s="602">
        <v>0</v>
      </c>
      <c r="BJ159" s="602">
        <v>0</v>
      </c>
      <c r="BK159" s="602">
        <v>0</v>
      </c>
      <c r="BL159" s="602">
        <v>0</v>
      </c>
      <c r="BM159" s="602">
        <v>0</v>
      </c>
      <c r="BN159" s="602">
        <v>0</v>
      </c>
      <c r="BO159" s="602">
        <v>0</v>
      </c>
    </row>
    <row r="160" spans="1:67" ht="14.4" x14ac:dyDescent="0.25">
      <c r="A160" s="597" t="e">
        <v>#N/A</v>
      </c>
      <c r="B160" s="597" t="e">
        <v>#N/A</v>
      </c>
      <c r="C160" s="598" t="s">
        <v>157</v>
      </c>
      <c r="D160" s="598" t="s">
        <v>157</v>
      </c>
      <c r="E160" s="599" t="s">
        <v>493</v>
      </c>
      <c r="F160" s="599" t="s">
        <v>157</v>
      </c>
      <c r="G160" s="600" t="s">
        <v>157</v>
      </c>
      <c r="H160" s="601" t="s">
        <v>157</v>
      </c>
      <c r="I160" s="602" t="s">
        <v>157</v>
      </c>
      <c r="J160" s="602">
        <v>0</v>
      </c>
      <c r="K160" s="602">
        <v>0</v>
      </c>
      <c r="L160" s="602">
        <v>0</v>
      </c>
      <c r="M160" s="602">
        <v>0</v>
      </c>
      <c r="N160" s="602">
        <v>0</v>
      </c>
      <c r="O160" s="602">
        <v>0</v>
      </c>
      <c r="P160" s="602">
        <v>0</v>
      </c>
      <c r="Q160" s="602">
        <v>0</v>
      </c>
      <c r="R160" s="602">
        <v>0</v>
      </c>
      <c r="S160" s="602">
        <v>0</v>
      </c>
      <c r="T160" s="602">
        <v>0</v>
      </c>
      <c r="U160" s="602">
        <v>0</v>
      </c>
      <c r="V160" s="602">
        <v>0</v>
      </c>
      <c r="W160" s="602">
        <v>0</v>
      </c>
      <c r="X160" s="602">
        <v>0</v>
      </c>
      <c r="Y160" s="602">
        <v>0</v>
      </c>
      <c r="Z160" s="602">
        <v>0</v>
      </c>
      <c r="AA160" s="602">
        <v>0</v>
      </c>
      <c r="AB160" s="602">
        <v>0</v>
      </c>
      <c r="AC160" s="602">
        <v>0</v>
      </c>
      <c r="AD160" s="602">
        <v>0</v>
      </c>
      <c r="AE160" s="602">
        <v>0</v>
      </c>
      <c r="AF160" s="602">
        <v>0</v>
      </c>
      <c r="AG160" s="602">
        <v>0</v>
      </c>
      <c r="AH160" s="602">
        <v>0</v>
      </c>
      <c r="AI160" s="602">
        <v>0</v>
      </c>
      <c r="AJ160" s="602">
        <v>0</v>
      </c>
      <c r="AK160" s="602">
        <v>0</v>
      </c>
      <c r="AL160" s="602">
        <v>0</v>
      </c>
      <c r="AM160" s="602">
        <v>0</v>
      </c>
      <c r="AN160" s="602">
        <v>0</v>
      </c>
      <c r="AO160" s="602">
        <v>0</v>
      </c>
      <c r="AP160" s="602">
        <v>0</v>
      </c>
      <c r="AQ160" s="602">
        <v>0</v>
      </c>
      <c r="AR160" s="602">
        <v>0</v>
      </c>
      <c r="AS160" s="602">
        <v>0</v>
      </c>
      <c r="AT160" s="602">
        <v>0</v>
      </c>
      <c r="AU160" s="602">
        <v>0</v>
      </c>
      <c r="AV160" s="602">
        <v>0</v>
      </c>
      <c r="AW160" s="602">
        <v>0</v>
      </c>
      <c r="AX160" s="602">
        <v>0</v>
      </c>
      <c r="AY160" s="602">
        <v>0</v>
      </c>
      <c r="AZ160" s="602">
        <v>0</v>
      </c>
      <c r="BA160" s="602">
        <v>0</v>
      </c>
      <c r="BB160" s="602">
        <v>0</v>
      </c>
      <c r="BC160" s="602">
        <v>0</v>
      </c>
      <c r="BD160" s="602">
        <v>0</v>
      </c>
      <c r="BE160" s="602">
        <v>0</v>
      </c>
      <c r="BF160" s="602">
        <v>0</v>
      </c>
      <c r="BG160" s="602">
        <v>0</v>
      </c>
      <c r="BH160" s="602">
        <v>0</v>
      </c>
      <c r="BI160" s="602">
        <v>0</v>
      </c>
      <c r="BJ160" s="602">
        <v>0</v>
      </c>
      <c r="BK160" s="602">
        <v>0</v>
      </c>
      <c r="BL160" s="602">
        <v>0</v>
      </c>
      <c r="BM160" s="602">
        <v>0</v>
      </c>
      <c r="BN160" s="602">
        <v>0</v>
      </c>
      <c r="BO160" s="602">
        <v>0</v>
      </c>
    </row>
    <row r="161" spans="1:67" ht="14.4" x14ac:dyDescent="0.25">
      <c r="A161" s="597" t="e">
        <v>#N/A</v>
      </c>
      <c r="B161" s="597" t="e">
        <v>#N/A</v>
      </c>
      <c r="C161" s="598" t="s">
        <v>157</v>
      </c>
      <c r="D161" s="598" t="s">
        <v>157</v>
      </c>
      <c r="E161" s="599">
        <v>2549324</v>
      </c>
      <c r="F161" s="599" t="s">
        <v>157</v>
      </c>
      <c r="G161" s="600" t="s">
        <v>157</v>
      </c>
      <c r="H161" s="601" t="s">
        <v>157</v>
      </c>
      <c r="I161" s="602" t="s">
        <v>157</v>
      </c>
      <c r="J161" s="602">
        <v>0</v>
      </c>
      <c r="K161" s="602">
        <v>0</v>
      </c>
      <c r="L161" s="602">
        <v>0</v>
      </c>
      <c r="M161" s="602">
        <v>0</v>
      </c>
      <c r="N161" s="602">
        <v>0</v>
      </c>
      <c r="O161" s="602">
        <v>0</v>
      </c>
      <c r="P161" s="602">
        <v>0</v>
      </c>
      <c r="Q161" s="602">
        <v>0</v>
      </c>
      <c r="R161" s="602">
        <v>0</v>
      </c>
      <c r="S161" s="602">
        <v>0</v>
      </c>
      <c r="T161" s="602">
        <v>0</v>
      </c>
      <c r="U161" s="602">
        <v>0</v>
      </c>
      <c r="V161" s="602">
        <v>0</v>
      </c>
      <c r="W161" s="602">
        <v>0</v>
      </c>
      <c r="X161" s="602">
        <v>0</v>
      </c>
      <c r="Y161" s="602">
        <v>0</v>
      </c>
      <c r="Z161" s="602">
        <v>0</v>
      </c>
      <c r="AA161" s="602">
        <v>0</v>
      </c>
      <c r="AB161" s="602">
        <v>0</v>
      </c>
      <c r="AC161" s="602">
        <v>0</v>
      </c>
      <c r="AD161" s="602">
        <v>0</v>
      </c>
      <c r="AE161" s="602">
        <v>0</v>
      </c>
      <c r="AF161" s="602">
        <v>0</v>
      </c>
      <c r="AG161" s="602">
        <v>0</v>
      </c>
      <c r="AH161" s="602">
        <v>0</v>
      </c>
      <c r="AI161" s="602">
        <v>0</v>
      </c>
      <c r="AJ161" s="602">
        <v>0</v>
      </c>
      <c r="AK161" s="602">
        <v>0</v>
      </c>
      <c r="AL161" s="602">
        <v>0</v>
      </c>
      <c r="AM161" s="602">
        <v>0</v>
      </c>
      <c r="AN161" s="602">
        <v>0</v>
      </c>
      <c r="AO161" s="602">
        <v>0</v>
      </c>
      <c r="AP161" s="602">
        <v>0</v>
      </c>
      <c r="AQ161" s="602">
        <v>0</v>
      </c>
      <c r="AR161" s="602">
        <v>0</v>
      </c>
      <c r="AS161" s="602">
        <v>0</v>
      </c>
      <c r="AT161" s="602">
        <v>0</v>
      </c>
      <c r="AU161" s="602">
        <v>0</v>
      </c>
      <c r="AV161" s="602">
        <v>0</v>
      </c>
      <c r="AW161" s="602">
        <v>0</v>
      </c>
      <c r="AX161" s="602">
        <v>0</v>
      </c>
      <c r="AY161" s="602">
        <v>0</v>
      </c>
      <c r="AZ161" s="602">
        <v>0</v>
      </c>
      <c r="BA161" s="602">
        <v>0</v>
      </c>
      <c r="BB161" s="602">
        <v>0</v>
      </c>
      <c r="BC161" s="602">
        <v>0</v>
      </c>
      <c r="BD161" s="602">
        <v>0</v>
      </c>
      <c r="BE161" s="602">
        <v>0</v>
      </c>
      <c r="BF161" s="602">
        <v>0</v>
      </c>
      <c r="BG161" s="602">
        <v>0</v>
      </c>
      <c r="BH161" s="602">
        <v>0</v>
      </c>
      <c r="BI161" s="602">
        <v>0</v>
      </c>
      <c r="BJ161" s="602">
        <v>0</v>
      </c>
      <c r="BK161" s="602">
        <v>0</v>
      </c>
      <c r="BL161" s="602">
        <v>0</v>
      </c>
      <c r="BM161" s="602">
        <v>0</v>
      </c>
      <c r="BN161" s="602">
        <v>0</v>
      </c>
      <c r="BO161" s="602">
        <v>0</v>
      </c>
    </row>
    <row r="162" spans="1:67" ht="14.4" x14ac:dyDescent="0.25">
      <c r="A162" s="597" t="e">
        <v>#N/A</v>
      </c>
      <c r="B162" s="597" t="e">
        <v>#N/A</v>
      </c>
      <c r="C162" s="598" t="s">
        <v>157</v>
      </c>
      <c r="D162" s="598" t="s">
        <v>157</v>
      </c>
      <c r="E162" s="599">
        <v>2519477</v>
      </c>
      <c r="F162" s="599" t="s">
        <v>157</v>
      </c>
      <c r="G162" s="600" t="s">
        <v>157</v>
      </c>
      <c r="H162" s="601" t="s">
        <v>157</v>
      </c>
      <c r="I162" s="602" t="s">
        <v>157</v>
      </c>
      <c r="J162" s="602">
        <v>0</v>
      </c>
      <c r="K162" s="602">
        <v>0</v>
      </c>
      <c r="L162" s="602">
        <v>0</v>
      </c>
      <c r="M162" s="602">
        <v>0</v>
      </c>
      <c r="N162" s="602">
        <v>0</v>
      </c>
      <c r="O162" s="602">
        <v>0</v>
      </c>
      <c r="P162" s="602">
        <v>0</v>
      </c>
      <c r="Q162" s="602">
        <v>0</v>
      </c>
      <c r="R162" s="602">
        <v>0</v>
      </c>
      <c r="S162" s="602">
        <v>0</v>
      </c>
      <c r="T162" s="602">
        <v>0</v>
      </c>
      <c r="U162" s="602">
        <v>0</v>
      </c>
      <c r="V162" s="602">
        <v>0</v>
      </c>
      <c r="W162" s="602">
        <v>0</v>
      </c>
      <c r="X162" s="602">
        <v>0</v>
      </c>
      <c r="Y162" s="602">
        <v>0</v>
      </c>
      <c r="Z162" s="602">
        <v>0</v>
      </c>
      <c r="AA162" s="602">
        <v>0</v>
      </c>
      <c r="AB162" s="602">
        <v>0</v>
      </c>
      <c r="AC162" s="602">
        <v>0</v>
      </c>
      <c r="AD162" s="602">
        <v>0</v>
      </c>
      <c r="AE162" s="602">
        <v>0</v>
      </c>
      <c r="AF162" s="602">
        <v>0</v>
      </c>
      <c r="AG162" s="602">
        <v>0</v>
      </c>
      <c r="AH162" s="602">
        <v>0</v>
      </c>
      <c r="AI162" s="602">
        <v>0</v>
      </c>
      <c r="AJ162" s="602">
        <v>0</v>
      </c>
      <c r="AK162" s="602">
        <v>0</v>
      </c>
      <c r="AL162" s="602">
        <v>0</v>
      </c>
      <c r="AM162" s="602">
        <v>0</v>
      </c>
      <c r="AN162" s="602">
        <v>0</v>
      </c>
      <c r="AO162" s="602">
        <v>0</v>
      </c>
      <c r="AP162" s="602">
        <v>0</v>
      </c>
      <c r="AQ162" s="602">
        <v>0</v>
      </c>
      <c r="AR162" s="602">
        <v>0</v>
      </c>
      <c r="AS162" s="602">
        <v>0</v>
      </c>
      <c r="AT162" s="602">
        <v>0</v>
      </c>
      <c r="AU162" s="602">
        <v>0</v>
      </c>
      <c r="AV162" s="602">
        <v>0</v>
      </c>
      <c r="AW162" s="602">
        <v>0</v>
      </c>
      <c r="AX162" s="602">
        <v>0</v>
      </c>
      <c r="AY162" s="602">
        <v>0</v>
      </c>
      <c r="AZ162" s="602">
        <v>0</v>
      </c>
      <c r="BA162" s="602">
        <v>0</v>
      </c>
      <c r="BB162" s="602">
        <v>0</v>
      </c>
      <c r="BC162" s="602">
        <v>0</v>
      </c>
      <c r="BD162" s="602">
        <v>0</v>
      </c>
      <c r="BE162" s="602">
        <v>0</v>
      </c>
      <c r="BF162" s="602">
        <v>0</v>
      </c>
      <c r="BG162" s="602">
        <v>0</v>
      </c>
      <c r="BH162" s="602">
        <v>0</v>
      </c>
      <c r="BI162" s="602">
        <v>0</v>
      </c>
      <c r="BJ162" s="602">
        <v>0</v>
      </c>
      <c r="BK162" s="602">
        <v>0</v>
      </c>
      <c r="BL162" s="602">
        <v>0</v>
      </c>
      <c r="BM162" s="602">
        <v>0</v>
      </c>
      <c r="BN162" s="602">
        <v>0</v>
      </c>
      <c r="BO162" s="602">
        <v>0</v>
      </c>
    </row>
    <row r="163" spans="1:67" ht="14.4" x14ac:dyDescent="0.25">
      <c r="A163" s="597" t="e">
        <v>#N/A</v>
      </c>
      <c r="B163" s="597" t="e">
        <v>#N/A</v>
      </c>
      <c r="C163" s="598" t="s">
        <v>157</v>
      </c>
      <c r="D163" s="598" t="s">
        <v>157</v>
      </c>
      <c r="E163" s="599" t="s">
        <v>498</v>
      </c>
      <c r="F163" s="599" t="s">
        <v>157</v>
      </c>
      <c r="G163" s="600" t="s">
        <v>157</v>
      </c>
      <c r="H163" s="601" t="s">
        <v>157</v>
      </c>
      <c r="I163" s="602" t="s">
        <v>157</v>
      </c>
      <c r="J163" s="602">
        <v>0</v>
      </c>
      <c r="K163" s="602">
        <v>0</v>
      </c>
      <c r="L163" s="602">
        <v>0</v>
      </c>
      <c r="M163" s="602">
        <v>0</v>
      </c>
      <c r="N163" s="602">
        <v>0</v>
      </c>
      <c r="O163" s="602">
        <v>0</v>
      </c>
      <c r="P163" s="602">
        <v>0</v>
      </c>
      <c r="Q163" s="602">
        <v>0</v>
      </c>
      <c r="R163" s="602">
        <v>0</v>
      </c>
      <c r="S163" s="602">
        <v>0</v>
      </c>
      <c r="T163" s="602">
        <v>0</v>
      </c>
      <c r="U163" s="602">
        <v>0</v>
      </c>
      <c r="V163" s="602">
        <v>0</v>
      </c>
      <c r="W163" s="602">
        <v>0</v>
      </c>
      <c r="X163" s="602">
        <v>0</v>
      </c>
      <c r="Y163" s="602">
        <v>0</v>
      </c>
      <c r="Z163" s="602">
        <v>0</v>
      </c>
      <c r="AA163" s="602">
        <v>0</v>
      </c>
      <c r="AB163" s="602">
        <v>0</v>
      </c>
      <c r="AC163" s="602">
        <v>0</v>
      </c>
      <c r="AD163" s="602">
        <v>0</v>
      </c>
      <c r="AE163" s="602">
        <v>0</v>
      </c>
      <c r="AF163" s="602">
        <v>0</v>
      </c>
      <c r="AG163" s="602">
        <v>0</v>
      </c>
      <c r="AH163" s="602">
        <v>0</v>
      </c>
      <c r="AI163" s="602">
        <v>0</v>
      </c>
      <c r="AJ163" s="602">
        <v>0</v>
      </c>
      <c r="AK163" s="602">
        <v>0</v>
      </c>
      <c r="AL163" s="602">
        <v>0</v>
      </c>
      <c r="AM163" s="602">
        <v>0</v>
      </c>
      <c r="AN163" s="602">
        <v>0</v>
      </c>
      <c r="AO163" s="602">
        <v>0</v>
      </c>
      <c r="AP163" s="602">
        <v>0</v>
      </c>
      <c r="AQ163" s="602">
        <v>0</v>
      </c>
      <c r="AR163" s="602">
        <v>0</v>
      </c>
      <c r="AS163" s="602">
        <v>0</v>
      </c>
      <c r="AT163" s="602">
        <v>0</v>
      </c>
      <c r="AU163" s="602">
        <v>0</v>
      </c>
      <c r="AV163" s="602">
        <v>0</v>
      </c>
      <c r="AW163" s="602">
        <v>0</v>
      </c>
      <c r="AX163" s="602">
        <v>0</v>
      </c>
      <c r="AY163" s="602">
        <v>0</v>
      </c>
      <c r="AZ163" s="602">
        <v>0</v>
      </c>
      <c r="BA163" s="602">
        <v>0</v>
      </c>
      <c r="BB163" s="602">
        <v>0</v>
      </c>
      <c r="BC163" s="602">
        <v>0</v>
      </c>
      <c r="BD163" s="602">
        <v>0</v>
      </c>
      <c r="BE163" s="602">
        <v>0</v>
      </c>
      <c r="BF163" s="602">
        <v>0</v>
      </c>
      <c r="BG163" s="602">
        <v>0</v>
      </c>
      <c r="BH163" s="602">
        <v>0</v>
      </c>
      <c r="BI163" s="602">
        <v>0</v>
      </c>
      <c r="BJ163" s="602">
        <v>0</v>
      </c>
      <c r="BK163" s="602">
        <v>0</v>
      </c>
      <c r="BL163" s="602">
        <v>0</v>
      </c>
      <c r="BM163" s="602">
        <v>0</v>
      </c>
      <c r="BN163" s="602">
        <v>0</v>
      </c>
      <c r="BO163" s="602">
        <v>0</v>
      </c>
    </row>
    <row r="164" spans="1:67" ht="14.4" x14ac:dyDescent="0.25">
      <c r="A164" s="597" t="e">
        <v>#N/A</v>
      </c>
      <c r="B164" s="597" t="e">
        <v>#N/A</v>
      </c>
      <c r="C164" s="598" t="s">
        <v>157</v>
      </c>
      <c r="D164" s="598" t="s">
        <v>157</v>
      </c>
      <c r="E164" s="599" t="s">
        <v>501</v>
      </c>
      <c r="F164" s="599" t="s">
        <v>157</v>
      </c>
      <c r="G164" s="600" t="s">
        <v>157</v>
      </c>
      <c r="H164" s="601" t="s">
        <v>157</v>
      </c>
      <c r="I164" s="602" t="s">
        <v>157</v>
      </c>
      <c r="J164" s="602">
        <v>0</v>
      </c>
      <c r="K164" s="602">
        <v>0</v>
      </c>
      <c r="L164" s="602">
        <v>0</v>
      </c>
      <c r="M164" s="602">
        <v>0</v>
      </c>
      <c r="N164" s="602">
        <v>0</v>
      </c>
      <c r="O164" s="602">
        <v>0</v>
      </c>
      <c r="P164" s="602">
        <v>0</v>
      </c>
      <c r="Q164" s="602">
        <v>0</v>
      </c>
      <c r="R164" s="602">
        <v>0</v>
      </c>
      <c r="S164" s="602">
        <v>0</v>
      </c>
      <c r="T164" s="602">
        <v>0</v>
      </c>
      <c r="U164" s="602">
        <v>0</v>
      </c>
      <c r="V164" s="602">
        <v>0</v>
      </c>
      <c r="W164" s="602">
        <v>0</v>
      </c>
      <c r="X164" s="602">
        <v>0</v>
      </c>
      <c r="Y164" s="602">
        <v>0</v>
      </c>
      <c r="Z164" s="602">
        <v>0</v>
      </c>
      <c r="AA164" s="602">
        <v>0</v>
      </c>
      <c r="AB164" s="602">
        <v>0</v>
      </c>
      <c r="AC164" s="602">
        <v>0</v>
      </c>
      <c r="AD164" s="602">
        <v>0</v>
      </c>
      <c r="AE164" s="602">
        <v>0</v>
      </c>
      <c r="AF164" s="602">
        <v>0</v>
      </c>
      <c r="AG164" s="602">
        <v>0</v>
      </c>
      <c r="AH164" s="602">
        <v>0</v>
      </c>
      <c r="AI164" s="602">
        <v>0</v>
      </c>
      <c r="AJ164" s="602">
        <v>0</v>
      </c>
      <c r="AK164" s="602">
        <v>0</v>
      </c>
      <c r="AL164" s="602">
        <v>0</v>
      </c>
      <c r="AM164" s="602">
        <v>0</v>
      </c>
      <c r="AN164" s="602">
        <v>0</v>
      </c>
      <c r="AO164" s="602">
        <v>0</v>
      </c>
      <c r="AP164" s="602">
        <v>0</v>
      </c>
      <c r="AQ164" s="602">
        <v>0</v>
      </c>
      <c r="AR164" s="602">
        <v>0</v>
      </c>
      <c r="AS164" s="602">
        <v>0</v>
      </c>
      <c r="AT164" s="602">
        <v>0</v>
      </c>
      <c r="AU164" s="602">
        <v>0</v>
      </c>
      <c r="AV164" s="602">
        <v>0</v>
      </c>
      <c r="AW164" s="602">
        <v>0</v>
      </c>
      <c r="AX164" s="602">
        <v>0</v>
      </c>
      <c r="AY164" s="602">
        <v>0</v>
      </c>
      <c r="AZ164" s="602">
        <v>0</v>
      </c>
      <c r="BA164" s="602">
        <v>0</v>
      </c>
      <c r="BB164" s="602">
        <v>0</v>
      </c>
      <c r="BC164" s="602">
        <v>0</v>
      </c>
      <c r="BD164" s="602">
        <v>0</v>
      </c>
      <c r="BE164" s="602">
        <v>0</v>
      </c>
      <c r="BF164" s="602">
        <v>0</v>
      </c>
      <c r="BG164" s="602">
        <v>0</v>
      </c>
      <c r="BH164" s="602">
        <v>0</v>
      </c>
      <c r="BI164" s="602">
        <v>0</v>
      </c>
      <c r="BJ164" s="602">
        <v>0</v>
      </c>
      <c r="BK164" s="602">
        <v>0</v>
      </c>
      <c r="BL164" s="602">
        <v>0</v>
      </c>
      <c r="BM164" s="602">
        <v>0</v>
      </c>
      <c r="BN164" s="602">
        <v>0</v>
      </c>
      <c r="BO164" s="602">
        <v>0</v>
      </c>
    </row>
    <row r="165" spans="1:67" ht="14.4" x14ac:dyDescent="0.25">
      <c r="A165" s="597" t="e">
        <v>#N/A</v>
      </c>
      <c r="B165" s="597" t="e">
        <v>#N/A</v>
      </c>
      <c r="C165" s="598" t="s">
        <v>157</v>
      </c>
      <c r="D165" s="598" t="s">
        <v>157</v>
      </c>
      <c r="E165" s="599" t="s">
        <v>503</v>
      </c>
      <c r="F165" s="599" t="s">
        <v>157</v>
      </c>
      <c r="G165" s="600" t="s">
        <v>157</v>
      </c>
      <c r="H165" s="601" t="s">
        <v>157</v>
      </c>
      <c r="I165" s="602" t="s">
        <v>157</v>
      </c>
      <c r="J165" s="602">
        <v>0</v>
      </c>
      <c r="K165" s="602">
        <v>0</v>
      </c>
      <c r="L165" s="602">
        <v>0</v>
      </c>
      <c r="M165" s="602">
        <v>0</v>
      </c>
      <c r="N165" s="602">
        <v>0</v>
      </c>
      <c r="O165" s="602">
        <v>0</v>
      </c>
      <c r="P165" s="602">
        <v>0</v>
      </c>
      <c r="Q165" s="602">
        <v>0</v>
      </c>
      <c r="R165" s="602">
        <v>0</v>
      </c>
      <c r="S165" s="602">
        <v>0</v>
      </c>
      <c r="T165" s="602">
        <v>0</v>
      </c>
      <c r="U165" s="602">
        <v>0</v>
      </c>
      <c r="V165" s="602">
        <v>0</v>
      </c>
      <c r="W165" s="602">
        <v>0</v>
      </c>
      <c r="X165" s="602">
        <v>0</v>
      </c>
      <c r="Y165" s="602">
        <v>0</v>
      </c>
      <c r="Z165" s="602">
        <v>0</v>
      </c>
      <c r="AA165" s="602">
        <v>0</v>
      </c>
      <c r="AB165" s="602">
        <v>0</v>
      </c>
      <c r="AC165" s="602">
        <v>0</v>
      </c>
      <c r="AD165" s="602">
        <v>0</v>
      </c>
      <c r="AE165" s="602">
        <v>0</v>
      </c>
      <c r="AF165" s="602">
        <v>0</v>
      </c>
      <c r="AG165" s="602">
        <v>0</v>
      </c>
      <c r="AH165" s="602">
        <v>0</v>
      </c>
      <c r="AI165" s="602">
        <v>0</v>
      </c>
      <c r="AJ165" s="602">
        <v>0</v>
      </c>
      <c r="AK165" s="602">
        <v>0</v>
      </c>
      <c r="AL165" s="602">
        <v>0</v>
      </c>
      <c r="AM165" s="602">
        <v>0</v>
      </c>
      <c r="AN165" s="602">
        <v>0</v>
      </c>
      <c r="AO165" s="602">
        <v>0</v>
      </c>
      <c r="AP165" s="602">
        <v>0</v>
      </c>
      <c r="AQ165" s="602">
        <v>0</v>
      </c>
      <c r="AR165" s="602">
        <v>0</v>
      </c>
      <c r="AS165" s="602">
        <v>0</v>
      </c>
      <c r="AT165" s="602">
        <v>0</v>
      </c>
      <c r="AU165" s="602">
        <v>0</v>
      </c>
      <c r="AV165" s="602">
        <v>0</v>
      </c>
      <c r="AW165" s="602">
        <v>0</v>
      </c>
      <c r="AX165" s="602">
        <v>0</v>
      </c>
      <c r="AY165" s="602">
        <v>0</v>
      </c>
      <c r="AZ165" s="602">
        <v>0</v>
      </c>
      <c r="BA165" s="602">
        <v>0</v>
      </c>
      <c r="BB165" s="602">
        <v>0</v>
      </c>
      <c r="BC165" s="602">
        <v>0</v>
      </c>
      <c r="BD165" s="602">
        <v>0</v>
      </c>
      <c r="BE165" s="602">
        <v>0</v>
      </c>
      <c r="BF165" s="602">
        <v>0</v>
      </c>
      <c r="BG165" s="602">
        <v>0</v>
      </c>
      <c r="BH165" s="602">
        <v>0</v>
      </c>
      <c r="BI165" s="602">
        <v>0</v>
      </c>
      <c r="BJ165" s="602">
        <v>0</v>
      </c>
      <c r="BK165" s="602">
        <v>0</v>
      </c>
      <c r="BL165" s="602">
        <v>0</v>
      </c>
      <c r="BM165" s="602">
        <v>0</v>
      </c>
      <c r="BN165" s="602">
        <v>0</v>
      </c>
      <c r="BO165" s="602">
        <v>0</v>
      </c>
    </row>
    <row r="166" spans="1:67" ht="14.4" x14ac:dyDescent="0.25">
      <c r="A166" s="597" t="e">
        <v>#N/A</v>
      </c>
      <c r="B166" s="597" t="e">
        <v>#N/A</v>
      </c>
      <c r="C166" s="598" t="s">
        <v>157</v>
      </c>
      <c r="D166" s="598" t="s">
        <v>157</v>
      </c>
      <c r="E166" s="599">
        <v>205852</v>
      </c>
      <c r="F166" s="599" t="s">
        <v>157</v>
      </c>
      <c r="G166" s="600" t="s">
        <v>157</v>
      </c>
      <c r="H166" s="601" t="s">
        <v>157</v>
      </c>
      <c r="I166" s="602" t="s">
        <v>157</v>
      </c>
      <c r="J166" s="602">
        <v>0</v>
      </c>
      <c r="K166" s="602">
        <v>0</v>
      </c>
      <c r="L166" s="602">
        <v>0</v>
      </c>
      <c r="M166" s="602">
        <v>0</v>
      </c>
      <c r="N166" s="602">
        <v>0</v>
      </c>
      <c r="O166" s="602">
        <v>0</v>
      </c>
      <c r="P166" s="602">
        <v>0</v>
      </c>
      <c r="Q166" s="602">
        <v>0</v>
      </c>
      <c r="R166" s="602">
        <v>0</v>
      </c>
      <c r="S166" s="602">
        <v>0</v>
      </c>
      <c r="T166" s="602">
        <v>0</v>
      </c>
      <c r="U166" s="602">
        <v>0</v>
      </c>
      <c r="V166" s="602">
        <v>0</v>
      </c>
      <c r="W166" s="602">
        <v>0</v>
      </c>
      <c r="X166" s="602">
        <v>0</v>
      </c>
      <c r="Y166" s="602">
        <v>0</v>
      </c>
      <c r="Z166" s="602">
        <v>0</v>
      </c>
      <c r="AA166" s="602">
        <v>0</v>
      </c>
      <c r="AB166" s="602">
        <v>0</v>
      </c>
      <c r="AC166" s="602">
        <v>0</v>
      </c>
      <c r="AD166" s="602">
        <v>0</v>
      </c>
      <c r="AE166" s="602">
        <v>0</v>
      </c>
      <c r="AF166" s="602">
        <v>0</v>
      </c>
      <c r="AG166" s="602">
        <v>0</v>
      </c>
      <c r="AH166" s="602">
        <v>0</v>
      </c>
      <c r="AI166" s="602">
        <v>0</v>
      </c>
      <c r="AJ166" s="602">
        <v>0</v>
      </c>
      <c r="AK166" s="602">
        <v>0</v>
      </c>
      <c r="AL166" s="602">
        <v>0</v>
      </c>
      <c r="AM166" s="602">
        <v>0</v>
      </c>
      <c r="AN166" s="602">
        <v>0</v>
      </c>
      <c r="AO166" s="602">
        <v>0</v>
      </c>
      <c r="AP166" s="602">
        <v>0</v>
      </c>
      <c r="AQ166" s="602">
        <v>0</v>
      </c>
      <c r="AR166" s="602">
        <v>0</v>
      </c>
      <c r="AS166" s="602">
        <v>0</v>
      </c>
      <c r="AT166" s="602">
        <v>0</v>
      </c>
      <c r="AU166" s="602">
        <v>0</v>
      </c>
      <c r="AV166" s="602">
        <v>0</v>
      </c>
      <c r="AW166" s="602">
        <v>0</v>
      </c>
      <c r="AX166" s="602">
        <v>0</v>
      </c>
      <c r="AY166" s="602">
        <v>0</v>
      </c>
      <c r="AZ166" s="602">
        <v>0</v>
      </c>
      <c r="BA166" s="602">
        <v>0</v>
      </c>
      <c r="BB166" s="602">
        <v>0</v>
      </c>
      <c r="BC166" s="602">
        <v>0</v>
      </c>
      <c r="BD166" s="602">
        <v>0</v>
      </c>
      <c r="BE166" s="602">
        <v>0</v>
      </c>
      <c r="BF166" s="602">
        <v>0</v>
      </c>
      <c r="BG166" s="602">
        <v>0</v>
      </c>
      <c r="BH166" s="602">
        <v>0</v>
      </c>
      <c r="BI166" s="602">
        <v>0</v>
      </c>
      <c r="BJ166" s="602">
        <v>0</v>
      </c>
      <c r="BK166" s="602">
        <v>0</v>
      </c>
      <c r="BL166" s="602">
        <v>0</v>
      </c>
      <c r="BM166" s="602">
        <v>0</v>
      </c>
      <c r="BN166" s="602">
        <v>0</v>
      </c>
      <c r="BO166" s="602">
        <v>0</v>
      </c>
    </row>
    <row r="167" spans="1:67" ht="14.4" x14ac:dyDescent="0.25">
      <c r="A167" s="597" t="e">
        <v>#N/A</v>
      </c>
      <c r="B167" s="597" t="e">
        <v>#N/A</v>
      </c>
      <c r="C167" s="598" t="s">
        <v>157</v>
      </c>
      <c r="D167" s="598" t="s">
        <v>157</v>
      </c>
      <c r="E167" s="599">
        <v>205902</v>
      </c>
      <c r="F167" s="599" t="s">
        <v>157</v>
      </c>
      <c r="G167" s="600" t="s">
        <v>157</v>
      </c>
      <c r="H167" s="601" t="s">
        <v>157</v>
      </c>
      <c r="I167" s="602" t="s">
        <v>157</v>
      </c>
      <c r="J167" s="602">
        <v>0</v>
      </c>
      <c r="K167" s="602">
        <v>0</v>
      </c>
      <c r="L167" s="602">
        <v>0</v>
      </c>
      <c r="M167" s="602">
        <v>0</v>
      </c>
      <c r="N167" s="602">
        <v>0</v>
      </c>
      <c r="O167" s="602">
        <v>0</v>
      </c>
      <c r="P167" s="602">
        <v>0</v>
      </c>
      <c r="Q167" s="602">
        <v>0</v>
      </c>
      <c r="R167" s="602">
        <v>0</v>
      </c>
      <c r="S167" s="602">
        <v>0</v>
      </c>
      <c r="T167" s="602">
        <v>0</v>
      </c>
      <c r="U167" s="602">
        <v>0</v>
      </c>
      <c r="V167" s="602">
        <v>0</v>
      </c>
      <c r="W167" s="602">
        <v>0</v>
      </c>
      <c r="X167" s="602">
        <v>0</v>
      </c>
      <c r="Y167" s="602">
        <v>0</v>
      </c>
      <c r="Z167" s="602">
        <v>0</v>
      </c>
      <c r="AA167" s="602">
        <v>0</v>
      </c>
      <c r="AB167" s="602">
        <v>0</v>
      </c>
      <c r="AC167" s="602">
        <v>0</v>
      </c>
      <c r="AD167" s="602">
        <v>0</v>
      </c>
      <c r="AE167" s="602">
        <v>0</v>
      </c>
      <c r="AF167" s="602">
        <v>0</v>
      </c>
      <c r="AG167" s="602">
        <v>0</v>
      </c>
      <c r="AH167" s="602">
        <v>0</v>
      </c>
      <c r="AI167" s="602">
        <v>0</v>
      </c>
      <c r="AJ167" s="602">
        <v>0</v>
      </c>
      <c r="AK167" s="602">
        <v>0</v>
      </c>
      <c r="AL167" s="602">
        <v>0</v>
      </c>
      <c r="AM167" s="602">
        <v>0</v>
      </c>
      <c r="AN167" s="602">
        <v>0</v>
      </c>
      <c r="AO167" s="602">
        <v>0</v>
      </c>
      <c r="AP167" s="602">
        <v>0</v>
      </c>
      <c r="AQ167" s="602">
        <v>0</v>
      </c>
      <c r="AR167" s="602">
        <v>0</v>
      </c>
      <c r="AS167" s="602">
        <v>0</v>
      </c>
      <c r="AT167" s="602">
        <v>0</v>
      </c>
      <c r="AU167" s="602">
        <v>0</v>
      </c>
      <c r="AV167" s="602">
        <v>0</v>
      </c>
      <c r="AW167" s="602">
        <v>0</v>
      </c>
      <c r="AX167" s="602">
        <v>0</v>
      </c>
      <c r="AY167" s="602">
        <v>0</v>
      </c>
      <c r="AZ167" s="602">
        <v>0</v>
      </c>
      <c r="BA167" s="602">
        <v>0</v>
      </c>
      <c r="BB167" s="602">
        <v>0</v>
      </c>
      <c r="BC167" s="602">
        <v>0</v>
      </c>
      <c r="BD167" s="602">
        <v>0</v>
      </c>
      <c r="BE167" s="602">
        <v>0</v>
      </c>
      <c r="BF167" s="602">
        <v>0</v>
      </c>
      <c r="BG167" s="602">
        <v>0</v>
      </c>
      <c r="BH167" s="602">
        <v>0</v>
      </c>
      <c r="BI167" s="602">
        <v>0</v>
      </c>
      <c r="BJ167" s="602">
        <v>0</v>
      </c>
      <c r="BK167" s="602">
        <v>0</v>
      </c>
      <c r="BL167" s="602">
        <v>0</v>
      </c>
      <c r="BM167" s="602">
        <v>0</v>
      </c>
      <c r="BN167" s="602">
        <v>0</v>
      </c>
      <c r="BO167" s="602">
        <v>0</v>
      </c>
    </row>
    <row r="168" spans="1:67" ht="14.4" x14ac:dyDescent="0.25">
      <c r="A168" s="597" t="e">
        <v>#N/A</v>
      </c>
      <c r="B168" s="597" t="e">
        <v>#N/A</v>
      </c>
      <c r="C168" s="598" t="s">
        <v>157</v>
      </c>
      <c r="D168" s="598" t="s">
        <v>157</v>
      </c>
      <c r="E168" s="599">
        <v>205922</v>
      </c>
      <c r="F168" s="599" t="s">
        <v>157</v>
      </c>
      <c r="G168" s="600" t="s">
        <v>157</v>
      </c>
      <c r="H168" s="601" t="s">
        <v>157</v>
      </c>
      <c r="I168" s="602" t="s">
        <v>157</v>
      </c>
      <c r="J168" s="602">
        <v>0</v>
      </c>
      <c r="K168" s="602">
        <v>0</v>
      </c>
      <c r="L168" s="602">
        <v>0</v>
      </c>
      <c r="M168" s="602">
        <v>0</v>
      </c>
      <c r="N168" s="602">
        <v>0</v>
      </c>
      <c r="O168" s="602">
        <v>0</v>
      </c>
      <c r="P168" s="602">
        <v>0</v>
      </c>
      <c r="Q168" s="602">
        <v>0</v>
      </c>
      <c r="R168" s="602">
        <v>0</v>
      </c>
      <c r="S168" s="602">
        <v>0</v>
      </c>
      <c r="T168" s="602">
        <v>0</v>
      </c>
      <c r="U168" s="602">
        <v>0</v>
      </c>
      <c r="V168" s="602">
        <v>0</v>
      </c>
      <c r="W168" s="602">
        <v>0</v>
      </c>
      <c r="X168" s="602">
        <v>0</v>
      </c>
      <c r="Y168" s="602">
        <v>0</v>
      </c>
      <c r="Z168" s="602">
        <v>0</v>
      </c>
      <c r="AA168" s="602">
        <v>0</v>
      </c>
      <c r="AB168" s="602">
        <v>0</v>
      </c>
      <c r="AC168" s="602">
        <v>0</v>
      </c>
      <c r="AD168" s="602">
        <v>0</v>
      </c>
      <c r="AE168" s="602">
        <v>0</v>
      </c>
      <c r="AF168" s="602">
        <v>0</v>
      </c>
      <c r="AG168" s="602">
        <v>0</v>
      </c>
      <c r="AH168" s="602">
        <v>0</v>
      </c>
      <c r="AI168" s="602">
        <v>0</v>
      </c>
      <c r="AJ168" s="602">
        <v>0</v>
      </c>
      <c r="AK168" s="602">
        <v>0</v>
      </c>
      <c r="AL168" s="602">
        <v>0</v>
      </c>
      <c r="AM168" s="602">
        <v>0</v>
      </c>
      <c r="AN168" s="602">
        <v>0</v>
      </c>
      <c r="AO168" s="602">
        <v>0</v>
      </c>
      <c r="AP168" s="602">
        <v>0</v>
      </c>
      <c r="AQ168" s="602">
        <v>0</v>
      </c>
      <c r="AR168" s="602">
        <v>0</v>
      </c>
      <c r="AS168" s="602">
        <v>0</v>
      </c>
      <c r="AT168" s="602">
        <v>0</v>
      </c>
      <c r="AU168" s="602">
        <v>0</v>
      </c>
      <c r="AV168" s="602">
        <v>0</v>
      </c>
      <c r="AW168" s="602">
        <v>0</v>
      </c>
      <c r="AX168" s="602">
        <v>0</v>
      </c>
      <c r="AY168" s="602">
        <v>0</v>
      </c>
      <c r="AZ168" s="602">
        <v>0</v>
      </c>
      <c r="BA168" s="602">
        <v>0</v>
      </c>
      <c r="BB168" s="602">
        <v>0</v>
      </c>
      <c r="BC168" s="602">
        <v>0</v>
      </c>
      <c r="BD168" s="602">
        <v>0</v>
      </c>
      <c r="BE168" s="602">
        <v>0</v>
      </c>
      <c r="BF168" s="602">
        <v>0</v>
      </c>
      <c r="BG168" s="602">
        <v>0</v>
      </c>
      <c r="BH168" s="602">
        <v>0</v>
      </c>
      <c r="BI168" s="602">
        <v>0</v>
      </c>
      <c r="BJ168" s="602">
        <v>0</v>
      </c>
      <c r="BK168" s="602">
        <v>0</v>
      </c>
      <c r="BL168" s="602">
        <v>0</v>
      </c>
      <c r="BM168" s="602">
        <v>0</v>
      </c>
      <c r="BN168" s="602">
        <v>0</v>
      </c>
      <c r="BO168" s="602">
        <v>0</v>
      </c>
    </row>
    <row r="169" spans="1:67" ht="14.4" x14ac:dyDescent="0.25">
      <c r="A169" s="597" t="e">
        <v>#N/A</v>
      </c>
      <c r="B169" s="597" t="e">
        <v>#N/A</v>
      </c>
      <c r="C169" s="598" t="s">
        <v>157</v>
      </c>
      <c r="D169" s="598" t="s">
        <v>157</v>
      </c>
      <c r="E169" s="599" t="s">
        <v>508</v>
      </c>
      <c r="F169" s="599" t="s">
        <v>157</v>
      </c>
      <c r="G169" s="600" t="s">
        <v>157</v>
      </c>
      <c r="H169" s="601" t="s">
        <v>157</v>
      </c>
      <c r="I169" s="602" t="s">
        <v>157</v>
      </c>
      <c r="J169" s="602">
        <v>0</v>
      </c>
      <c r="K169" s="602">
        <v>0</v>
      </c>
      <c r="L169" s="602">
        <v>0</v>
      </c>
      <c r="M169" s="602">
        <v>0</v>
      </c>
      <c r="N169" s="602">
        <v>0</v>
      </c>
      <c r="O169" s="602">
        <v>0</v>
      </c>
      <c r="P169" s="602">
        <v>0</v>
      </c>
      <c r="Q169" s="602">
        <v>0</v>
      </c>
      <c r="R169" s="602">
        <v>0</v>
      </c>
      <c r="S169" s="602">
        <v>0</v>
      </c>
      <c r="T169" s="602">
        <v>0</v>
      </c>
      <c r="U169" s="602">
        <v>0</v>
      </c>
      <c r="V169" s="602">
        <v>0</v>
      </c>
      <c r="W169" s="602">
        <v>0</v>
      </c>
      <c r="X169" s="602">
        <v>0</v>
      </c>
      <c r="Y169" s="602">
        <v>0</v>
      </c>
      <c r="Z169" s="602">
        <v>0</v>
      </c>
      <c r="AA169" s="602">
        <v>0</v>
      </c>
      <c r="AB169" s="602">
        <v>0</v>
      </c>
      <c r="AC169" s="602">
        <v>0</v>
      </c>
      <c r="AD169" s="602">
        <v>0</v>
      </c>
      <c r="AE169" s="602">
        <v>0</v>
      </c>
      <c r="AF169" s="602">
        <v>0</v>
      </c>
      <c r="AG169" s="602">
        <v>0</v>
      </c>
      <c r="AH169" s="602">
        <v>0</v>
      </c>
      <c r="AI169" s="602">
        <v>0</v>
      </c>
      <c r="AJ169" s="602">
        <v>0</v>
      </c>
      <c r="AK169" s="602">
        <v>0</v>
      </c>
      <c r="AL169" s="602">
        <v>0</v>
      </c>
      <c r="AM169" s="602">
        <v>0</v>
      </c>
      <c r="AN169" s="602">
        <v>0</v>
      </c>
      <c r="AO169" s="602">
        <v>0</v>
      </c>
      <c r="AP169" s="602">
        <v>0</v>
      </c>
      <c r="AQ169" s="602">
        <v>0</v>
      </c>
      <c r="AR169" s="602">
        <v>0</v>
      </c>
      <c r="AS169" s="602">
        <v>0</v>
      </c>
      <c r="AT169" s="602">
        <v>0</v>
      </c>
      <c r="AU169" s="602">
        <v>0</v>
      </c>
      <c r="AV169" s="602">
        <v>0</v>
      </c>
      <c r="AW169" s="602">
        <v>0</v>
      </c>
      <c r="AX169" s="602">
        <v>0</v>
      </c>
      <c r="AY169" s="602">
        <v>0</v>
      </c>
      <c r="AZ169" s="602">
        <v>0</v>
      </c>
      <c r="BA169" s="602">
        <v>0</v>
      </c>
      <c r="BB169" s="602">
        <v>0</v>
      </c>
      <c r="BC169" s="602">
        <v>0</v>
      </c>
      <c r="BD169" s="602">
        <v>0</v>
      </c>
      <c r="BE169" s="602">
        <v>0</v>
      </c>
      <c r="BF169" s="602">
        <v>0</v>
      </c>
      <c r="BG169" s="602">
        <v>0</v>
      </c>
      <c r="BH169" s="602">
        <v>0</v>
      </c>
      <c r="BI169" s="602">
        <v>0</v>
      </c>
      <c r="BJ169" s="602">
        <v>0</v>
      </c>
      <c r="BK169" s="602">
        <v>0</v>
      </c>
      <c r="BL169" s="602">
        <v>0</v>
      </c>
      <c r="BM169" s="602">
        <v>0</v>
      </c>
      <c r="BN169" s="602">
        <v>0</v>
      </c>
      <c r="BO169" s="602">
        <v>0</v>
      </c>
    </row>
    <row r="170" spans="1:67" ht="14.4" x14ac:dyDescent="0.25">
      <c r="A170" s="597" t="e">
        <v>#N/A</v>
      </c>
      <c r="B170" s="597" t="e">
        <v>#N/A</v>
      </c>
      <c r="C170" s="598" t="s">
        <v>157</v>
      </c>
      <c r="D170" s="598" t="s">
        <v>157</v>
      </c>
      <c r="E170" s="599" t="s">
        <v>510</v>
      </c>
      <c r="F170" s="599" t="s">
        <v>157</v>
      </c>
      <c r="G170" s="600" t="s">
        <v>157</v>
      </c>
      <c r="H170" s="601" t="s">
        <v>157</v>
      </c>
      <c r="I170" s="602" t="s">
        <v>157</v>
      </c>
      <c r="J170" s="602">
        <v>0</v>
      </c>
      <c r="K170" s="602">
        <v>0</v>
      </c>
      <c r="L170" s="602">
        <v>0</v>
      </c>
      <c r="M170" s="602">
        <v>0</v>
      </c>
      <c r="N170" s="602">
        <v>0</v>
      </c>
      <c r="O170" s="602">
        <v>0</v>
      </c>
      <c r="P170" s="602">
        <v>0</v>
      </c>
      <c r="Q170" s="602">
        <v>0</v>
      </c>
      <c r="R170" s="602">
        <v>0</v>
      </c>
      <c r="S170" s="602">
        <v>0</v>
      </c>
      <c r="T170" s="602">
        <v>0</v>
      </c>
      <c r="U170" s="602">
        <v>0</v>
      </c>
      <c r="V170" s="602">
        <v>0</v>
      </c>
      <c r="W170" s="602">
        <v>0</v>
      </c>
      <c r="X170" s="602">
        <v>0</v>
      </c>
      <c r="Y170" s="602">
        <v>0</v>
      </c>
      <c r="Z170" s="602">
        <v>0</v>
      </c>
      <c r="AA170" s="602">
        <v>0</v>
      </c>
      <c r="AB170" s="602">
        <v>0</v>
      </c>
      <c r="AC170" s="602">
        <v>0</v>
      </c>
      <c r="AD170" s="602">
        <v>0</v>
      </c>
      <c r="AE170" s="602">
        <v>0</v>
      </c>
      <c r="AF170" s="602">
        <v>0</v>
      </c>
      <c r="AG170" s="602">
        <v>0</v>
      </c>
      <c r="AH170" s="602">
        <v>0</v>
      </c>
      <c r="AI170" s="602">
        <v>0</v>
      </c>
      <c r="AJ170" s="602">
        <v>0</v>
      </c>
      <c r="AK170" s="602">
        <v>0</v>
      </c>
      <c r="AL170" s="602">
        <v>0</v>
      </c>
      <c r="AM170" s="602">
        <v>0</v>
      </c>
      <c r="AN170" s="602">
        <v>0</v>
      </c>
      <c r="AO170" s="602">
        <v>0</v>
      </c>
      <c r="AP170" s="602">
        <v>0</v>
      </c>
      <c r="AQ170" s="602">
        <v>0</v>
      </c>
      <c r="AR170" s="602">
        <v>0</v>
      </c>
      <c r="AS170" s="602">
        <v>0</v>
      </c>
      <c r="AT170" s="602">
        <v>0</v>
      </c>
      <c r="AU170" s="602">
        <v>0</v>
      </c>
      <c r="AV170" s="602">
        <v>0</v>
      </c>
      <c r="AW170" s="602">
        <v>0</v>
      </c>
      <c r="AX170" s="602">
        <v>0</v>
      </c>
      <c r="AY170" s="602">
        <v>0</v>
      </c>
      <c r="AZ170" s="602">
        <v>0</v>
      </c>
      <c r="BA170" s="602">
        <v>0</v>
      </c>
      <c r="BB170" s="602">
        <v>0</v>
      </c>
      <c r="BC170" s="602">
        <v>0</v>
      </c>
      <c r="BD170" s="602">
        <v>0</v>
      </c>
      <c r="BE170" s="602">
        <v>0</v>
      </c>
      <c r="BF170" s="602">
        <v>0</v>
      </c>
      <c r="BG170" s="602">
        <v>0</v>
      </c>
      <c r="BH170" s="602">
        <v>0</v>
      </c>
      <c r="BI170" s="602">
        <v>0</v>
      </c>
      <c r="BJ170" s="602">
        <v>0</v>
      </c>
      <c r="BK170" s="602">
        <v>0</v>
      </c>
      <c r="BL170" s="602">
        <v>0</v>
      </c>
      <c r="BM170" s="602">
        <v>0</v>
      </c>
      <c r="BN170" s="602">
        <v>0</v>
      </c>
      <c r="BO170" s="602">
        <v>0</v>
      </c>
    </row>
    <row r="171" spans="1:67" ht="14.4" x14ac:dyDescent="0.25">
      <c r="A171" s="597" t="e">
        <v>#N/A</v>
      </c>
      <c r="B171" s="597" t="e">
        <v>#N/A</v>
      </c>
      <c r="C171" s="598" t="s">
        <v>157</v>
      </c>
      <c r="D171" s="598" t="s">
        <v>157</v>
      </c>
      <c r="E171" s="599">
        <v>205947</v>
      </c>
      <c r="F171" s="599" t="s">
        <v>157</v>
      </c>
      <c r="G171" s="600" t="s">
        <v>157</v>
      </c>
      <c r="H171" s="601" t="s">
        <v>157</v>
      </c>
      <c r="I171" s="602" t="s">
        <v>157</v>
      </c>
      <c r="J171" s="602">
        <v>0</v>
      </c>
      <c r="K171" s="602">
        <v>0</v>
      </c>
      <c r="L171" s="602">
        <v>0</v>
      </c>
      <c r="M171" s="602">
        <v>0</v>
      </c>
      <c r="N171" s="602">
        <v>0</v>
      </c>
      <c r="O171" s="602">
        <v>0</v>
      </c>
      <c r="P171" s="602">
        <v>0</v>
      </c>
      <c r="Q171" s="602">
        <v>0</v>
      </c>
      <c r="R171" s="602">
        <v>0</v>
      </c>
      <c r="S171" s="602">
        <v>0</v>
      </c>
      <c r="T171" s="602">
        <v>0</v>
      </c>
      <c r="U171" s="602">
        <v>0</v>
      </c>
      <c r="V171" s="602">
        <v>0</v>
      </c>
      <c r="W171" s="602">
        <v>0</v>
      </c>
      <c r="X171" s="602">
        <v>0</v>
      </c>
      <c r="Y171" s="602">
        <v>0</v>
      </c>
      <c r="Z171" s="602">
        <v>0</v>
      </c>
      <c r="AA171" s="602">
        <v>0</v>
      </c>
      <c r="AB171" s="602">
        <v>0</v>
      </c>
      <c r="AC171" s="602">
        <v>0</v>
      </c>
      <c r="AD171" s="602">
        <v>0</v>
      </c>
      <c r="AE171" s="602">
        <v>0</v>
      </c>
      <c r="AF171" s="602">
        <v>0</v>
      </c>
      <c r="AG171" s="602">
        <v>0</v>
      </c>
      <c r="AH171" s="602">
        <v>0</v>
      </c>
      <c r="AI171" s="602">
        <v>0</v>
      </c>
      <c r="AJ171" s="602">
        <v>0</v>
      </c>
      <c r="AK171" s="602">
        <v>0</v>
      </c>
      <c r="AL171" s="602">
        <v>0</v>
      </c>
      <c r="AM171" s="602">
        <v>0</v>
      </c>
      <c r="AN171" s="602">
        <v>0</v>
      </c>
      <c r="AO171" s="602">
        <v>0</v>
      </c>
      <c r="AP171" s="602">
        <v>0</v>
      </c>
      <c r="AQ171" s="602">
        <v>0</v>
      </c>
      <c r="AR171" s="602">
        <v>0</v>
      </c>
      <c r="AS171" s="602">
        <v>0</v>
      </c>
      <c r="AT171" s="602">
        <v>0</v>
      </c>
      <c r="AU171" s="602">
        <v>0</v>
      </c>
      <c r="AV171" s="602">
        <v>0</v>
      </c>
      <c r="AW171" s="602">
        <v>0</v>
      </c>
      <c r="AX171" s="602">
        <v>0</v>
      </c>
      <c r="AY171" s="602">
        <v>0</v>
      </c>
      <c r="AZ171" s="602">
        <v>0</v>
      </c>
      <c r="BA171" s="602">
        <v>0</v>
      </c>
      <c r="BB171" s="602">
        <v>0</v>
      </c>
      <c r="BC171" s="602">
        <v>0</v>
      </c>
      <c r="BD171" s="602">
        <v>0</v>
      </c>
      <c r="BE171" s="602">
        <v>0</v>
      </c>
      <c r="BF171" s="602">
        <v>0</v>
      </c>
      <c r="BG171" s="602">
        <v>0</v>
      </c>
      <c r="BH171" s="602">
        <v>0</v>
      </c>
      <c r="BI171" s="602">
        <v>0</v>
      </c>
      <c r="BJ171" s="602">
        <v>0</v>
      </c>
      <c r="BK171" s="602">
        <v>0</v>
      </c>
      <c r="BL171" s="602">
        <v>0</v>
      </c>
      <c r="BM171" s="602">
        <v>0</v>
      </c>
      <c r="BN171" s="602">
        <v>0</v>
      </c>
      <c r="BO171" s="602">
        <v>0</v>
      </c>
    </row>
    <row r="172" spans="1:67" ht="14.4" x14ac:dyDescent="0.25">
      <c r="A172" s="597" t="e">
        <v>#N/A</v>
      </c>
      <c r="B172" s="597" t="e">
        <v>#N/A</v>
      </c>
      <c r="C172" s="598" t="s">
        <v>157</v>
      </c>
      <c r="D172" s="598" t="s">
        <v>157</v>
      </c>
      <c r="E172" s="599">
        <v>205919</v>
      </c>
      <c r="F172" s="599" t="s">
        <v>157</v>
      </c>
      <c r="G172" s="600" t="s">
        <v>157</v>
      </c>
      <c r="H172" s="601" t="s">
        <v>157</v>
      </c>
      <c r="I172" s="602" t="s">
        <v>157</v>
      </c>
      <c r="J172" s="602">
        <v>0</v>
      </c>
      <c r="K172" s="602">
        <v>0</v>
      </c>
      <c r="L172" s="602">
        <v>0</v>
      </c>
      <c r="M172" s="602">
        <v>0</v>
      </c>
      <c r="N172" s="602">
        <v>0</v>
      </c>
      <c r="O172" s="602">
        <v>0</v>
      </c>
      <c r="P172" s="602">
        <v>0</v>
      </c>
      <c r="Q172" s="602">
        <v>0</v>
      </c>
      <c r="R172" s="602">
        <v>0</v>
      </c>
      <c r="S172" s="602">
        <v>0</v>
      </c>
      <c r="T172" s="602">
        <v>0</v>
      </c>
      <c r="U172" s="602">
        <v>0</v>
      </c>
      <c r="V172" s="602">
        <v>0</v>
      </c>
      <c r="W172" s="602">
        <v>0</v>
      </c>
      <c r="X172" s="602">
        <v>0</v>
      </c>
      <c r="Y172" s="602">
        <v>0</v>
      </c>
      <c r="Z172" s="602">
        <v>0</v>
      </c>
      <c r="AA172" s="602">
        <v>0</v>
      </c>
      <c r="AB172" s="602">
        <v>0</v>
      </c>
      <c r="AC172" s="602">
        <v>0</v>
      </c>
      <c r="AD172" s="602">
        <v>0</v>
      </c>
      <c r="AE172" s="602">
        <v>0</v>
      </c>
      <c r="AF172" s="602">
        <v>0</v>
      </c>
      <c r="AG172" s="602">
        <v>0</v>
      </c>
      <c r="AH172" s="602">
        <v>0</v>
      </c>
      <c r="AI172" s="602">
        <v>0</v>
      </c>
      <c r="AJ172" s="602">
        <v>0</v>
      </c>
      <c r="AK172" s="602">
        <v>0</v>
      </c>
      <c r="AL172" s="602">
        <v>0</v>
      </c>
      <c r="AM172" s="602">
        <v>0</v>
      </c>
      <c r="AN172" s="602">
        <v>0</v>
      </c>
      <c r="AO172" s="602">
        <v>0</v>
      </c>
      <c r="AP172" s="602">
        <v>0</v>
      </c>
      <c r="AQ172" s="602">
        <v>0</v>
      </c>
      <c r="AR172" s="602">
        <v>0</v>
      </c>
      <c r="AS172" s="602">
        <v>0</v>
      </c>
      <c r="AT172" s="602">
        <v>0</v>
      </c>
      <c r="AU172" s="602">
        <v>0</v>
      </c>
      <c r="AV172" s="602">
        <v>0</v>
      </c>
      <c r="AW172" s="602">
        <v>0</v>
      </c>
      <c r="AX172" s="602">
        <v>0</v>
      </c>
      <c r="AY172" s="602">
        <v>0</v>
      </c>
      <c r="AZ172" s="602">
        <v>0</v>
      </c>
      <c r="BA172" s="602">
        <v>0</v>
      </c>
      <c r="BB172" s="602">
        <v>0</v>
      </c>
      <c r="BC172" s="602">
        <v>0</v>
      </c>
      <c r="BD172" s="602">
        <v>0</v>
      </c>
      <c r="BE172" s="602">
        <v>0</v>
      </c>
      <c r="BF172" s="602">
        <v>0</v>
      </c>
      <c r="BG172" s="602">
        <v>0</v>
      </c>
      <c r="BH172" s="602">
        <v>0</v>
      </c>
      <c r="BI172" s="602">
        <v>0</v>
      </c>
      <c r="BJ172" s="602">
        <v>0</v>
      </c>
      <c r="BK172" s="602">
        <v>0</v>
      </c>
      <c r="BL172" s="602">
        <v>0</v>
      </c>
      <c r="BM172" s="602">
        <v>0</v>
      </c>
      <c r="BN172" s="602">
        <v>0</v>
      </c>
      <c r="BO172" s="602">
        <v>0</v>
      </c>
    </row>
    <row r="173" spans="1:67" ht="14.4" x14ac:dyDescent="0.25">
      <c r="A173" s="597" t="e">
        <v>#N/A</v>
      </c>
      <c r="B173" s="597" t="e">
        <v>#N/A</v>
      </c>
      <c r="C173" s="598" t="s">
        <v>157</v>
      </c>
      <c r="D173" s="598" t="s">
        <v>157</v>
      </c>
      <c r="E173" s="599" t="s">
        <v>514</v>
      </c>
      <c r="F173" s="599" t="s">
        <v>157</v>
      </c>
      <c r="G173" s="600" t="s">
        <v>157</v>
      </c>
      <c r="H173" s="601" t="s">
        <v>157</v>
      </c>
      <c r="I173" s="602" t="s">
        <v>157</v>
      </c>
      <c r="J173" s="602">
        <v>0</v>
      </c>
      <c r="K173" s="602">
        <v>0</v>
      </c>
      <c r="L173" s="602">
        <v>0</v>
      </c>
      <c r="M173" s="602">
        <v>0</v>
      </c>
      <c r="N173" s="602">
        <v>0</v>
      </c>
      <c r="O173" s="602">
        <v>0</v>
      </c>
      <c r="P173" s="602">
        <v>0</v>
      </c>
      <c r="Q173" s="602">
        <v>0</v>
      </c>
      <c r="R173" s="602">
        <v>0</v>
      </c>
      <c r="S173" s="602">
        <v>0</v>
      </c>
      <c r="T173" s="602">
        <v>0</v>
      </c>
      <c r="U173" s="602">
        <v>0</v>
      </c>
      <c r="V173" s="602">
        <v>0</v>
      </c>
      <c r="W173" s="602">
        <v>0</v>
      </c>
      <c r="X173" s="602">
        <v>0</v>
      </c>
      <c r="Y173" s="602">
        <v>0</v>
      </c>
      <c r="Z173" s="602">
        <v>0</v>
      </c>
      <c r="AA173" s="602">
        <v>0</v>
      </c>
      <c r="AB173" s="602">
        <v>0</v>
      </c>
      <c r="AC173" s="602">
        <v>0</v>
      </c>
      <c r="AD173" s="602">
        <v>0</v>
      </c>
      <c r="AE173" s="602">
        <v>0</v>
      </c>
      <c r="AF173" s="602">
        <v>0</v>
      </c>
      <c r="AG173" s="602">
        <v>0</v>
      </c>
      <c r="AH173" s="602">
        <v>0</v>
      </c>
      <c r="AI173" s="602">
        <v>0</v>
      </c>
      <c r="AJ173" s="602">
        <v>0</v>
      </c>
      <c r="AK173" s="602">
        <v>0</v>
      </c>
      <c r="AL173" s="602">
        <v>0</v>
      </c>
      <c r="AM173" s="602">
        <v>0</v>
      </c>
      <c r="AN173" s="602">
        <v>0</v>
      </c>
      <c r="AO173" s="602">
        <v>0</v>
      </c>
      <c r="AP173" s="602">
        <v>0</v>
      </c>
      <c r="AQ173" s="602">
        <v>0</v>
      </c>
      <c r="AR173" s="602">
        <v>0</v>
      </c>
      <c r="AS173" s="602">
        <v>0</v>
      </c>
      <c r="AT173" s="602">
        <v>0</v>
      </c>
      <c r="AU173" s="602">
        <v>0</v>
      </c>
      <c r="AV173" s="602">
        <v>0</v>
      </c>
      <c r="AW173" s="602">
        <v>0</v>
      </c>
      <c r="AX173" s="602">
        <v>0</v>
      </c>
      <c r="AY173" s="602">
        <v>0</v>
      </c>
      <c r="AZ173" s="602">
        <v>0</v>
      </c>
      <c r="BA173" s="602">
        <v>0</v>
      </c>
      <c r="BB173" s="602">
        <v>0</v>
      </c>
      <c r="BC173" s="602">
        <v>0</v>
      </c>
      <c r="BD173" s="602">
        <v>0</v>
      </c>
      <c r="BE173" s="602">
        <v>0</v>
      </c>
      <c r="BF173" s="602">
        <v>0</v>
      </c>
      <c r="BG173" s="602">
        <v>0</v>
      </c>
      <c r="BH173" s="602">
        <v>0</v>
      </c>
      <c r="BI173" s="602">
        <v>0</v>
      </c>
      <c r="BJ173" s="602">
        <v>0</v>
      </c>
      <c r="BK173" s="602">
        <v>0</v>
      </c>
      <c r="BL173" s="602">
        <v>0</v>
      </c>
      <c r="BM173" s="602">
        <v>0</v>
      </c>
      <c r="BN173" s="602">
        <v>0</v>
      </c>
      <c r="BO173" s="602">
        <v>0</v>
      </c>
    </row>
    <row r="174" spans="1:67" ht="14.4" x14ac:dyDescent="0.25">
      <c r="A174" s="597" t="e">
        <v>#N/A</v>
      </c>
      <c r="B174" s="597" t="e">
        <v>#N/A</v>
      </c>
      <c r="C174" s="598" t="s">
        <v>157</v>
      </c>
      <c r="D174" s="598" t="s">
        <v>157</v>
      </c>
      <c r="E174" s="599" t="s">
        <v>518</v>
      </c>
      <c r="F174" s="599" t="s">
        <v>157</v>
      </c>
      <c r="G174" s="600" t="s">
        <v>157</v>
      </c>
      <c r="H174" s="601" t="s">
        <v>157</v>
      </c>
      <c r="I174" s="602" t="s">
        <v>157</v>
      </c>
      <c r="J174" s="602">
        <v>0</v>
      </c>
      <c r="K174" s="602">
        <v>0</v>
      </c>
      <c r="L174" s="602">
        <v>0</v>
      </c>
      <c r="M174" s="602">
        <v>0</v>
      </c>
      <c r="N174" s="602">
        <v>0</v>
      </c>
      <c r="O174" s="602">
        <v>0</v>
      </c>
      <c r="P174" s="602">
        <v>0</v>
      </c>
      <c r="Q174" s="602">
        <v>0</v>
      </c>
      <c r="R174" s="602">
        <v>0</v>
      </c>
      <c r="S174" s="602">
        <v>0</v>
      </c>
      <c r="T174" s="602">
        <v>0</v>
      </c>
      <c r="U174" s="602">
        <v>0</v>
      </c>
      <c r="V174" s="602">
        <v>0</v>
      </c>
      <c r="W174" s="602">
        <v>0</v>
      </c>
      <c r="X174" s="602">
        <v>0</v>
      </c>
      <c r="Y174" s="602">
        <v>0</v>
      </c>
      <c r="Z174" s="602">
        <v>0</v>
      </c>
      <c r="AA174" s="602">
        <v>0</v>
      </c>
      <c r="AB174" s="602">
        <v>0</v>
      </c>
      <c r="AC174" s="602">
        <v>0</v>
      </c>
      <c r="AD174" s="602">
        <v>0</v>
      </c>
      <c r="AE174" s="602">
        <v>0</v>
      </c>
      <c r="AF174" s="602">
        <v>0</v>
      </c>
      <c r="AG174" s="602">
        <v>0</v>
      </c>
      <c r="AH174" s="602">
        <v>0</v>
      </c>
      <c r="AI174" s="602">
        <v>0</v>
      </c>
      <c r="AJ174" s="602">
        <v>0</v>
      </c>
      <c r="AK174" s="602">
        <v>0</v>
      </c>
      <c r="AL174" s="602">
        <v>0</v>
      </c>
      <c r="AM174" s="602">
        <v>0</v>
      </c>
      <c r="AN174" s="602">
        <v>0</v>
      </c>
      <c r="AO174" s="602">
        <v>0</v>
      </c>
      <c r="AP174" s="602">
        <v>0</v>
      </c>
      <c r="AQ174" s="602">
        <v>0</v>
      </c>
      <c r="AR174" s="602">
        <v>0</v>
      </c>
      <c r="AS174" s="602">
        <v>0</v>
      </c>
      <c r="AT174" s="602">
        <v>0</v>
      </c>
      <c r="AU174" s="602">
        <v>0</v>
      </c>
      <c r="AV174" s="602">
        <v>0</v>
      </c>
      <c r="AW174" s="602">
        <v>0</v>
      </c>
      <c r="AX174" s="602">
        <v>0</v>
      </c>
      <c r="AY174" s="602">
        <v>0</v>
      </c>
      <c r="AZ174" s="602">
        <v>0</v>
      </c>
      <c r="BA174" s="602">
        <v>0</v>
      </c>
      <c r="BB174" s="602">
        <v>0</v>
      </c>
      <c r="BC174" s="602">
        <v>0</v>
      </c>
      <c r="BD174" s="602">
        <v>0</v>
      </c>
      <c r="BE174" s="602">
        <v>0</v>
      </c>
      <c r="BF174" s="602">
        <v>0</v>
      </c>
      <c r="BG174" s="602">
        <v>0</v>
      </c>
      <c r="BH174" s="602">
        <v>0</v>
      </c>
      <c r="BI174" s="602">
        <v>0</v>
      </c>
      <c r="BJ174" s="602">
        <v>0</v>
      </c>
      <c r="BK174" s="602">
        <v>0</v>
      </c>
      <c r="BL174" s="602">
        <v>0</v>
      </c>
      <c r="BM174" s="602">
        <v>0</v>
      </c>
      <c r="BN174" s="602">
        <v>0</v>
      </c>
      <c r="BO174" s="602">
        <v>0</v>
      </c>
    </row>
    <row r="175" spans="1:67" ht="14.4" x14ac:dyDescent="0.25">
      <c r="A175" s="597" t="e">
        <v>#N/A</v>
      </c>
      <c r="B175" s="597" t="e">
        <v>#N/A</v>
      </c>
      <c r="C175" s="598" t="s">
        <v>157</v>
      </c>
      <c r="D175" s="598" t="s">
        <v>157</v>
      </c>
      <c r="E175" s="599" t="s">
        <v>516</v>
      </c>
      <c r="F175" s="599" t="s">
        <v>157</v>
      </c>
      <c r="G175" s="600" t="s">
        <v>157</v>
      </c>
      <c r="H175" s="601" t="s">
        <v>157</v>
      </c>
      <c r="I175" s="602" t="s">
        <v>157</v>
      </c>
      <c r="J175" s="602">
        <v>0</v>
      </c>
      <c r="K175" s="602">
        <v>0</v>
      </c>
      <c r="L175" s="602">
        <v>0</v>
      </c>
      <c r="M175" s="602">
        <v>0</v>
      </c>
      <c r="N175" s="602">
        <v>0</v>
      </c>
      <c r="O175" s="602">
        <v>0</v>
      </c>
      <c r="P175" s="602">
        <v>0</v>
      </c>
      <c r="Q175" s="602">
        <v>0</v>
      </c>
      <c r="R175" s="602">
        <v>0</v>
      </c>
      <c r="S175" s="602">
        <v>0</v>
      </c>
      <c r="T175" s="602">
        <v>0</v>
      </c>
      <c r="U175" s="602">
        <v>0</v>
      </c>
      <c r="V175" s="602">
        <v>0</v>
      </c>
      <c r="W175" s="602">
        <v>0</v>
      </c>
      <c r="X175" s="602">
        <v>0</v>
      </c>
      <c r="Y175" s="602">
        <v>0</v>
      </c>
      <c r="Z175" s="602">
        <v>0</v>
      </c>
      <c r="AA175" s="602">
        <v>0</v>
      </c>
      <c r="AB175" s="602">
        <v>0</v>
      </c>
      <c r="AC175" s="602">
        <v>0</v>
      </c>
      <c r="AD175" s="602">
        <v>0</v>
      </c>
      <c r="AE175" s="602">
        <v>0</v>
      </c>
      <c r="AF175" s="602">
        <v>0</v>
      </c>
      <c r="AG175" s="602">
        <v>0</v>
      </c>
      <c r="AH175" s="602">
        <v>0</v>
      </c>
      <c r="AI175" s="602">
        <v>0</v>
      </c>
      <c r="AJ175" s="602">
        <v>0</v>
      </c>
      <c r="AK175" s="602">
        <v>0</v>
      </c>
      <c r="AL175" s="602">
        <v>0</v>
      </c>
      <c r="AM175" s="602">
        <v>0</v>
      </c>
      <c r="AN175" s="602">
        <v>0</v>
      </c>
      <c r="AO175" s="602">
        <v>0</v>
      </c>
      <c r="AP175" s="602">
        <v>0</v>
      </c>
      <c r="AQ175" s="602">
        <v>0</v>
      </c>
      <c r="AR175" s="602">
        <v>0</v>
      </c>
      <c r="AS175" s="602">
        <v>0</v>
      </c>
      <c r="AT175" s="602">
        <v>0</v>
      </c>
      <c r="AU175" s="602">
        <v>0</v>
      </c>
      <c r="AV175" s="602">
        <v>0</v>
      </c>
      <c r="AW175" s="602">
        <v>0</v>
      </c>
      <c r="AX175" s="602">
        <v>0</v>
      </c>
      <c r="AY175" s="602">
        <v>0</v>
      </c>
      <c r="AZ175" s="602">
        <v>0</v>
      </c>
      <c r="BA175" s="602">
        <v>0</v>
      </c>
      <c r="BB175" s="602">
        <v>0</v>
      </c>
      <c r="BC175" s="602">
        <v>0</v>
      </c>
      <c r="BD175" s="602">
        <v>0</v>
      </c>
      <c r="BE175" s="602">
        <v>0</v>
      </c>
      <c r="BF175" s="602">
        <v>0</v>
      </c>
      <c r="BG175" s="602">
        <v>0</v>
      </c>
      <c r="BH175" s="602">
        <v>0</v>
      </c>
      <c r="BI175" s="602">
        <v>0</v>
      </c>
      <c r="BJ175" s="602">
        <v>0</v>
      </c>
      <c r="BK175" s="602">
        <v>0</v>
      </c>
      <c r="BL175" s="602">
        <v>0</v>
      </c>
      <c r="BM175" s="602">
        <v>0</v>
      </c>
      <c r="BN175" s="602">
        <v>0</v>
      </c>
      <c r="BO175" s="602">
        <v>0</v>
      </c>
    </row>
    <row r="176" spans="1:67" ht="14.4" x14ac:dyDescent="0.25">
      <c r="A176" s="597" t="e">
        <v>#N/A</v>
      </c>
      <c r="B176" s="597" t="e">
        <v>#N/A</v>
      </c>
      <c r="C176" s="598" t="s">
        <v>157</v>
      </c>
      <c r="D176" s="598" t="s">
        <v>157</v>
      </c>
      <c r="E176" s="599">
        <v>205879</v>
      </c>
      <c r="F176" s="599" t="s">
        <v>157</v>
      </c>
      <c r="G176" s="600" t="s">
        <v>157</v>
      </c>
      <c r="H176" s="601" t="s">
        <v>157</v>
      </c>
      <c r="I176" s="602" t="s">
        <v>157</v>
      </c>
      <c r="J176" s="602">
        <v>0</v>
      </c>
      <c r="K176" s="602">
        <v>0</v>
      </c>
      <c r="L176" s="602">
        <v>0</v>
      </c>
      <c r="M176" s="602">
        <v>0</v>
      </c>
      <c r="N176" s="602">
        <v>0</v>
      </c>
      <c r="O176" s="602">
        <v>0</v>
      </c>
      <c r="P176" s="602">
        <v>0</v>
      </c>
      <c r="Q176" s="602">
        <v>0</v>
      </c>
      <c r="R176" s="602">
        <v>0</v>
      </c>
      <c r="S176" s="602">
        <v>0</v>
      </c>
      <c r="T176" s="602">
        <v>0</v>
      </c>
      <c r="U176" s="602">
        <v>0</v>
      </c>
      <c r="V176" s="602">
        <v>0</v>
      </c>
      <c r="W176" s="602">
        <v>0</v>
      </c>
      <c r="X176" s="602">
        <v>0</v>
      </c>
      <c r="Y176" s="602">
        <v>0</v>
      </c>
      <c r="Z176" s="602">
        <v>0</v>
      </c>
      <c r="AA176" s="602">
        <v>0</v>
      </c>
      <c r="AB176" s="602">
        <v>0</v>
      </c>
      <c r="AC176" s="602">
        <v>0</v>
      </c>
      <c r="AD176" s="602">
        <v>0</v>
      </c>
      <c r="AE176" s="602">
        <v>0</v>
      </c>
      <c r="AF176" s="602">
        <v>0</v>
      </c>
      <c r="AG176" s="602">
        <v>0</v>
      </c>
      <c r="AH176" s="602">
        <v>0</v>
      </c>
      <c r="AI176" s="602">
        <v>0</v>
      </c>
      <c r="AJ176" s="602">
        <v>0</v>
      </c>
      <c r="AK176" s="602">
        <v>0</v>
      </c>
      <c r="AL176" s="602">
        <v>0</v>
      </c>
      <c r="AM176" s="602">
        <v>0</v>
      </c>
      <c r="AN176" s="602">
        <v>0</v>
      </c>
      <c r="AO176" s="602">
        <v>0</v>
      </c>
      <c r="AP176" s="602">
        <v>0</v>
      </c>
      <c r="AQ176" s="602">
        <v>0</v>
      </c>
      <c r="AR176" s="602">
        <v>0</v>
      </c>
      <c r="AS176" s="602">
        <v>0</v>
      </c>
      <c r="AT176" s="602">
        <v>0</v>
      </c>
      <c r="AU176" s="602">
        <v>0</v>
      </c>
      <c r="AV176" s="602">
        <v>0</v>
      </c>
      <c r="AW176" s="602">
        <v>0</v>
      </c>
      <c r="AX176" s="602">
        <v>0</v>
      </c>
      <c r="AY176" s="602">
        <v>0</v>
      </c>
      <c r="AZ176" s="602">
        <v>0</v>
      </c>
      <c r="BA176" s="602">
        <v>0</v>
      </c>
      <c r="BB176" s="602">
        <v>0</v>
      </c>
      <c r="BC176" s="602">
        <v>0</v>
      </c>
      <c r="BD176" s="602">
        <v>0</v>
      </c>
      <c r="BE176" s="602">
        <v>0</v>
      </c>
      <c r="BF176" s="602">
        <v>0</v>
      </c>
      <c r="BG176" s="602">
        <v>0</v>
      </c>
      <c r="BH176" s="602">
        <v>0</v>
      </c>
      <c r="BI176" s="602">
        <v>0</v>
      </c>
      <c r="BJ176" s="602">
        <v>0</v>
      </c>
      <c r="BK176" s="602">
        <v>0</v>
      </c>
      <c r="BL176" s="602">
        <v>0</v>
      </c>
      <c r="BM176" s="602">
        <v>0</v>
      </c>
      <c r="BN176" s="602">
        <v>0</v>
      </c>
      <c r="BO176" s="602">
        <v>0</v>
      </c>
    </row>
    <row r="177" spans="1:67" ht="14.4" x14ac:dyDescent="0.25">
      <c r="A177" s="597" t="e">
        <v>#N/A</v>
      </c>
      <c r="B177" s="597" t="e">
        <v>#N/A</v>
      </c>
      <c r="C177" s="598" t="s">
        <v>157</v>
      </c>
      <c r="D177" s="598" t="s">
        <v>157</v>
      </c>
      <c r="E177" s="599" t="s">
        <v>521</v>
      </c>
      <c r="F177" s="599" t="s">
        <v>157</v>
      </c>
      <c r="G177" s="600" t="s">
        <v>157</v>
      </c>
      <c r="H177" s="601" t="s">
        <v>157</v>
      </c>
      <c r="I177" s="602" t="s">
        <v>157</v>
      </c>
      <c r="J177" s="602">
        <v>0</v>
      </c>
      <c r="K177" s="602">
        <v>0</v>
      </c>
      <c r="L177" s="602">
        <v>0</v>
      </c>
      <c r="M177" s="602">
        <v>0</v>
      </c>
      <c r="N177" s="602">
        <v>0</v>
      </c>
      <c r="O177" s="602">
        <v>0</v>
      </c>
      <c r="P177" s="602">
        <v>0</v>
      </c>
      <c r="Q177" s="602">
        <v>0</v>
      </c>
      <c r="R177" s="602">
        <v>0</v>
      </c>
      <c r="S177" s="602">
        <v>0</v>
      </c>
      <c r="T177" s="602">
        <v>0</v>
      </c>
      <c r="U177" s="602">
        <v>0</v>
      </c>
      <c r="V177" s="602">
        <v>0</v>
      </c>
      <c r="W177" s="602">
        <v>0</v>
      </c>
      <c r="X177" s="602">
        <v>0</v>
      </c>
      <c r="Y177" s="602">
        <v>0</v>
      </c>
      <c r="Z177" s="602">
        <v>0</v>
      </c>
      <c r="AA177" s="602">
        <v>0</v>
      </c>
      <c r="AB177" s="602">
        <v>0</v>
      </c>
      <c r="AC177" s="602">
        <v>0</v>
      </c>
      <c r="AD177" s="602">
        <v>0</v>
      </c>
      <c r="AE177" s="602">
        <v>0</v>
      </c>
      <c r="AF177" s="602">
        <v>0</v>
      </c>
      <c r="AG177" s="602">
        <v>0</v>
      </c>
      <c r="AH177" s="602">
        <v>0</v>
      </c>
      <c r="AI177" s="602">
        <v>0</v>
      </c>
      <c r="AJ177" s="602">
        <v>0</v>
      </c>
      <c r="AK177" s="602">
        <v>0</v>
      </c>
      <c r="AL177" s="602">
        <v>0</v>
      </c>
      <c r="AM177" s="602">
        <v>0</v>
      </c>
      <c r="AN177" s="602">
        <v>0</v>
      </c>
      <c r="AO177" s="602">
        <v>0</v>
      </c>
      <c r="AP177" s="602">
        <v>0</v>
      </c>
      <c r="AQ177" s="602">
        <v>0</v>
      </c>
      <c r="AR177" s="602">
        <v>0</v>
      </c>
      <c r="AS177" s="602">
        <v>0</v>
      </c>
      <c r="AT177" s="602">
        <v>0</v>
      </c>
      <c r="AU177" s="602">
        <v>0</v>
      </c>
      <c r="AV177" s="602">
        <v>0</v>
      </c>
      <c r="AW177" s="602">
        <v>0</v>
      </c>
      <c r="AX177" s="602">
        <v>0</v>
      </c>
      <c r="AY177" s="602">
        <v>0</v>
      </c>
      <c r="AZ177" s="602">
        <v>0</v>
      </c>
      <c r="BA177" s="602">
        <v>0</v>
      </c>
      <c r="BB177" s="602">
        <v>0</v>
      </c>
      <c r="BC177" s="602">
        <v>0</v>
      </c>
      <c r="BD177" s="602">
        <v>0</v>
      </c>
      <c r="BE177" s="602">
        <v>0</v>
      </c>
      <c r="BF177" s="602">
        <v>0</v>
      </c>
      <c r="BG177" s="602">
        <v>0</v>
      </c>
      <c r="BH177" s="602">
        <v>0</v>
      </c>
      <c r="BI177" s="602">
        <v>0</v>
      </c>
      <c r="BJ177" s="602">
        <v>0</v>
      </c>
      <c r="BK177" s="602">
        <v>0</v>
      </c>
      <c r="BL177" s="602">
        <v>0</v>
      </c>
      <c r="BM177" s="602">
        <v>0</v>
      </c>
      <c r="BN177" s="602">
        <v>0</v>
      </c>
      <c r="BO177" s="602">
        <v>0</v>
      </c>
    </row>
    <row r="178" spans="1:67" ht="14.4" x14ac:dyDescent="0.25">
      <c r="A178" s="597" t="e">
        <v>#N/A</v>
      </c>
      <c r="B178" s="597" t="e">
        <v>#N/A</v>
      </c>
      <c r="C178" s="598" t="s">
        <v>157</v>
      </c>
      <c r="D178" s="598" t="s">
        <v>157</v>
      </c>
      <c r="E178" s="599" t="s">
        <v>523</v>
      </c>
      <c r="F178" s="599" t="s">
        <v>157</v>
      </c>
      <c r="G178" s="600" t="s">
        <v>157</v>
      </c>
      <c r="H178" s="601" t="s">
        <v>157</v>
      </c>
      <c r="I178" s="602" t="s">
        <v>157</v>
      </c>
      <c r="J178" s="602">
        <v>0</v>
      </c>
      <c r="K178" s="602">
        <v>0</v>
      </c>
      <c r="L178" s="602">
        <v>0</v>
      </c>
      <c r="M178" s="602">
        <v>0</v>
      </c>
      <c r="N178" s="602">
        <v>0</v>
      </c>
      <c r="O178" s="602">
        <v>0</v>
      </c>
      <c r="P178" s="602">
        <v>0</v>
      </c>
      <c r="Q178" s="602">
        <v>0</v>
      </c>
      <c r="R178" s="602">
        <v>0</v>
      </c>
      <c r="S178" s="602">
        <v>0</v>
      </c>
      <c r="T178" s="602">
        <v>0</v>
      </c>
      <c r="U178" s="602">
        <v>0</v>
      </c>
      <c r="V178" s="602">
        <v>0</v>
      </c>
      <c r="W178" s="602">
        <v>0</v>
      </c>
      <c r="X178" s="602">
        <v>0</v>
      </c>
      <c r="Y178" s="602">
        <v>0</v>
      </c>
      <c r="Z178" s="602">
        <v>0</v>
      </c>
      <c r="AA178" s="602">
        <v>0</v>
      </c>
      <c r="AB178" s="602">
        <v>0</v>
      </c>
      <c r="AC178" s="602">
        <v>0</v>
      </c>
      <c r="AD178" s="602">
        <v>0</v>
      </c>
      <c r="AE178" s="602">
        <v>0</v>
      </c>
      <c r="AF178" s="602">
        <v>0</v>
      </c>
      <c r="AG178" s="602">
        <v>0</v>
      </c>
      <c r="AH178" s="602">
        <v>0</v>
      </c>
      <c r="AI178" s="602">
        <v>0</v>
      </c>
      <c r="AJ178" s="602">
        <v>0</v>
      </c>
      <c r="AK178" s="602">
        <v>0</v>
      </c>
      <c r="AL178" s="602">
        <v>0</v>
      </c>
      <c r="AM178" s="602">
        <v>0</v>
      </c>
      <c r="AN178" s="602">
        <v>0</v>
      </c>
      <c r="AO178" s="602">
        <v>0</v>
      </c>
      <c r="AP178" s="602">
        <v>0</v>
      </c>
      <c r="AQ178" s="602">
        <v>0</v>
      </c>
      <c r="AR178" s="602">
        <v>0</v>
      </c>
      <c r="AS178" s="602">
        <v>0</v>
      </c>
      <c r="AT178" s="602">
        <v>0</v>
      </c>
      <c r="AU178" s="602">
        <v>0</v>
      </c>
      <c r="AV178" s="602">
        <v>0</v>
      </c>
      <c r="AW178" s="602">
        <v>0</v>
      </c>
      <c r="AX178" s="602">
        <v>0</v>
      </c>
      <c r="AY178" s="602">
        <v>0</v>
      </c>
      <c r="AZ178" s="602">
        <v>0</v>
      </c>
      <c r="BA178" s="602">
        <v>0</v>
      </c>
      <c r="BB178" s="602">
        <v>0</v>
      </c>
      <c r="BC178" s="602">
        <v>0</v>
      </c>
      <c r="BD178" s="602">
        <v>0</v>
      </c>
      <c r="BE178" s="602">
        <v>0</v>
      </c>
      <c r="BF178" s="602">
        <v>0</v>
      </c>
      <c r="BG178" s="602">
        <v>0</v>
      </c>
      <c r="BH178" s="602">
        <v>0</v>
      </c>
      <c r="BI178" s="602">
        <v>0</v>
      </c>
      <c r="BJ178" s="602">
        <v>0</v>
      </c>
      <c r="BK178" s="602">
        <v>0</v>
      </c>
      <c r="BL178" s="602">
        <v>0</v>
      </c>
      <c r="BM178" s="602">
        <v>0</v>
      </c>
      <c r="BN178" s="602">
        <v>0</v>
      </c>
      <c r="BO178" s="602">
        <v>0</v>
      </c>
    </row>
    <row r="179" spans="1:67" ht="14.4" x14ac:dyDescent="0.25">
      <c r="A179" s="597" t="e">
        <v>#N/A</v>
      </c>
      <c r="B179" s="597" t="e">
        <v>#N/A</v>
      </c>
      <c r="C179" s="598" t="s">
        <v>157</v>
      </c>
      <c r="D179" s="598" t="s">
        <v>157</v>
      </c>
      <c r="E179" s="599" t="s">
        <v>525</v>
      </c>
      <c r="F179" s="599" t="s">
        <v>157</v>
      </c>
      <c r="G179" s="600" t="s">
        <v>157</v>
      </c>
      <c r="H179" s="601" t="s">
        <v>157</v>
      </c>
      <c r="I179" s="602" t="s">
        <v>157</v>
      </c>
      <c r="J179" s="602">
        <v>0</v>
      </c>
      <c r="K179" s="602">
        <v>0</v>
      </c>
      <c r="L179" s="602">
        <v>0</v>
      </c>
      <c r="M179" s="602">
        <v>0</v>
      </c>
      <c r="N179" s="602">
        <v>0</v>
      </c>
      <c r="O179" s="602">
        <v>0</v>
      </c>
      <c r="P179" s="602">
        <v>0</v>
      </c>
      <c r="Q179" s="602">
        <v>0</v>
      </c>
      <c r="R179" s="602">
        <v>0</v>
      </c>
      <c r="S179" s="602">
        <v>0</v>
      </c>
      <c r="T179" s="602">
        <v>0</v>
      </c>
      <c r="U179" s="602">
        <v>0</v>
      </c>
      <c r="V179" s="602">
        <v>0</v>
      </c>
      <c r="W179" s="602">
        <v>0</v>
      </c>
      <c r="X179" s="602">
        <v>0</v>
      </c>
      <c r="Y179" s="602">
        <v>0</v>
      </c>
      <c r="Z179" s="602">
        <v>0</v>
      </c>
      <c r="AA179" s="602">
        <v>0</v>
      </c>
      <c r="AB179" s="602">
        <v>0</v>
      </c>
      <c r="AC179" s="602">
        <v>0</v>
      </c>
      <c r="AD179" s="602">
        <v>0</v>
      </c>
      <c r="AE179" s="602">
        <v>0</v>
      </c>
      <c r="AF179" s="602">
        <v>0</v>
      </c>
      <c r="AG179" s="602">
        <v>0</v>
      </c>
      <c r="AH179" s="602">
        <v>0</v>
      </c>
      <c r="AI179" s="602">
        <v>0</v>
      </c>
      <c r="AJ179" s="602">
        <v>0</v>
      </c>
      <c r="AK179" s="602">
        <v>0</v>
      </c>
      <c r="AL179" s="602">
        <v>0</v>
      </c>
      <c r="AM179" s="602">
        <v>0</v>
      </c>
      <c r="AN179" s="602">
        <v>0</v>
      </c>
      <c r="AO179" s="602">
        <v>0</v>
      </c>
      <c r="AP179" s="602">
        <v>0</v>
      </c>
      <c r="AQ179" s="602">
        <v>0</v>
      </c>
      <c r="AR179" s="602">
        <v>0</v>
      </c>
      <c r="AS179" s="602">
        <v>0</v>
      </c>
      <c r="AT179" s="602">
        <v>0</v>
      </c>
      <c r="AU179" s="602">
        <v>0</v>
      </c>
      <c r="AV179" s="602">
        <v>0</v>
      </c>
      <c r="AW179" s="602">
        <v>0</v>
      </c>
      <c r="AX179" s="602">
        <v>0</v>
      </c>
      <c r="AY179" s="602">
        <v>0</v>
      </c>
      <c r="AZ179" s="602">
        <v>0</v>
      </c>
      <c r="BA179" s="602">
        <v>0</v>
      </c>
      <c r="BB179" s="602">
        <v>0</v>
      </c>
      <c r="BC179" s="602">
        <v>0</v>
      </c>
      <c r="BD179" s="602">
        <v>0</v>
      </c>
      <c r="BE179" s="602">
        <v>0</v>
      </c>
      <c r="BF179" s="602">
        <v>0</v>
      </c>
      <c r="BG179" s="602">
        <v>0</v>
      </c>
      <c r="BH179" s="602">
        <v>0</v>
      </c>
      <c r="BI179" s="602">
        <v>0</v>
      </c>
      <c r="BJ179" s="602">
        <v>0</v>
      </c>
      <c r="BK179" s="602">
        <v>0</v>
      </c>
      <c r="BL179" s="602">
        <v>0</v>
      </c>
      <c r="BM179" s="602">
        <v>0</v>
      </c>
      <c r="BN179" s="602">
        <v>0</v>
      </c>
      <c r="BO179" s="602">
        <v>0</v>
      </c>
    </row>
    <row r="180" spans="1:67" ht="14.4" x14ac:dyDescent="0.25">
      <c r="A180" s="597" t="e">
        <v>#N/A</v>
      </c>
      <c r="B180" s="597" t="e">
        <v>#N/A</v>
      </c>
      <c r="C180" s="598" t="s">
        <v>157</v>
      </c>
      <c r="D180" s="598" t="s">
        <v>157</v>
      </c>
      <c r="E180" s="599" t="s">
        <v>527</v>
      </c>
      <c r="F180" s="599" t="s">
        <v>157</v>
      </c>
      <c r="G180" s="600" t="s">
        <v>157</v>
      </c>
      <c r="H180" s="601" t="s">
        <v>157</v>
      </c>
      <c r="I180" s="602" t="s">
        <v>157</v>
      </c>
      <c r="J180" s="602">
        <v>0</v>
      </c>
      <c r="K180" s="602">
        <v>0</v>
      </c>
      <c r="L180" s="602">
        <v>0</v>
      </c>
      <c r="M180" s="602">
        <v>0</v>
      </c>
      <c r="N180" s="602">
        <v>0</v>
      </c>
      <c r="O180" s="602">
        <v>0</v>
      </c>
      <c r="P180" s="602">
        <v>0</v>
      </c>
      <c r="Q180" s="602">
        <v>0</v>
      </c>
      <c r="R180" s="602">
        <v>0</v>
      </c>
      <c r="S180" s="602">
        <v>0</v>
      </c>
      <c r="T180" s="602">
        <v>0</v>
      </c>
      <c r="U180" s="602">
        <v>0</v>
      </c>
      <c r="V180" s="602">
        <v>0</v>
      </c>
      <c r="W180" s="602">
        <v>0</v>
      </c>
      <c r="X180" s="602">
        <v>0</v>
      </c>
      <c r="Y180" s="602">
        <v>0</v>
      </c>
      <c r="Z180" s="602">
        <v>0</v>
      </c>
      <c r="AA180" s="602">
        <v>0</v>
      </c>
      <c r="AB180" s="602">
        <v>0</v>
      </c>
      <c r="AC180" s="602">
        <v>0</v>
      </c>
      <c r="AD180" s="602">
        <v>0</v>
      </c>
      <c r="AE180" s="602">
        <v>0</v>
      </c>
      <c r="AF180" s="602">
        <v>0</v>
      </c>
      <c r="AG180" s="602">
        <v>0</v>
      </c>
      <c r="AH180" s="602">
        <v>0</v>
      </c>
      <c r="AI180" s="602">
        <v>0</v>
      </c>
      <c r="AJ180" s="602">
        <v>0</v>
      </c>
      <c r="AK180" s="602">
        <v>0</v>
      </c>
      <c r="AL180" s="602">
        <v>0</v>
      </c>
      <c r="AM180" s="602">
        <v>0</v>
      </c>
      <c r="AN180" s="602">
        <v>0</v>
      </c>
      <c r="AO180" s="602">
        <v>0</v>
      </c>
      <c r="AP180" s="602">
        <v>0</v>
      </c>
      <c r="AQ180" s="602">
        <v>0</v>
      </c>
      <c r="AR180" s="602">
        <v>0</v>
      </c>
      <c r="AS180" s="602">
        <v>0</v>
      </c>
      <c r="AT180" s="602">
        <v>0</v>
      </c>
      <c r="AU180" s="602">
        <v>0</v>
      </c>
      <c r="AV180" s="602">
        <v>0</v>
      </c>
      <c r="AW180" s="602">
        <v>0</v>
      </c>
      <c r="AX180" s="602">
        <v>0</v>
      </c>
      <c r="AY180" s="602">
        <v>0</v>
      </c>
      <c r="AZ180" s="602">
        <v>0</v>
      </c>
      <c r="BA180" s="602">
        <v>0</v>
      </c>
      <c r="BB180" s="602">
        <v>0</v>
      </c>
      <c r="BC180" s="602">
        <v>0</v>
      </c>
      <c r="BD180" s="602">
        <v>0</v>
      </c>
      <c r="BE180" s="602">
        <v>0</v>
      </c>
      <c r="BF180" s="602">
        <v>0</v>
      </c>
      <c r="BG180" s="602">
        <v>0</v>
      </c>
      <c r="BH180" s="602">
        <v>0</v>
      </c>
      <c r="BI180" s="602">
        <v>0</v>
      </c>
      <c r="BJ180" s="602">
        <v>0</v>
      </c>
      <c r="BK180" s="602">
        <v>0</v>
      </c>
      <c r="BL180" s="602">
        <v>0</v>
      </c>
      <c r="BM180" s="602">
        <v>0</v>
      </c>
      <c r="BN180" s="602">
        <v>0</v>
      </c>
      <c r="BO180" s="602">
        <v>0</v>
      </c>
    </row>
    <row r="181" spans="1:67" ht="14.4" x14ac:dyDescent="0.25">
      <c r="A181" s="597" t="e">
        <v>#N/A</v>
      </c>
      <c r="B181" s="597" t="e">
        <v>#N/A</v>
      </c>
      <c r="C181" s="598" t="s">
        <v>157</v>
      </c>
      <c r="D181" s="598" t="s">
        <v>157</v>
      </c>
      <c r="E181" s="599">
        <v>2617229</v>
      </c>
      <c r="F181" s="599" t="s">
        <v>157</v>
      </c>
      <c r="G181" s="600" t="s">
        <v>157</v>
      </c>
      <c r="H181" s="601" t="s">
        <v>157</v>
      </c>
      <c r="I181" s="602" t="s">
        <v>157</v>
      </c>
      <c r="J181" s="602">
        <v>0</v>
      </c>
      <c r="K181" s="602">
        <v>0</v>
      </c>
      <c r="L181" s="602">
        <v>0</v>
      </c>
      <c r="M181" s="602">
        <v>0</v>
      </c>
      <c r="N181" s="602">
        <v>0</v>
      </c>
      <c r="O181" s="602">
        <v>0</v>
      </c>
      <c r="P181" s="602">
        <v>0</v>
      </c>
      <c r="Q181" s="602">
        <v>0</v>
      </c>
      <c r="R181" s="602">
        <v>0</v>
      </c>
      <c r="S181" s="602">
        <v>0</v>
      </c>
      <c r="T181" s="602">
        <v>0</v>
      </c>
      <c r="U181" s="602">
        <v>0</v>
      </c>
      <c r="V181" s="602">
        <v>0</v>
      </c>
      <c r="W181" s="602">
        <v>0</v>
      </c>
      <c r="X181" s="602">
        <v>0</v>
      </c>
      <c r="Y181" s="602">
        <v>0</v>
      </c>
      <c r="Z181" s="602">
        <v>0</v>
      </c>
      <c r="AA181" s="602">
        <v>0</v>
      </c>
      <c r="AB181" s="602">
        <v>0</v>
      </c>
      <c r="AC181" s="602">
        <v>0</v>
      </c>
      <c r="AD181" s="602">
        <v>0</v>
      </c>
      <c r="AE181" s="602">
        <v>0</v>
      </c>
      <c r="AF181" s="602">
        <v>0</v>
      </c>
      <c r="AG181" s="602">
        <v>0</v>
      </c>
      <c r="AH181" s="602">
        <v>0</v>
      </c>
      <c r="AI181" s="602">
        <v>0</v>
      </c>
      <c r="AJ181" s="602">
        <v>0</v>
      </c>
      <c r="AK181" s="602">
        <v>0</v>
      </c>
      <c r="AL181" s="602">
        <v>0</v>
      </c>
      <c r="AM181" s="602">
        <v>0</v>
      </c>
      <c r="AN181" s="602">
        <v>0</v>
      </c>
      <c r="AO181" s="602">
        <v>0</v>
      </c>
      <c r="AP181" s="602">
        <v>0</v>
      </c>
      <c r="AQ181" s="602">
        <v>0</v>
      </c>
      <c r="AR181" s="602">
        <v>0</v>
      </c>
      <c r="AS181" s="602">
        <v>0</v>
      </c>
      <c r="AT181" s="602">
        <v>0</v>
      </c>
      <c r="AU181" s="602">
        <v>0</v>
      </c>
      <c r="AV181" s="602">
        <v>0</v>
      </c>
      <c r="AW181" s="602">
        <v>0</v>
      </c>
      <c r="AX181" s="602">
        <v>0</v>
      </c>
      <c r="AY181" s="602">
        <v>0</v>
      </c>
      <c r="AZ181" s="602">
        <v>0</v>
      </c>
      <c r="BA181" s="602">
        <v>0</v>
      </c>
      <c r="BB181" s="602">
        <v>0</v>
      </c>
      <c r="BC181" s="602">
        <v>0</v>
      </c>
      <c r="BD181" s="602">
        <v>0</v>
      </c>
      <c r="BE181" s="602">
        <v>0</v>
      </c>
      <c r="BF181" s="602">
        <v>0</v>
      </c>
      <c r="BG181" s="602">
        <v>0</v>
      </c>
      <c r="BH181" s="602">
        <v>0</v>
      </c>
      <c r="BI181" s="602">
        <v>0</v>
      </c>
      <c r="BJ181" s="602">
        <v>0</v>
      </c>
      <c r="BK181" s="602">
        <v>0</v>
      </c>
      <c r="BL181" s="602">
        <v>0</v>
      </c>
      <c r="BM181" s="602">
        <v>0</v>
      </c>
      <c r="BN181" s="602">
        <v>0</v>
      </c>
      <c r="BO181" s="602">
        <v>0</v>
      </c>
    </row>
    <row r="182" spans="1:67" ht="14.4" x14ac:dyDescent="0.25">
      <c r="A182" s="597" t="e">
        <v>#N/A</v>
      </c>
      <c r="B182" s="597" t="e">
        <v>#N/A</v>
      </c>
      <c r="C182" s="598" t="s">
        <v>157</v>
      </c>
      <c r="D182" s="598" t="s">
        <v>157</v>
      </c>
      <c r="E182" s="599">
        <v>2690888</v>
      </c>
      <c r="F182" s="599" t="s">
        <v>157</v>
      </c>
      <c r="G182" s="600" t="s">
        <v>157</v>
      </c>
      <c r="H182" s="601" t="s">
        <v>157</v>
      </c>
      <c r="I182" s="602" t="s">
        <v>157</v>
      </c>
      <c r="J182" s="602">
        <v>0</v>
      </c>
      <c r="K182" s="602">
        <v>0</v>
      </c>
      <c r="L182" s="602">
        <v>0</v>
      </c>
      <c r="M182" s="602">
        <v>0</v>
      </c>
      <c r="N182" s="602">
        <v>0</v>
      </c>
      <c r="O182" s="602">
        <v>0</v>
      </c>
      <c r="P182" s="602">
        <v>0</v>
      </c>
      <c r="Q182" s="602">
        <v>0</v>
      </c>
      <c r="R182" s="602">
        <v>0</v>
      </c>
      <c r="S182" s="602">
        <v>0</v>
      </c>
      <c r="T182" s="602">
        <v>0</v>
      </c>
      <c r="U182" s="602">
        <v>0</v>
      </c>
      <c r="V182" s="602">
        <v>0</v>
      </c>
      <c r="W182" s="602">
        <v>0</v>
      </c>
      <c r="X182" s="602">
        <v>0</v>
      </c>
      <c r="Y182" s="602">
        <v>0</v>
      </c>
      <c r="Z182" s="602">
        <v>0</v>
      </c>
      <c r="AA182" s="602">
        <v>0</v>
      </c>
      <c r="AB182" s="602">
        <v>0</v>
      </c>
      <c r="AC182" s="602">
        <v>0</v>
      </c>
      <c r="AD182" s="602">
        <v>0</v>
      </c>
      <c r="AE182" s="602">
        <v>0</v>
      </c>
      <c r="AF182" s="602">
        <v>0</v>
      </c>
      <c r="AG182" s="602">
        <v>0</v>
      </c>
      <c r="AH182" s="602">
        <v>0</v>
      </c>
      <c r="AI182" s="602">
        <v>0</v>
      </c>
      <c r="AJ182" s="602">
        <v>0</v>
      </c>
      <c r="AK182" s="602">
        <v>0</v>
      </c>
      <c r="AL182" s="602">
        <v>0</v>
      </c>
      <c r="AM182" s="602">
        <v>0</v>
      </c>
      <c r="AN182" s="602">
        <v>0</v>
      </c>
      <c r="AO182" s="602">
        <v>0</v>
      </c>
      <c r="AP182" s="602">
        <v>0</v>
      </c>
      <c r="AQ182" s="602">
        <v>0</v>
      </c>
      <c r="AR182" s="602">
        <v>0</v>
      </c>
      <c r="AS182" s="602">
        <v>0</v>
      </c>
      <c r="AT182" s="602">
        <v>0</v>
      </c>
      <c r="AU182" s="602">
        <v>0</v>
      </c>
      <c r="AV182" s="602">
        <v>0</v>
      </c>
      <c r="AW182" s="602">
        <v>0</v>
      </c>
      <c r="AX182" s="602">
        <v>0</v>
      </c>
      <c r="AY182" s="602">
        <v>0</v>
      </c>
      <c r="AZ182" s="602">
        <v>0</v>
      </c>
      <c r="BA182" s="602">
        <v>0</v>
      </c>
      <c r="BB182" s="602">
        <v>0</v>
      </c>
      <c r="BC182" s="602">
        <v>0</v>
      </c>
      <c r="BD182" s="602">
        <v>0</v>
      </c>
      <c r="BE182" s="602">
        <v>0</v>
      </c>
      <c r="BF182" s="602">
        <v>0</v>
      </c>
      <c r="BG182" s="602">
        <v>0</v>
      </c>
      <c r="BH182" s="602">
        <v>0</v>
      </c>
      <c r="BI182" s="602">
        <v>0</v>
      </c>
      <c r="BJ182" s="602">
        <v>0</v>
      </c>
      <c r="BK182" s="602">
        <v>0</v>
      </c>
      <c r="BL182" s="602">
        <v>0</v>
      </c>
      <c r="BM182" s="602">
        <v>0</v>
      </c>
      <c r="BN182" s="602">
        <v>0</v>
      </c>
      <c r="BO182" s="602">
        <v>0</v>
      </c>
    </row>
    <row r="183" spans="1:67" ht="14.4" x14ac:dyDescent="0.25">
      <c r="A183" s="597" t="e">
        <v>#N/A</v>
      </c>
      <c r="B183" s="597" t="e">
        <v>#N/A</v>
      </c>
      <c r="C183" s="598" t="s">
        <v>157</v>
      </c>
      <c r="D183" s="598" t="s">
        <v>157</v>
      </c>
      <c r="E183" s="599">
        <v>2709812</v>
      </c>
      <c r="F183" s="599" t="s">
        <v>157</v>
      </c>
      <c r="G183" s="600" t="s">
        <v>157</v>
      </c>
      <c r="H183" s="601" t="s">
        <v>157</v>
      </c>
      <c r="I183" s="602" t="s">
        <v>157</v>
      </c>
      <c r="J183" s="602">
        <v>0</v>
      </c>
      <c r="K183" s="602">
        <v>0</v>
      </c>
      <c r="L183" s="602">
        <v>0</v>
      </c>
      <c r="M183" s="602">
        <v>0</v>
      </c>
      <c r="N183" s="602">
        <v>0</v>
      </c>
      <c r="O183" s="602">
        <v>0</v>
      </c>
      <c r="P183" s="602">
        <v>0</v>
      </c>
      <c r="Q183" s="602">
        <v>0</v>
      </c>
      <c r="R183" s="602">
        <v>0</v>
      </c>
      <c r="S183" s="602">
        <v>0</v>
      </c>
      <c r="T183" s="602">
        <v>0</v>
      </c>
      <c r="U183" s="602">
        <v>0</v>
      </c>
      <c r="V183" s="602">
        <v>0</v>
      </c>
      <c r="W183" s="602">
        <v>0</v>
      </c>
      <c r="X183" s="602">
        <v>0</v>
      </c>
      <c r="Y183" s="602">
        <v>0</v>
      </c>
      <c r="Z183" s="602">
        <v>0</v>
      </c>
      <c r="AA183" s="602">
        <v>0</v>
      </c>
      <c r="AB183" s="602">
        <v>0</v>
      </c>
      <c r="AC183" s="602">
        <v>0</v>
      </c>
      <c r="AD183" s="602">
        <v>0</v>
      </c>
      <c r="AE183" s="602">
        <v>0</v>
      </c>
      <c r="AF183" s="602">
        <v>0</v>
      </c>
      <c r="AG183" s="602">
        <v>0</v>
      </c>
      <c r="AH183" s="602">
        <v>0</v>
      </c>
      <c r="AI183" s="602">
        <v>0</v>
      </c>
      <c r="AJ183" s="602">
        <v>0</v>
      </c>
      <c r="AK183" s="602">
        <v>0</v>
      </c>
      <c r="AL183" s="602">
        <v>0</v>
      </c>
      <c r="AM183" s="602">
        <v>0</v>
      </c>
      <c r="AN183" s="602">
        <v>0</v>
      </c>
      <c r="AO183" s="602">
        <v>0</v>
      </c>
      <c r="AP183" s="602">
        <v>0</v>
      </c>
      <c r="AQ183" s="602">
        <v>0</v>
      </c>
      <c r="AR183" s="602">
        <v>0</v>
      </c>
      <c r="AS183" s="602">
        <v>0</v>
      </c>
      <c r="AT183" s="602">
        <v>0</v>
      </c>
      <c r="AU183" s="602">
        <v>0</v>
      </c>
      <c r="AV183" s="602">
        <v>0</v>
      </c>
      <c r="AW183" s="602">
        <v>0</v>
      </c>
      <c r="AX183" s="602">
        <v>0</v>
      </c>
      <c r="AY183" s="602">
        <v>0</v>
      </c>
      <c r="AZ183" s="602">
        <v>0</v>
      </c>
      <c r="BA183" s="602">
        <v>0</v>
      </c>
      <c r="BB183" s="602">
        <v>0</v>
      </c>
      <c r="BC183" s="602">
        <v>0</v>
      </c>
      <c r="BD183" s="602">
        <v>0</v>
      </c>
      <c r="BE183" s="602">
        <v>0</v>
      </c>
      <c r="BF183" s="602">
        <v>0</v>
      </c>
      <c r="BG183" s="602">
        <v>0</v>
      </c>
      <c r="BH183" s="602">
        <v>0</v>
      </c>
      <c r="BI183" s="602">
        <v>0</v>
      </c>
      <c r="BJ183" s="602">
        <v>0</v>
      </c>
      <c r="BK183" s="602">
        <v>0</v>
      </c>
      <c r="BL183" s="602">
        <v>0</v>
      </c>
      <c r="BM183" s="602">
        <v>0</v>
      </c>
      <c r="BN183" s="602">
        <v>0</v>
      </c>
      <c r="BO183" s="602">
        <v>0</v>
      </c>
    </row>
    <row r="184" spans="1:67" ht="14.4" x14ac:dyDescent="0.25">
      <c r="A184" s="597" t="e">
        <v>#N/A</v>
      </c>
      <c r="B184" s="597" t="e">
        <v>#N/A</v>
      </c>
      <c r="C184" s="598" t="s">
        <v>157</v>
      </c>
      <c r="D184" s="598" t="s">
        <v>157</v>
      </c>
      <c r="E184" s="599">
        <v>2559906</v>
      </c>
      <c r="F184" s="599" t="s">
        <v>157</v>
      </c>
      <c r="G184" s="600" t="s">
        <v>157</v>
      </c>
      <c r="H184" s="601" t="s">
        <v>157</v>
      </c>
      <c r="I184" s="602" t="s">
        <v>157</v>
      </c>
      <c r="J184" s="602">
        <v>0</v>
      </c>
      <c r="K184" s="602">
        <v>0</v>
      </c>
      <c r="L184" s="602">
        <v>0</v>
      </c>
      <c r="M184" s="602">
        <v>0</v>
      </c>
      <c r="N184" s="602">
        <v>0</v>
      </c>
      <c r="O184" s="602">
        <v>0</v>
      </c>
      <c r="P184" s="602">
        <v>0</v>
      </c>
      <c r="Q184" s="602">
        <v>0</v>
      </c>
      <c r="R184" s="602">
        <v>0</v>
      </c>
      <c r="S184" s="602">
        <v>0</v>
      </c>
      <c r="T184" s="602">
        <v>0</v>
      </c>
      <c r="U184" s="602">
        <v>0</v>
      </c>
      <c r="V184" s="602">
        <v>0</v>
      </c>
      <c r="W184" s="602">
        <v>0</v>
      </c>
      <c r="X184" s="602">
        <v>0</v>
      </c>
      <c r="Y184" s="602">
        <v>0</v>
      </c>
      <c r="Z184" s="602">
        <v>0</v>
      </c>
      <c r="AA184" s="602">
        <v>0</v>
      </c>
      <c r="AB184" s="602">
        <v>0</v>
      </c>
      <c r="AC184" s="602">
        <v>0</v>
      </c>
      <c r="AD184" s="602">
        <v>0</v>
      </c>
      <c r="AE184" s="602">
        <v>0</v>
      </c>
      <c r="AF184" s="602">
        <v>0</v>
      </c>
      <c r="AG184" s="602">
        <v>0</v>
      </c>
      <c r="AH184" s="602">
        <v>0</v>
      </c>
      <c r="AI184" s="602">
        <v>0</v>
      </c>
      <c r="AJ184" s="602">
        <v>0</v>
      </c>
      <c r="AK184" s="602">
        <v>0</v>
      </c>
      <c r="AL184" s="602">
        <v>0</v>
      </c>
      <c r="AM184" s="602">
        <v>0</v>
      </c>
      <c r="AN184" s="602">
        <v>0</v>
      </c>
      <c r="AO184" s="602">
        <v>0</v>
      </c>
      <c r="AP184" s="602">
        <v>0</v>
      </c>
      <c r="AQ184" s="602">
        <v>0</v>
      </c>
      <c r="AR184" s="602">
        <v>0</v>
      </c>
      <c r="AS184" s="602">
        <v>0</v>
      </c>
      <c r="AT184" s="602">
        <v>0</v>
      </c>
      <c r="AU184" s="602">
        <v>0</v>
      </c>
      <c r="AV184" s="602">
        <v>0</v>
      </c>
      <c r="AW184" s="602">
        <v>0</v>
      </c>
      <c r="AX184" s="602">
        <v>0</v>
      </c>
      <c r="AY184" s="602">
        <v>0</v>
      </c>
      <c r="AZ184" s="602">
        <v>0</v>
      </c>
      <c r="BA184" s="602">
        <v>0</v>
      </c>
      <c r="BB184" s="602">
        <v>0</v>
      </c>
      <c r="BC184" s="602">
        <v>0</v>
      </c>
      <c r="BD184" s="602">
        <v>0</v>
      </c>
      <c r="BE184" s="602">
        <v>0</v>
      </c>
      <c r="BF184" s="602">
        <v>0</v>
      </c>
      <c r="BG184" s="602">
        <v>0</v>
      </c>
      <c r="BH184" s="602">
        <v>0</v>
      </c>
      <c r="BI184" s="602">
        <v>0</v>
      </c>
      <c r="BJ184" s="602">
        <v>0</v>
      </c>
      <c r="BK184" s="602">
        <v>0</v>
      </c>
      <c r="BL184" s="602">
        <v>0</v>
      </c>
      <c r="BM184" s="602">
        <v>0</v>
      </c>
      <c r="BN184" s="602">
        <v>0</v>
      </c>
      <c r="BO184" s="602">
        <v>0</v>
      </c>
    </row>
    <row r="185" spans="1:67" ht="14.4" x14ac:dyDescent="0.25">
      <c r="A185" s="597" t="e">
        <v>#N/A</v>
      </c>
      <c r="B185" s="597" t="e">
        <v>#N/A</v>
      </c>
      <c r="C185" s="598" t="s">
        <v>157</v>
      </c>
      <c r="D185" s="598" t="s">
        <v>157</v>
      </c>
      <c r="E185" s="599" t="s">
        <v>533</v>
      </c>
      <c r="F185" s="599" t="s">
        <v>157</v>
      </c>
      <c r="G185" s="600" t="s">
        <v>157</v>
      </c>
      <c r="H185" s="601" t="s">
        <v>157</v>
      </c>
      <c r="I185" s="602" t="s">
        <v>157</v>
      </c>
      <c r="J185" s="602">
        <v>0</v>
      </c>
      <c r="K185" s="602">
        <v>0</v>
      </c>
      <c r="L185" s="602">
        <v>0</v>
      </c>
      <c r="M185" s="602">
        <v>0</v>
      </c>
      <c r="N185" s="602">
        <v>0</v>
      </c>
      <c r="O185" s="602">
        <v>0</v>
      </c>
      <c r="P185" s="602">
        <v>0</v>
      </c>
      <c r="Q185" s="602">
        <v>0</v>
      </c>
      <c r="R185" s="602">
        <v>0</v>
      </c>
      <c r="S185" s="602">
        <v>0</v>
      </c>
      <c r="T185" s="602">
        <v>0</v>
      </c>
      <c r="U185" s="602">
        <v>0</v>
      </c>
      <c r="V185" s="602">
        <v>0</v>
      </c>
      <c r="W185" s="602">
        <v>0</v>
      </c>
      <c r="X185" s="602">
        <v>0</v>
      </c>
      <c r="Y185" s="602">
        <v>0</v>
      </c>
      <c r="Z185" s="602">
        <v>0</v>
      </c>
      <c r="AA185" s="602">
        <v>0</v>
      </c>
      <c r="AB185" s="602">
        <v>0</v>
      </c>
      <c r="AC185" s="602">
        <v>0</v>
      </c>
      <c r="AD185" s="602">
        <v>0</v>
      </c>
      <c r="AE185" s="602">
        <v>0</v>
      </c>
      <c r="AF185" s="602">
        <v>0</v>
      </c>
      <c r="AG185" s="602">
        <v>0</v>
      </c>
      <c r="AH185" s="602">
        <v>0</v>
      </c>
      <c r="AI185" s="602">
        <v>0</v>
      </c>
      <c r="AJ185" s="602">
        <v>0</v>
      </c>
      <c r="AK185" s="602">
        <v>0</v>
      </c>
      <c r="AL185" s="602">
        <v>0</v>
      </c>
      <c r="AM185" s="602">
        <v>0</v>
      </c>
      <c r="AN185" s="602">
        <v>0</v>
      </c>
      <c r="AO185" s="602">
        <v>0</v>
      </c>
      <c r="AP185" s="602">
        <v>0</v>
      </c>
      <c r="AQ185" s="602">
        <v>0</v>
      </c>
      <c r="AR185" s="602">
        <v>0</v>
      </c>
      <c r="AS185" s="602">
        <v>0</v>
      </c>
      <c r="AT185" s="602">
        <v>0</v>
      </c>
      <c r="AU185" s="602">
        <v>0</v>
      </c>
      <c r="AV185" s="602">
        <v>0</v>
      </c>
      <c r="AW185" s="602">
        <v>0</v>
      </c>
      <c r="AX185" s="602">
        <v>0</v>
      </c>
      <c r="AY185" s="602">
        <v>0</v>
      </c>
      <c r="AZ185" s="602">
        <v>0</v>
      </c>
      <c r="BA185" s="602">
        <v>0</v>
      </c>
      <c r="BB185" s="602">
        <v>0</v>
      </c>
      <c r="BC185" s="602">
        <v>0</v>
      </c>
      <c r="BD185" s="602">
        <v>0</v>
      </c>
      <c r="BE185" s="602">
        <v>0</v>
      </c>
      <c r="BF185" s="602">
        <v>0</v>
      </c>
      <c r="BG185" s="602">
        <v>0</v>
      </c>
      <c r="BH185" s="602">
        <v>0</v>
      </c>
      <c r="BI185" s="602">
        <v>0</v>
      </c>
      <c r="BJ185" s="602">
        <v>0</v>
      </c>
      <c r="BK185" s="602">
        <v>0</v>
      </c>
      <c r="BL185" s="602">
        <v>0</v>
      </c>
      <c r="BM185" s="602">
        <v>0</v>
      </c>
      <c r="BN185" s="602">
        <v>0</v>
      </c>
      <c r="BO185" s="602">
        <v>0</v>
      </c>
    </row>
    <row r="186" spans="1:67" ht="14.4" x14ac:dyDescent="0.25">
      <c r="A186" s="597" t="e">
        <v>#N/A</v>
      </c>
      <c r="B186" s="597" t="e">
        <v>#N/A</v>
      </c>
      <c r="C186" s="598" t="s">
        <v>157</v>
      </c>
      <c r="D186" s="598" t="s">
        <v>157</v>
      </c>
      <c r="E186" s="599">
        <v>2562992</v>
      </c>
      <c r="F186" s="599" t="s">
        <v>157</v>
      </c>
      <c r="G186" s="600" t="s">
        <v>157</v>
      </c>
      <c r="H186" s="601" t="s">
        <v>157</v>
      </c>
      <c r="I186" s="602" t="s">
        <v>157</v>
      </c>
      <c r="J186" s="602">
        <v>0</v>
      </c>
      <c r="K186" s="602">
        <v>0</v>
      </c>
      <c r="L186" s="602">
        <v>0</v>
      </c>
      <c r="M186" s="602">
        <v>0</v>
      </c>
      <c r="N186" s="602">
        <v>0</v>
      </c>
      <c r="O186" s="602">
        <v>0</v>
      </c>
      <c r="P186" s="602">
        <v>0</v>
      </c>
      <c r="Q186" s="602">
        <v>0</v>
      </c>
      <c r="R186" s="602">
        <v>0</v>
      </c>
      <c r="S186" s="602">
        <v>0</v>
      </c>
      <c r="T186" s="602">
        <v>0</v>
      </c>
      <c r="U186" s="602">
        <v>0</v>
      </c>
      <c r="V186" s="602">
        <v>0</v>
      </c>
      <c r="W186" s="602">
        <v>0</v>
      </c>
      <c r="X186" s="602">
        <v>0</v>
      </c>
      <c r="Y186" s="602">
        <v>0</v>
      </c>
      <c r="Z186" s="602">
        <v>0</v>
      </c>
      <c r="AA186" s="602">
        <v>0</v>
      </c>
      <c r="AB186" s="602">
        <v>0</v>
      </c>
      <c r="AC186" s="602">
        <v>0</v>
      </c>
      <c r="AD186" s="602">
        <v>0</v>
      </c>
      <c r="AE186" s="602">
        <v>0</v>
      </c>
      <c r="AF186" s="602">
        <v>0</v>
      </c>
      <c r="AG186" s="602">
        <v>0</v>
      </c>
      <c r="AH186" s="602">
        <v>0</v>
      </c>
      <c r="AI186" s="602">
        <v>0</v>
      </c>
      <c r="AJ186" s="602">
        <v>0</v>
      </c>
      <c r="AK186" s="602">
        <v>0</v>
      </c>
      <c r="AL186" s="602">
        <v>0</v>
      </c>
      <c r="AM186" s="602">
        <v>0</v>
      </c>
      <c r="AN186" s="602">
        <v>0</v>
      </c>
      <c r="AO186" s="602">
        <v>0</v>
      </c>
      <c r="AP186" s="602">
        <v>0</v>
      </c>
      <c r="AQ186" s="602">
        <v>0</v>
      </c>
      <c r="AR186" s="602">
        <v>0</v>
      </c>
      <c r="AS186" s="602">
        <v>0</v>
      </c>
      <c r="AT186" s="602">
        <v>0</v>
      </c>
      <c r="AU186" s="602">
        <v>0</v>
      </c>
      <c r="AV186" s="602">
        <v>0</v>
      </c>
      <c r="AW186" s="602">
        <v>0</v>
      </c>
      <c r="AX186" s="602">
        <v>0</v>
      </c>
      <c r="AY186" s="602">
        <v>0</v>
      </c>
      <c r="AZ186" s="602">
        <v>0</v>
      </c>
      <c r="BA186" s="602">
        <v>0</v>
      </c>
      <c r="BB186" s="602">
        <v>0</v>
      </c>
      <c r="BC186" s="602">
        <v>0</v>
      </c>
      <c r="BD186" s="602">
        <v>0</v>
      </c>
      <c r="BE186" s="602">
        <v>0</v>
      </c>
      <c r="BF186" s="602">
        <v>0</v>
      </c>
      <c r="BG186" s="602">
        <v>0</v>
      </c>
      <c r="BH186" s="602">
        <v>0</v>
      </c>
      <c r="BI186" s="602">
        <v>0</v>
      </c>
      <c r="BJ186" s="602">
        <v>0</v>
      </c>
      <c r="BK186" s="602">
        <v>0</v>
      </c>
      <c r="BL186" s="602">
        <v>0</v>
      </c>
      <c r="BM186" s="602">
        <v>0</v>
      </c>
      <c r="BN186" s="602">
        <v>0</v>
      </c>
      <c r="BO186" s="602">
        <v>0</v>
      </c>
    </row>
    <row r="187" spans="1:67" ht="14.4" x14ac:dyDescent="0.25">
      <c r="A187" s="597" t="e">
        <v>#N/A</v>
      </c>
      <c r="B187" s="597" t="e">
        <v>#N/A</v>
      </c>
      <c r="C187" s="598" t="s">
        <v>157</v>
      </c>
      <c r="D187" s="598" t="s">
        <v>157</v>
      </c>
      <c r="E187" s="599" t="s">
        <v>536</v>
      </c>
      <c r="F187" s="599" t="s">
        <v>157</v>
      </c>
      <c r="G187" s="600" t="s">
        <v>157</v>
      </c>
      <c r="H187" s="601" t="s">
        <v>157</v>
      </c>
      <c r="I187" s="602" t="s">
        <v>157</v>
      </c>
      <c r="J187" s="602">
        <v>0</v>
      </c>
      <c r="K187" s="602">
        <v>0</v>
      </c>
      <c r="L187" s="602">
        <v>0</v>
      </c>
      <c r="M187" s="602">
        <v>0</v>
      </c>
      <c r="N187" s="602">
        <v>0</v>
      </c>
      <c r="O187" s="602">
        <v>0</v>
      </c>
      <c r="P187" s="602">
        <v>0</v>
      </c>
      <c r="Q187" s="602">
        <v>0</v>
      </c>
      <c r="R187" s="602">
        <v>0</v>
      </c>
      <c r="S187" s="602">
        <v>0</v>
      </c>
      <c r="T187" s="602">
        <v>0</v>
      </c>
      <c r="U187" s="602">
        <v>0</v>
      </c>
      <c r="V187" s="602">
        <v>0</v>
      </c>
      <c r="W187" s="602">
        <v>0</v>
      </c>
      <c r="X187" s="602">
        <v>0</v>
      </c>
      <c r="Y187" s="602">
        <v>0</v>
      </c>
      <c r="Z187" s="602">
        <v>0</v>
      </c>
      <c r="AA187" s="602">
        <v>0</v>
      </c>
      <c r="AB187" s="602">
        <v>0</v>
      </c>
      <c r="AC187" s="602">
        <v>0</v>
      </c>
      <c r="AD187" s="602">
        <v>0</v>
      </c>
      <c r="AE187" s="602">
        <v>0</v>
      </c>
      <c r="AF187" s="602">
        <v>0</v>
      </c>
      <c r="AG187" s="602">
        <v>0</v>
      </c>
      <c r="AH187" s="602">
        <v>0</v>
      </c>
      <c r="AI187" s="602">
        <v>0</v>
      </c>
      <c r="AJ187" s="602">
        <v>0</v>
      </c>
      <c r="AK187" s="602">
        <v>0</v>
      </c>
      <c r="AL187" s="602">
        <v>0</v>
      </c>
      <c r="AM187" s="602">
        <v>0</v>
      </c>
      <c r="AN187" s="602">
        <v>0</v>
      </c>
      <c r="AO187" s="602">
        <v>0</v>
      </c>
      <c r="AP187" s="602">
        <v>0</v>
      </c>
      <c r="AQ187" s="602">
        <v>0</v>
      </c>
      <c r="AR187" s="602">
        <v>0</v>
      </c>
      <c r="AS187" s="602">
        <v>0</v>
      </c>
      <c r="AT187" s="602">
        <v>0</v>
      </c>
      <c r="AU187" s="602">
        <v>0</v>
      </c>
      <c r="AV187" s="602">
        <v>0</v>
      </c>
      <c r="AW187" s="602">
        <v>0</v>
      </c>
      <c r="AX187" s="602">
        <v>0</v>
      </c>
      <c r="AY187" s="602">
        <v>0</v>
      </c>
      <c r="AZ187" s="602">
        <v>0</v>
      </c>
      <c r="BA187" s="602">
        <v>0</v>
      </c>
      <c r="BB187" s="602">
        <v>0</v>
      </c>
      <c r="BC187" s="602">
        <v>0</v>
      </c>
      <c r="BD187" s="602">
        <v>0</v>
      </c>
      <c r="BE187" s="602">
        <v>0</v>
      </c>
      <c r="BF187" s="602">
        <v>0</v>
      </c>
      <c r="BG187" s="602">
        <v>0</v>
      </c>
      <c r="BH187" s="602">
        <v>0</v>
      </c>
      <c r="BI187" s="602">
        <v>0</v>
      </c>
      <c r="BJ187" s="602">
        <v>0</v>
      </c>
      <c r="BK187" s="602">
        <v>0</v>
      </c>
      <c r="BL187" s="602">
        <v>0</v>
      </c>
      <c r="BM187" s="602">
        <v>0</v>
      </c>
      <c r="BN187" s="602">
        <v>0</v>
      </c>
      <c r="BO187" s="602">
        <v>0</v>
      </c>
    </row>
    <row r="188" spans="1:67" ht="14.4" x14ac:dyDescent="0.25">
      <c r="A188" s="597" t="e">
        <v>#N/A</v>
      </c>
      <c r="B188" s="597" t="e">
        <v>#N/A</v>
      </c>
      <c r="C188" s="598" t="s">
        <v>157</v>
      </c>
      <c r="D188" s="598" t="s">
        <v>157</v>
      </c>
      <c r="E188" s="599" t="s">
        <v>538</v>
      </c>
      <c r="F188" s="599" t="s">
        <v>157</v>
      </c>
      <c r="G188" s="600" t="s">
        <v>157</v>
      </c>
      <c r="H188" s="601" t="s">
        <v>157</v>
      </c>
      <c r="I188" s="602" t="s">
        <v>157</v>
      </c>
      <c r="J188" s="602">
        <v>0</v>
      </c>
      <c r="K188" s="602">
        <v>0</v>
      </c>
      <c r="L188" s="602">
        <v>0</v>
      </c>
      <c r="M188" s="602">
        <v>0</v>
      </c>
      <c r="N188" s="602">
        <v>0</v>
      </c>
      <c r="O188" s="602">
        <v>0</v>
      </c>
      <c r="P188" s="602">
        <v>0</v>
      </c>
      <c r="Q188" s="602">
        <v>0</v>
      </c>
      <c r="R188" s="602">
        <v>0</v>
      </c>
      <c r="S188" s="602">
        <v>0</v>
      </c>
      <c r="T188" s="602">
        <v>0</v>
      </c>
      <c r="U188" s="602">
        <v>0</v>
      </c>
      <c r="V188" s="602">
        <v>0</v>
      </c>
      <c r="W188" s="602">
        <v>0</v>
      </c>
      <c r="X188" s="602">
        <v>0</v>
      </c>
      <c r="Y188" s="602">
        <v>0</v>
      </c>
      <c r="Z188" s="602">
        <v>0</v>
      </c>
      <c r="AA188" s="602">
        <v>0</v>
      </c>
      <c r="AB188" s="602">
        <v>0</v>
      </c>
      <c r="AC188" s="602">
        <v>0</v>
      </c>
      <c r="AD188" s="602">
        <v>0</v>
      </c>
      <c r="AE188" s="602">
        <v>0</v>
      </c>
      <c r="AF188" s="602">
        <v>0</v>
      </c>
      <c r="AG188" s="602">
        <v>0</v>
      </c>
      <c r="AH188" s="602">
        <v>0</v>
      </c>
      <c r="AI188" s="602">
        <v>0</v>
      </c>
      <c r="AJ188" s="602">
        <v>0</v>
      </c>
      <c r="AK188" s="602">
        <v>0</v>
      </c>
      <c r="AL188" s="602">
        <v>0</v>
      </c>
      <c r="AM188" s="602">
        <v>0</v>
      </c>
      <c r="AN188" s="602">
        <v>0</v>
      </c>
      <c r="AO188" s="602">
        <v>0</v>
      </c>
      <c r="AP188" s="602">
        <v>0</v>
      </c>
      <c r="AQ188" s="602">
        <v>0</v>
      </c>
      <c r="AR188" s="602">
        <v>0</v>
      </c>
      <c r="AS188" s="602">
        <v>0</v>
      </c>
      <c r="AT188" s="602">
        <v>0</v>
      </c>
      <c r="AU188" s="602">
        <v>0</v>
      </c>
      <c r="AV188" s="602">
        <v>0</v>
      </c>
      <c r="AW188" s="602">
        <v>0</v>
      </c>
      <c r="AX188" s="602">
        <v>0</v>
      </c>
      <c r="AY188" s="602">
        <v>0</v>
      </c>
      <c r="AZ188" s="602">
        <v>0</v>
      </c>
      <c r="BA188" s="602">
        <v>0</v>
      </c>
      <c r="BB188" s="602">
        <v>0</v>
      </c>
      <c r="BC188" s="602">
        <v>0</v>
      </c>
      <c r="BD188" s="602">
        <v>0</v>
      </c>
      <c r="BE188" s="602">
        <v>0</v>
      </c>
      <c r="BF188" s="602">
        <v>0</v>
      </c>
      <c r="BG188" s="602">
        <v>0</v>
      </c>
      <c r="BH188" s="602">
        <v>0</v>
      </c>
      <c r="BI188" s="602">
        <v>0</v>
      </c>
      <c r="BJ188" s="602">
        <v>0</v>
      </c>
      <c r="BK188" s="602">
        <v>0</v>
      </c>
      <c r="BL188" s="602">
        <v>0</v>
      </c>
      <c r="BM188" s="602">
        <v>0</v>
      </c>
      <c r="BN188" s="602">
        <v>0</v>
      </c>
      <c r="BO188" s="602">
        <v>0</v>
      </c>
    </row>
    <row r="189" spans="1:67" ht="14.4" x14ac:dyDescent="0.25">
      <c r="A189" s="597" t="e">
        <v>#N/A</v>
      </c>
      <c r="B189" s="597" t="e">
        <v>#N/A</v>
      </c>
      <c r="C189" s="598" t="s">
        <v>157</v>
      </c>
      <c r="D189" s="598" t="s">
        <v>157</v>
      </c>
      <c r="E189" s="599">
        <v>205881</v>
      </c>
      <c r="F189" s="599" t="s">
        <v>157</v>
      </c>
      <c r="G189" s="600" t="s">
        <v>157</v>
      </c>
      <c r="H189" s="601" t="s">
        <v>157</v>
      </c>
      <c r="I189" s="602" t="s">
        <v>157</v>
      </c>
      <c r="J189" s="602">
        <v>0</v>
      </c>
      <c r="K189" s="602">
        <v>0</v>
      </c>
      <c r="L189" s="602">
        <v>0</v>
      </c>
      <c r="M189" s="602">
        <v>0</v>
      </c>
      <c r="N189" s="602">
        <v>0</v>
      </c>
      <c r="O189" s="602">
        <v>0</v>
      </c>
      <c r="P189" s="602">
        <v>0</v>
      </c>
      <c r="Q189" s="602">
        <v>0</v>
      </c>
      <c r="R189" s="602">
        <v>0</v>
      </c>
      <c r="S189" s="602">
        <v>0</v>
      </c>
      <c r="T189" s="602">
        <v>0</v>
      </c>
      <c r="U189" s="602">
        <v>0</v>
      </c>
      <c r="V189" s="602">
        <v>0</v>
      </c>
      <c r="W189" s="602">
        <v>0</v>
      </c>
      <c r="X189" s="602">
        <v>0</v>
      </c>
      <c r="Y189" s="602">
        <v>0</v>
      </c>
      <c r="Z189" s="602">
        <v>0</v>
      </c>
      <c r="AA189" s="602">
        <v>0</v>
      </c>
      <c r="AB189" s="602">
        <v>0</v>
      </c>
      <c r="AC189" s="602">
        <v>0</v>
      </c>
      <c r="AD189" s="602">
        <v>0</v>
      </c>
      <c r="AE189" s="602">
        <v>0</v>
      </c>
      <c r="AF189" s="602">
        <v>0</v>
      </c>
      <c r="AG189" s="602">
        <v>0</v>
      </c>
      <c r="AH189" s="602">
        <v>0</v>
      </c>
      <c r="AI189" s="602">
        <v>0</v>
      </c>
      <c r="AJ189" s="602">
        <v>0</v>
      </c>
      <c r="AK189" s="602">
        <v>0</v>
      </c>
      <c r="AL189" s="602">
        <v>0</v>
      </c>
      <c r="AM189" s="602">
        <v>0</v>
      </c>
      <c r="AN189" s="602">
        <v>0</v>
      </c>
      <c r="AO189" s="602">
        <v>0</v>
      </c>
      <c r="AP189" s="602">
        <v>0</v>
      </c>
      <c r="AQ189" s="602">
        <v>0</v>
      </c>
      <c r="AR189" s="602">
        <v>0</v>
      </c>
      <c r="AS189" s="602">
        <v>0</v>
      </c>
      <c r="AT189" s="602">
        <v>0</v>
      </c>
      <c r="AU189" s="602">
        <v>0</v>
      </c>
      <c r="AV189" s="602">
        <v>0</v>
      </c>
      <c r="AW189" s="602">
        <v>0</v>
      </c>
      <c r="AX189" s="602">
        <v>0</v>
      </c>
      <c r="AY189" s="602">
        <v>0</v>
      </c>
      <c r="AZ189" s="602">
        <v>0</v>
      </c>
      <c r="BA189" s="602">
        <v>0</v>
      </c>
      <c r="BB189" s="602">
        <v>0</v>
      </c>
      <c r="BC189" s="602">
        <v>0</v>
      </c>
      <c r="BD189" s="602">
        <v>0</v>
      </c>
      <c r="BE189" s="602">
        <v>0</v>
      </c>
      <c r="BF189" s="602">
        <v>0</v>
      </c>
      <c r="BG189" s="602">
        <v>0</v>
      </c>
      <c r="BH189" s="602">
        <v>0</v>
      </c>
      <c r="BI189" s="602">
        <v>0</v>
      </c>
      <c r="BJ189" s="602">
        <v>0</v>
      </c>
      <c r="BK189" s="602">
        <v>0</v>
      </c>
      <c r="BL189" s="602">
        <v>0</v>
      </c>
      <c r="BM189" s="602">
        <v>0</v>
      </c>
      <c r="BN189" s="602">
        <v>0</v>
      </c>
      <c r="BO189" s="602">
        <v>0</v>
      </c>
    </row>
    <row r="190" spans="1:67" ht="14.4" x14ac:dyDescent="0.25">
      <c r="A190" s="597" t="e">
        <v>#N/A</v>
      </c>
      <c r="B190" s="597" t="e">
        <v>#N/A</v>
      </c>
      <c r="C190" s="598" t="s">
        <v>157</v>
      </c>
      <c r="D190" s="598" t="s">
        <v>157</v>
      </c>
      <c r="E190" s="599" t="s">
        <v>541</v>
      </c>
      <c r="F190" s="599" t="s">
        <v>157</v>
      </c>
      <c r="G190" s="600" t="s">
        <v>157</v>
      </c>
      <c r="H190" s="601" t="s">
        <v>157</v>
      </c>
      <c r="I190" s="602" t="s">
        <v>157</v>
      </c>
      <c r="J190" s="602">
        <v>0</v>
      </c>
      <c r="K190" s="602">
        <v>0</v>
      </c>
      <c r="L190" s="602">
        <v>0</v>
      </c>
      <c r="M190" s="602">
        <v>0</v>
      </c>
      <c r="N190" s="602">
        <v>0</v>
      </c>
      <c r="O190" s="602">
        <v>0</v>
      </c>
      <c r="P190" s="602">
        <v>0</v>
      </c>
      <c r="Q190" s="602">
        <v>0</v>
      </c>
      <c r="R190" s="602">
        <v>0</v>
      </c>
      <c r="S190" s="602">
        <v>0</v>
      </c>
      <c r="T190" s="602">
        <v>0</v>
      </c>
      <c r="U190" s="602">
        <v>0</v>
      </c>
      <c r="V190" s="602">
        <v>0</v>
      </c>
      <c r="W190" s="602">
        <v>0</v>
      </c>
      <c r="X190" s="602">
        <v>0</v>
      </c>
      <c r="Y190" s="602">
        <v>0</v>
      </c>
      <c r="Z190" s="602">
        <v>0</v>
      </c>
      <c r="AA190" s="602">
        <v>0</v>
      </c>
      <c r="AB190" s="602">
        <v>0</v>
      </c>
      <c r="AC190" s="602">
        <v>0</v>
      </c>
      <c r="AD190" s="602">
        <v>0</v>
      </c>
      <c r="AE190" s="602">
        <v>0</v>
      </c>
      <c r="AF190" s="602">
        <v>0</v>
      </c>
      <c r="AG190" s="602">
        <v>0</v>
      </c>
      <c r="AH190" s="602">
        <v>0</v>
      </c>
      <c r="AI190" s="602">
        <v>0</v>
      </c>
      <c r="AJ190" s="602">
        <v>0</v>
      </c>
      <c r="AK190" s="602">
        <v>0</v>
      </c>
      <c r="AL190" s="602">
        <v>0</v>
      </c>
      <c r="AM190" s="602">
        <v>0</v>
      </c>
      <c r="AN190" s="602">
        <v>0</v>
      </c>
      <c r="AO190" s="602">
        <v>0</v>
      </c>
      <c r="AP190" s="602">
        <v>0</v>
      </c>
      <c r="AQ190" s="602">
        <v>0</v>
      </c>
      <c r="AR190" s="602">
        <v>0</v>
      </c>
      <c r="AS190" s="602">
        <v>0</v>
      </c>
      <c r="AT190" s="602">
        <v>0</v>
      </c>
      <c r="AU190" s="602">
        <v>0</v>
      </c>
      <c r="AV190" s="602">
        <v>0</v>
      </c>
      <c r="AW190" s="602">
        <v>0</v>
      </c>
      <c r="AX190" s="602">
        <v>0</v>
      </c>
      <c r="AY190" s="602">
        <v>0</v>
      </c>
      <c r="AZ190" s="602">
        <v>0</v>
      </c>
      <c r="BA190" s="602">
        <v>0</v>
      </c>
      <c r="BB190" s="602">
        <v>0</v>
      </c>
      <c r="BC190" s="602">
        <v>0</v>
      </c>
      <c r="BD190" s="602">
        <v>0</v>
      </c>
      <c r="BE190" s="602">
        <v>0</v>
      </c>
      <c r="BF190" s="602">
        <v>0</v>
      </c>
      <c r="BG190" s="602">
        <v>0</v>
      </c>
      <c r="BH190" s="602">
        <v>0</v>
      </c>
      <c r="BI190" s="602">
        <v>0</v>
      </c>
      <c r="BJ190" s="602">
        <v>0</v>
      </c>
      <c r="BK190" s="602">
        <v>0</v>
      </c>
      <c r="BL190" s="602">
        <v>0</v>
      </c>
      <c r="BM190" s="602">
        <v>0</v>
      </c>
      <c r="BN190" s="602">
        <v>0</v>
      </c>
      <c r="BO190" s="602">
        <v>0</v>
      </c>
    </row>
    <row r="191" spans="1:67" ht="14.4" x14ac:dyDescent="0.25">
      <c r="A191" s="597" t="e">
        <v>#N/A</v>
      </c>
      <c r="B191" s="597" t="e">
        <v>#N/A</v>
      </c>
      <c r="C191" s="598" t="s">
        <v>157</v>
      </c>
      <c r="D191" s="598" t="s">
        <v>157</v>
      </c>
      <c r="E191" s="599" t="s">
        <v>543</v>
      </c>
      <c r="F191" s="599" t="s">
        <v>157</v>
      </c>
      <c r="G191" s="600" t="s">
        <v>157</v>
      </c>
      <c r="H191" s="601" t="s">
        <v>157</v>
      </c>
      <c r="I191" s="602" t="s">
        <v>157</v>
      </c>
      <c r="J191" s="602">
        <v>0</v>
      </c>
      <c r="K191" s="602">
        <v>0</v>
      </c>
      <c r="L191" s="602">
        <v>0</v>
      </c>
      <c r="M191" s="602">
        <v>0</v>
      </c>
      <c r="N191" s="602">
        <v>0</v>
      </c>
      <c r="O191" s="602">
        <v>0</v>
      </c>
      <c r="P191" s="602">
        <v>0</v>
      </c>
      <c r="Q191" s="602">
        <v>0</v>
      </c>
      <c r="R191" s="602">
        <v>0</v>
      </c>
      <c r="S191" s="602">
        <v>0</v>
      </c>
      <c r="T191" s="602">
        <v>0</v>
      </c>
      <c r="U191" s="602">
        <v>0</v>
      </c>
      <c r="V191" s="602">
        <v>0</v>
      </c>
      <c r="W191" s="602">
        <v>0</v>
      </c>
      <c r="X191" s="602">
        <v>0</v>
      </c>
      <c r="Y191" s="602">
        <v>0</v>
      </c>
      <c r="Z191" s="602">
        <v>0</v>
      </c>
      <c r="AA191" s="602">
        <v>0</v>
      </c>
      <c r="AB191" s="602">
        <v>0</v>
      </c>
      <c r="AC191" s="602">
        <v>0</v>
      </c>
      <c r="AD191" s="602">
        <v>0</v>
      </c>
      <c r="AE191" s="602">
        <v>0</v>
      </c>
      <c r="AF191" s="602">
        <v>0</v>
      </c>
      <c r="AG191" s="602">
        <v>0</v>
      </c>
      <c r="AH191" s="602">
        <v>0</v>
      </c>
      <c r="AI191" s="602">
        <v>0</v>
      </c>
      <c r="AJ191" s="602">
        <v>0</v>
      </c>
      <c r="AK191" s="602">
        <v>0</v>
      </c>
      <c r="AL191" s="602">
        <v>0</v>
      </c>
      <c r="AM191" s="602">
        <v>0</v>
      </c>
      <c r="AN191" s="602">
        <v>0</v>
      </c>
      <c r="AO191" s="602">
        <v>0</v>
      </c>
      <c r="AP191" s="602">
        <v>0</v>
      </c>
      <c r="AQ191" s="602">
        <v>0</v>
      </c>
      <c r="AR191" s="602">
        <v>0</v>
      </c>
      <c r="AS191" s="602">
        <v>0</v>
      </c>
      <c r="AT191" s="602">
        <v>0</v>
      </c>
      <c r="AU191" s="602">
        <v>0</v>
      </c>
      <c r="AV191" s="602">
        <v>0</v>
      </c>
      <c r="AW191" s="602">
        <v>0</v>
      </c>
      <c r="AX191" s="602">
        <v>0</v>
      </c>
      <c r="AY191" s="602">
        <v>0</v>
      </c>
      <c r="AZ191" s="602">
        <v>0</v>
      </c>
      <c r="BA191" s="602">
        <v>0</v>
      </c>
      <c r="BB191" s="602">
        <v>0</v>
      </c>
      <c r="BC191" s="602">
        <v>0</v>
      </c>
      <c r="BD191" s="602">
        <v>0</v>
      </c>
      <c r="BE191" s="602">
        <v>0</v>
      </c>
      <c r="BF191" s="602">
        <v>0</v>
      </c>
      <c r="BG191" s="602">
        <v>0</v>
      </c>
      <c r="BH191" s="602">
        <v>0</v>
      </c>
      <c r="BI191" s="602">
        <v>0</v>
      </c>
      <c r="BJ191" s="602">
        <v>0</v>
      </c>
      <c r="BK191" s="602">
        <v>0</v>
      </c>
      <c r="BL191" s="602">
        <v>0</v>
      </c>
      <c r="BM191" s="602">
        <v>0</v>
      </c>
      <c r="BN191" s="602">
        <v>0</v>
      </c>
      <c r="BO191" s="602">
        <v>0</v>
      </c>
    </row>
    <row r="192" spans="1:67" ht="14.4" x14ac:dyDescent="0.25">
      <c r="A192" s="597" t="e">
        <v>#N/A</v>
      </c>
      <c r="B192" s="597" t="e">
        <v>#N/A</v>
      </c>
      <c r="C192" s="598" t="s">
        <v>157</v>
      </c>
      <c r="D192" s="598" t="s">
        <v>157</v>
      </c>
      <c r="E192" s="599" t="s">
        <v>545</v>
      </c>
      <c r="F192" s="599" t="s">
        <v>157</v>
      </c>
      <c r="G192" s="600" t="s">
        <v>157</v>
      </c>
      <c r="H192" s="601" t="s">
        <v>157</v>
      </c>
      <c r="I192" s="602" t="s">
        <v>157</v>
      </c>
      <c r="J192" s="602">
        <v>0</v>
      </c>
      <c r="K192" s="602">
        <v>0</v>
      </c>
      <c r="L192" s="602">
        <v>0</v>
      </c>
      <c r="M192" s="602">
        <v>0</v>
      </c>
      <c r="N192" s="602">
        <v>0</v>
      </c>
      <c r="O192" s="602">
        <v>0</v>
      </c>
      <c r="P192" s="602">
        <v>0</v>
      </c>
      <c r="Q192" s="602">
        <v>0</v>
      </c>
      <c r="R192" s="602">
        <v>0</v>
      </c>
      <c r="S192" s="602">
        <v>0</v>
      </c>
      <c r="T192" s="602">
        <v>0</v>
      </c>
      <c r="U192" s="602">
        <v>0</v>
      </c>
      <c r="V192" s="602">
        <v>0</v>
      </c>
      <c r="W192" s="602">
        <v>0</v>
      </c>
      <c r="X192" s="602">
        <v>0</v>
      </c>
      <c r="Y192" s="602">
        <v>0</v>
      </c>
      <c r="Z192" s="602">
        <v>0</v>
      </c>
      <c r="AA192" s="602">
        <v>0</v>
      </c>
      <c r="AB192" s="602">
        <v>0</v>
      </c>
      <c r="AC192" s="602">
        <v>0</v>
      </c>
      <c r="AD192" s="602">
        <v>0</v>
      </c>
      <c r="AE192" s="602">
        <v>0</v>
      </c>
      <c r="AF192" s="602">
        <v>0</v>
      </c>
      <c r="AG192" s="602">
        <v>0</v>
      </c>
      <c r="AH192" s="602">
        <v>0</v>
      </c>
      <c r="AI192" s="602">
        <v>0</v>
      </c>
      <c r="AJ192" s="602">
        <v>0</v>
      </c>
      <c r="AK192" s="602">
        <v>0</v>
      </c>
      <c r="AL192" s="602">
        <v>0</v>
      </c>
      <c r="AM192" s="602">
        <v>0</v>
      </c>
      <c r="AN192" s="602">
        <v>0</v>
      </c>
      <c r="AO192" s="602">
        <v>0</v>
      </c>
      <c r="AP192" s="602">
        <v>0</v>
      </c>
      <c r="AQ192" s="602">
        <v>0</v>
      </c>
      <c r="AR192" s="602">
        <v>0</v>
      </c>
      <c r="AS192" s="602">
        <v>0</v>
      </c>
      <c r="AT192" s="602">
        <v>0</v>
      </c>
      <c r="AU192" s="602">
        <v>0</v>
      </c>
      <c r="AV192" s="602">
        <v>0</v>
      </c>
      <c r="AW192" s="602">
        <v>0</v>
      </c>
      <c r="AX192" s="602">
        <v>0</v>
      </c>
      <c r="AY192" s="602">
        <v>0</v>
      </c>
      <c r="AZ192" s="602">
        <v>0</v>
      </c>
      <c r="BA192" s="602">
        <v>0</v>
      </c>
      <c r="BB192" s="602">
        <v>0</v>
      </c>
      <c r="BC192" s="602">
        <v>0</v>
      </c>
      <c r="BD192" s="602">
        <v>0</v>
      </c>
      <c r="BE192" s="602">
        <v>0</v>
      </c>
      <c r="BF192" s="602">
        <v>0</v>
      </c>
      <c r="BG192" s="602">
        <v>0</v>
      </c>
      <c r="BH192" s="602">
        <v>0</v>
      </c>
      <c r="BI192" s="602">
        <v>0</v>
      </c>
      <c r="BJ192" s="602">
        <v>0</v>
      </c>
      <c r="BK192" s="602">
        <v>0</v>
      </c>
      <c r="BL192" s="602">
        <v>0</v>
      </c>
      <c r="BM192" s="602">
        <v>0</v>
      </c>
      <c r="BN192" s="602">
        <v>0</v>
      </c>
      <c r="BO192" s="602">
        <v>0</v>
      </c>
    </row>
    <row r="193" spans="1:67" ht="14.4" x14ac:dyDescent="0.25">
      <c r="A193" s="597" t="e">
        <v>#N/A</v>
      </c>
      <c r="B193" s="597" t="e">
        <v>#N/A</v>
      </c>
      <c r="C193" s="598" t="s">
        <v>157</v>
      </c>
      <c r="D193" s="598" t="s">
        <v>157</v>
      </c>
      <c r="E193" s="599">
        <v>2575281</v>
      </c>
      <c r="F193" s="599" t="s">
        <v>157</v>
      </c>
      <c r="G193" s="600" t="s">
        <v>157</v>
      </c>
      <c r="H193" s="601" t="s">
        <v>157</v>
      </c>
      <c r="I193" s="602" t="s">
        <v>157</v>
      </c>
      <c r="J193" s="602">
        <v>0</v>
      </c>
      <c r="K193" s="602">
        <v>0</v>
      </c>
      <c r="L193" s="602">
        <v>0</v>
      </c>
      <c r="M193" s="602">
        <v>0</v>
      </c>
      <c r="N193" s="602">
        <v>0</v>
      </c>
      <c r="O193" s="602">
        <v>0</v>
      </c>
      <c r="P193" s="602">
        <v>0</v>
      </c>
      <c r="Q193" s="602">
        <v>0</v>
      </c>
      <c r="R193" s="602">
        <v>0</v>
      </c>
      <c r="S193" s="602">
        <v>0</v>
      </c>
      <c r="T193" s="602">
        <v>0</v>
      </c>
      <c r="U193" s="602">
        <v>0</v>
      </c>
      <c r="V193" s="602">
        <v>0</v>
      </c>
      <c r="W193" s="602">
        <v>0</v>
      </c>
      <c r="X193" s="602">
        <v>0</v>
      </c>
      <c r="Y193" s="602">
        <v>0</v>
      </c>
      <c r="Z193" s="602">
        <v>0</v>
      </c>
      <c r="AA193" s="602">
        <v>0</v>
      </c>
      <c r="AB193" s="602">
        <v>0</v>
      </c>
      <c r="AC193" s="602">
        <v>0</v>
      </c>
      <c r="AD193" s="602">
        <v>0</v>
      </c>
      <c r="AE193" s="602">
        <v>0</v>
      </c>
      <c r="AF193" s="602">
        <v>0</v>
      </c>
      <c r="AG193" s="602">
        <v>0</v>
      </c>
      <c r="AH193" s="602">
        <v>0</v>
      </c>
      <c r="AI193" s="602">
        <v>0</v>
      </c>
      <c r="AJ193" s="602">
        <v>0</v>
      </c>
      <c r="AK193" s="602">
        <v>0</v>
      </c>
      <c r="AL193" s="602">
        <v>0</v>
      </c>
      <c r="AM193" s="602">
        <v>0</v>
      </c>
      <c r="AN193" s="602">
        <v>0</v>
      </c>
      <c r="AO193" s="602">
        <v>0</v>
      </c>
      <c r="AP193" s="602">
        <v>0</v>
      </c>
      <c r="AQ193" s="602">
        <v>0</v>
      </c>
      <c r="AR193" s="602">
        <v>0</v>
      </c>
      <c r="AS193" s="602">
        <v>0</v>
      </c>
      <c r="AT193" s="602">
        <v>0</v>
      </c>
      <c r="AU193" s="602">
        <v>0</v>
      </c>
      <c r="AV193" s="602">
        <v>0</v>
      </c>
      <c r="AW193" s="602">
        <v>0</v>
      </c>
      <c r="AX193" s="602">
        <v>0</v>
      </c>
      <c r="AY193" s="602">
        <v>0</v>
      </c>
      <c r="AZ193" s="602">
        <v>0</v>
      </c>
      <c r="BA193" s="602">
        <v>0</v>
      </c>
      <c r="BB193" s="602">
        <v>0</v>
      </c>
      <c r="BC193" s="602">
        <v>0</v>
      </c>
      <c r="BD193" s="602">
        <v>0</v>
      </c>
      <c r="BE193" s="602">
        <v>0</v>
      </c>
      <c r="BF193" s="602">
        <v>0</v>
      </c>
      <c r="BG193" s="602">
        <v>0</v>
      </c>
      <c r="BH193" s="602">
        <v>0</v>
      </c>
      <c r="BI193" s="602">
        <v>0</v>
      </c>
      <c r="BJ193" s="602">
        <v>0</v>
      </c>
      <c r="BK193" s="602">
        <v>0</v>
      </c>
      <c r="BL193" s="602">
        <v>0</v>
      </c>
      <c r="BM193" s="602">
        <v>0</v>
      </c>
      <c r="BN193" s="602">
        <v>0</v>
      </c>
      <c r="BO193" s="602">
        <v>0</v>
      </c>
    </row>
    <row r="194" spans="1:67" ht="14.4" x14ac:dyDescent="0.25">
      <c r="A194" s="597" t="e">
        <v>#N/A</v>
      </c>
      <c r="B194" s="597" t="e">
        <v>#N/A</v>
      </c>
      <c r="C194" s="598" t="s">
        <v>157</v>
      </c>
      <c r="D194" s="598" t="s">
        <v>157</v>
      </c>
      <c r="E194" s="599" t="s">
        <v>548</v>
      </c>
      <c r="F194" s="599" t="s">
        <v>157</v>
      </c>
      <c r="G194" s="600" t="s">
        <v>157</v>
      </c>
      <c r="H194" s="601" t="s">
        <v>157</v>
      </c>
      <c r="I194" s="602" t="s">
        <v>157</v>
      </c>
      <c r="J194" s="602">
        <v>0</v>
      </c>
      <c r="K194" s="602">
        <v>0</v>
      </c>
      <c r="L194" s="602">
        <v>0</v>
      </c>
      <c r="M194" s="602">
        <v>0</v>
      </c>
      <c r="N194" s="602">
        <v>0</v>
      </c>
      <c r="O194" s="602">
        <v>0</v>
      </c>
      <c r="P194" s="602">
        <v>0</v>
      </c>
      <c r="Q194" s="602">
        <v>0</v>
      </c>
      <c r="R194" s="602">
        <v>0</v>
      </c>
      <c r="S194" s="602">
        <v>0</v>
      </c>
      <c r="T194" s="602">
        <v>0</v>
      </c>
      <c r="U194" s="602">
        <v>0</v>
      </c>
      <c r="V194" s="602">
        <v>0</v>
      </c>
      <c r="W194" s="602">
        <v>0</v>
      </c>
      <c r="X194" s="602">
        <v>0</v>
      </c>
      <c r="Y194" s="602">
        <v>0</v>
      </c>
      <c r="Z194" s="602">
        <v>0</v>
      </c>
      <c r="AA194" s="602">
        <v>0</v>
      </c>
      <c r="AB194" s="602">
        <v>0</v>
      </c>
      <c r="AC194" s="602">
        <v>0</v>
      </c>
      <c r="AD194" s="602">
        <v>0</v>
      </c>
      <c r="AE194" s="602">
        <v>0</v>
      </c>
      <c r="AF194" s="602">
        <v>0</v>
      </c>
      <c r="AG194" s="602">
        <v>0</v>
      </c>
      <c r="AH194" s="602">
        <v>0</v>
      </c>
      <c r="AI194" s="602">
        <v>0</v>
      </c>
      <c r="AJ194" s="602">
        <v>0</v>
      </c>
      <c r="AK194" s="602">
        <v>0</v>
      </c>
      <c r="AL194" s="602">
        <v>0</v>
      </c>
      <c r="AM194" s="602">
        <v>0</v>
      </c>
      <c r="AN194" s="602">
        <v>0</v>
      </c>
      <c r="AO194" s="602">
        <v>0</v>
      </c>
      <c r="AP194" s="602">
        <v>0</v>
      </c>
      <c r="AQ194" s="602">
        <v>0</v>
      </c>
      <c r="AR194" s="602">
        <v>0</v>
      </c>
      <c r="AS194" s="602">
        <v>0</v>
      </c>
      <c r="AT194" s="602">
        <v>0</v>
      </c>
      <c r="AU194" s="602">
        <v>0</v>
      </c>
      <c r="AV194" s="602">
        <v>0</v>
      </c>
      <c r="AW194" s="602">
        <v>0</v>
      </c>
      <c r="AX194" s="602">
        <v>0</v>
      </c>
      <c r="AY194" s="602">
        <v>0</v>
      </c>
      <c r="AZ194" s="602">
        <v>0</v>
      </c>
      <c r="BA194" s="602">
        <v>0</v>
      </c>
      <c r="BB194" s="602">
        <v>0</v>
      </c>
      <c r="BC194" s="602">
        <v>0</v>
      </c>
      <c r="BD194" s="602">
        <v>0</v>
      </c>
      <c r="BE194" s="602">
        <v>0</v>
      </c>
      <c r="BF194" s="602">
        <v>0</v>
      </c>
      <c r="BG194" s="602">
        <v>0</v>
      </c>
      <c r="BH194" s="602">
        <v>0</v>
      </c>
      <c r="BI194" s="602">
        <v>0</v>
      </c>
      <c r="BJ194" s="602">
        <v>0</v>
      </c>
      <c r="BK194" s="602">
        <v>0</v>
      </c>
      <c r="BL194" s="602">
        <v>0</v>
      </c>
      <c r="BM194" s="602">
        <v>0</v>
      </c>
      <c r="BN194" s="602">
        <v>0</v>
      </c>
      <c r="BO194" s="602">
        <v>0</v>
      </c>
    </row>
    <row r="195" spans="1:67" ht="14.4" x14ac:dyDescent="0.25">
      <c r="A195" s="597" t="e">
        <v>#N/A</v>
      </c>
      <c r="B195" s="597" t="e">
        <v>#N/A</v>
      </c>
      <c r="C195" s="598" t="s">
        <v>157</v>
      </c>
      <c r="D195" s="598" t="s">
        <v>157</v>
      </c>
      <c r="E195" s="599">
        <v>306845</v>
      </c>
      <c r="F195" s="599" t="s">
        <v>157</v>
      </c>
      <c r="G195" s="600" t="s">
        <v>157</v>
      </c>
      <c r="H195" s="601" t="s">
        <v>157</v>
      </c>
      <c r="I195" s="602" t="s">
        <v>157</v>
      </c>
      <c r="J195" s="602">
        <v>0</v>
      </c>
      <c r="K195" s="602">
        <v>0</v>
      </c>
      <c r="L195" s="602">
        <v>0</v>
      </c>
      <c r="M195" s="602">
        <v>0</v>
      </c>
      <c r="N195" s="602">
        <v>0</v>
      </c>
      <c r="O195" s="602">
        <v>0</v>
      </c>
      <c r="P195" s="602">
        <v>0</v>
      </c>
      <c r="Q195" s="602">
        <v>0</v>
      </c>
      <c r="R195" s="602">
        <v>0</v>
      </c>
      <c r="S195" s="602">
        <v>0</v>
      </c>
      <c r="T195" s="602">
        <v>0</v>
      </c>
      <c r="U195" s="602">
        <v>0</v>
      </c>
      <c r="V195" s="602">
        <v>0</v>
      </c>
      <c r="W195" s="602">
        <v>0</v>
      </c>
      <c r="X195" s="602">
        <v>0</v>
      </c>
      <c r="Y195" s="602">
        <v>0</v>
      </c>
      <c r="Z195" s="602">
        <v>0</v>
      </c>
      <c r="AA195" s="602">
        <v>0</v>
      </c>
      <c r="AB195" s="602">
        <v>0</v>
      </c>
      <c r="AC195" s="602">
        <v>0</v>
      </c>
      <c r="AD195" s="602">
        <v>0</v>
      </c>
      <c r="AE195" s="602">
        <v>0</v>
      </c>
      <c r="AF195" s="602">
        <v>0</v>
      </c>
      <c r="AG195" s="602">
        <v>0</v>
      </c>
      <c r="AH195" s="602">
        <v>0</v>
      </c>
      <c r="AI195" s="602">
        <v>0</v>
      </c>
      <c r="AJ195" s="602">
        <v>0</v>
      </c>
      <c r="AK195" s="602">
        <v>0</v>
      </c>
      <c r="AL195" s="602">
        <v>0</v>
      </c>
      <c r="AM195" s="602">
        <v>0</v>
      </c>
      <c r="AN195" s="602">
        <v>0</v>
      </c>
      <c r="AO195" s="602">
        <v>0</v>
      </c>
      <c r="AP195" s="602">
        <v>0</v>
      </c>
      <c r="AQ195" s="602">
        <v>0</v>
      </c>
      <c r="AR195" s="602">
        <v>0</v>
      </c>
      <c r="AS195" s="602">
        <v>0</v>
      </c>
      <c r="AT195" s="602">
        <v>0</v>
      </c>
      <c r="AU195" s="602">
        <v>0</v>
      </c>
      <c r="AV195" s="602">
        <v>0</v>
      </c>
      <c r="AW195" s="602">
        <v>0</v>
      </c>
      <c r="AX195" s="602">
        <v>0</v>
      </c>
      <c r="AY195" s="602">
        <v>0</v>
      </c>
      <c r="AZ195" s="602">
        <v>0</v>
      </c>
      <c r="BA195" s="602">
        <v>0</v>
      </c>
      <c r="BB195" s="602">
        <v>0</v>
      </c>
      <c r="BC195" s="602">
        <v>0</v>
      </c>
      <c r="BD195" s="602">
        <v>0</v>
      </c>
      <c r="BE195" s="602">
        <v>0</v>
      </c>
      <c r="BF195" s="602">
        <v>0</v>
      </c>
      <c r="BG195" s="602">
        <v>0</v>
      </c>
      <c r="BH195" s="602">
        <v>0</v>
      </c>
      <c r="BI195" s="602">
        <v>0</v>
      </c>
      <c r="BJ195" s="602">
        <v>0</v>
      </c>
      <c r="BK195" s="602">
        <v>0</v>
      </c>
      <c r="BL195" s="602">
        <v>0</v>
      </c>
      <c r="BM195" s="602">
        <v>0</v>
      </c>
      <c r="BN195" s="602">
        <v>0</v>
      </c>
      <c r="BO195" s="602">
        <v>0</v>
      </c>
    </row>
    <row r="196" spans="1:67" ht="14.4" x14ac:dyDescent="0.25">
      <c r="A196" s="597" t="e">
        <v>#N/A</v>
      </c>
      <c r="B196" s="597" t="e">
        <v>#N/A</v>
      </c>
      <c r="C196" s="598" t="s">
        <v>157</v>
      </c>
      <c r="D196" s="598" t="s">
        <v>157</v>
      </c>
      <c r="E196" s="599">
        <v>2518126</v>
      </c>
      <c r="F196" s="599" t="s">
        <v>157</v>
      </c>
      <c r="G196" s="600" t="s">
        <v>157</v>
      </c>
      <c r="H196" s="601" t="s">
        <v>157</v>
      </c>
      <c r="I196" s="602" t="s">
        <v>157</v>
      </c>
      <c r="J196" s="602">
        <v>0</v>
      </c>
      <c r="K196" s="602">
        <v>0</v>
      </c>
      <c r="L196" s="602">
        <v>0</v>
      </c>
      <c r="M196" s="602">
        <v>0</v>
      </c>
      <c r="N196" s="602">
        <v>0</v>
      </c>
      <c r="O196" s="602">
        <v>0</v>
      </c>
      <c r="P196" s="602">
        <v>0</v>
      </c>
      <c r="Q196" s="602">
        <v>0</v>
      </c>
      <c r="R196" s="602">
        <v>0</v>
      </c>
      <c r="S196" s="602">
        <v>0</v>
      </c>
      <c r="T196" s="602">
        <v>0</v>
      </c>
      <c r="U196" s="602">
        <v>0</v>
      </c>
      <c r="V196" s="602">
        <v>0</v>
      </c>
      <c r="W196" s="602">
        <v>0</v>
      </c>
      <c r="X196" s="602">
        <v>0</v>
      </c>
      <c r="Y196" s="602">
        <v>0</v>
      </c>
      <c r="Z196" s="602">
        <v>0</v>
      </c>
      <c r="AA196" s="602">
        <v>0</v>
      </c>
      <c r="AB196" s="602">
        <v>0</v>
      </c>
      <c r="AC196" s="602">
        <v>0</v>
      </c>
      <c r="AD196" s="602">
        <v>0</v>
      </c>
      <c r="AE196" s="602">
        <v>0</v>
      </c>
      <c r="AF196" s="602">
        <v>0</v>
      </c>
      <c r="AG196" s="602">
        <v>0</v>
      </c>
      <c r="AH196" s="602">
        <v>0</v>
      </c>
      <c r="AI196" s="602">
        <v>0</v>
      </c>
      <c r="AJ196" s="602">
        <v>0</v>
      </c>
      <c r="AK196" s="602">
        <v>0</v>
      </c>
      <c r="AL196" s="602">
        <v>0</v>
      </c>
      <c r="AM196" s="602">
        <v>0</v>
      </c>
      <c r="AN196" s="602">
        <v>0</v>
      </c>
      <c r="AO196" s="602">
        <v>0</v>
      </c>
      <c r="AP196" s="602">
        <v>0</v>
      </c>
      <c r="AQ196" s="602">
        <v>0</v>
      </c>
      <c r="AR196" s="602">
        <v>0</v>
      </c>
      <c r="AS196" s="602">
        <v>0</v>
      </c>
      <c r="AT196" s="602">
        <v>0</v>
      </c>
      <c r="AU196" s="602">
        <v>0</v>
      </c>
      <c r="AV196" s="602">
        <v>0</v>
      </c>
      <c r="AW196" s="602">
        <v>0</v>
      </c>
      <c r="AX196" s="602">
        <v>0</v>
      </c>
      <c r="AY196" s="602">
        <v>0</v>
      </c>
      <c r="AZ196" s="602">
        <v>0</v>
      </c>
      <c r="BA196" s="602">
        <v>0</v>
      </c>
      <c r="BB196" s="602">
        <v>0</v>
      </c>
      <c r="BC196" s="602">
        <v>0</v>
      </c>
      <c r="BD196" s="602">
        <v>0</v>
      </c>
      <c r="BE196" s="602">
        <v>0</v>
      </c>
      <c r="BF196" s="602">
        <v>0</v>
      </c>
      <c r="BG196" s="602">
        <v>0</v>
      </c>
      <c r="BH196" s="602">
        <v>0</v>
      </c>
      <c r="BI196" s="602">
        <v>0</v>
      </c>
      <c r="BJ196" s="602">
        <v>0</v>
      </c>
      <c r="BK196" s="602">
        <v>0</v>
      </c>
      <c r="BL196" s="602">
        <v>0</v>
      </c>
      <c r="BM196" s="602">
        <v>0</v>
      </c>
      <c r="BN196" s="602">
        <v>0</v>
      </c>
      <c r="BO196" s="602">
        <v>0</v>
      </c>
    </row>
    <row r="197" spans="1:67" ht="14.4" x14ac:dyDescent="0.25">
      <c r="A197" s="597" t="e">
        <v>#N/A</v>
      </c>
      <c r="B197" s="597" t="e">
        <v>#N/A</v>
      </c>
      <c r="C197" s="598" t="s">
        <v>157</v>
      </c>
      <c r="D197" s="598" t="s">
        <v>157</v>
      </c>
      <c r="E197" s="599" t="s">
        <v>552</v>
      </c>
      <c r="F197" s="599" t="s">
        <v>157</v>
      </c>
      <c r="G197" s="600" t="s">
        <v>157</v>
      </c>
      <c r="H197" s="601" t="s">
        <v>157</v>
      </c>
      <c r="I197" s="602" t="s">
        <v>157</v>
      </c>
      <c r="J197" s="602">
        <v>0</v>
      </c>
      <c r="K197" s="602">
        <v>0</v>
      </c>
      <c r="L197" s="602">
        <v>0</v>
      </c>
      <c r="M197" s="602">
        <v>0</v>
      </c>
      <c r="N197" s="602">
        <v>0</v>
      </c>
      <c r="O197" s="602">
        <v>0</v>
      </c>
      <c r="P197" s="602">
        <v>0</v>
      </c>
      <c r="Q197" s="602">
        <v>0</v>
      </c>
      <c r="R197" s="602">
        <v>0</v>
      </c>
      <c r="S197" s="602">
        <v>0</v>
      </c>
      <c r="T197" s="602">
        <v>0</v>
      </c>
      <c r="U197" s="602">
        <v>0</v>
      </c>
      <c r="V197" s="602">
        <v>0</v>
      </c>
      <c r="W197" s="602">
        <v>0</v>
      </c>
      <c r="X197" s="602">
        <v>0</v>
      </c>
      <c r="Y197" s="602">
        <v>0</v>
      </c>
      <c r="Z197" s="602">
        <v>0</v>
      </c>
      <c r="AA197" s="602">
        <v>0</v>
      </c>
      <c r="AB197" s="602">
        <v>0</v>
      </c>
      <c r="AC197" s="602">
        <v>0</v>
      </c>
      <c r="AD197" s="602">
        <v>0</v>
      </c>
      <c r="AE197" s="602">
        <v>0</v>
      </c>
      <c r="AF197" s="602">
        <v>0</v>
      </c>
      <c r="AG197" s="602">
        <v>0</v>
      </c>
      <c r="AH197" s="602">
        <v>0</v>
      </c>
      <c r="AI197" s="602">
        <v>0</v>
      </c>
      <c r="AJ197" s="602">
        <v>0</v>
      </c>
      <c r="AK197" s="602">
        <v>0</v>
      </c>
      <c r="AL197" s="602">
        <v>0</v>
      </c>
      <c r="AM197" s="602">
        <v>0</v>
      </c>
      <c r="AN197" s="602">
        <v>0</v>
      </c>
      <c r="AO197" s="602">
        <v>0</v>
      </c>
      <c r="AP197" s="602">
        <v>0</v>
      </c>
      <c r="AQ197" s="602">
        <v>0</v>
      </c>
      <c r="AR197" s="602">
        <v>0</v>
      </c>
      <c r="AS197" s="602">
        <v>0</v>
      </c>
      <c r="AT197" s="602">
        <v>0</v>
      </c>
      <c r="AU197" s="602">
        <v>0</v>
      </c>
      <c r="AV197" s="602">
        <v>0</v>
      </c>
      <c r="AW197" s="602">
        <v>0</v>
      </c>
      <c r="AX197" s="602">
        <v>0</v>
      </c>
      <c r="AY197" s="602">
        <v>0</v>
      </c>
      <c r="AZ197" s="602">
        <v>0</v>
      </c>
      <c r="BA197" s="602">
        <v>0</v>
      </c>
      <c r="BB197" s="602">
        <v>0</v>
      </c>
      <c r="BC197" s="602">
        <v>0</v>
      </c>
      <c r="BD197" s="602">
        <v>0</v>
      </c>
      <c r="BE197" s="602">
        <v>0</v>
      </c>
      <c r="BF197" s="602">
        <v>0</v>
      </c>
      <c r="BG197" s="602">
        <v>0</v>
      </c>
      <c r="BH197" s="602">
        <v>0</v>
      </c>
      <c r="BI197" s="602">
        <v>0</v>
      </c>
      <c r="BJ197" s="602">
        <v>0</v>
      </c>
      <c r="BK197" s="602">
        <v>0</v>
      </c>
      <c r="BL197" s="602">
        <v>0</v>
      </c>
      <c r="BM197" s="602">
        <v>0</v>
      </c>
      <c r="BN197" s="602">
        <v>0</v>
      </c>
      <c r="BO197" s="602">
        <v>0</v>
      </c>
    </row>
    <row r="198" spans="1:67" ht="14.4" x14ac:dyDescent="0.25">
      <c r="A198" s="597" t="e">
        <v>#N/A</v>
      </c>
      <c r="B198" s="597" t="e">
        <v>#N/A</v>
      </c>
      <c r="C198" s="598" t="s">
        <v>157</v>
      </c>
      <c r="D198" s="598" t="s">
        <v>157</v>
      </c>
      <c r="E198" s="599" t="s">
        <v>554</v>
      </c>
      <c r="F198" s="599" t="s">
        <v>157</v>
      </c>
      <c r="G198" s="600" t="s">
        <v>157</v>
      </c>
      <c r="H198" s="601" t="s">
        <v>157</v>
      </c>
      <c r="I198" s="602" t="s">
        <v>157</v>
      </c>
      <c r="J198" s="602">
        <v>0</v>
      </c>
      <c r="K198" s="602">
        <v>0</v>
      </c>
      <c r="L198" s="602">
        <v>0</v>
      </c>
      <c r="M198" s="602">
        <v>0</v>
      </c>
      <c r="N198" s="602">
        <v>0</v>
      </c>
      <c r="O198" s="602">
        <v>0</v>
      </c>
      <c r="P198" s="602">
        <v>0</v>
      </c>
      <c r="Q198" s="602">
        <v>0</v>
      </c>
      <c r="R198" s="602">
        <v>0</v>
      </c>
      <c r="S198" s="602">
        <v>0</v>
      </c>
      <c r="T198" s="602">
        <v>0</v>
      </c>
      <c r="U198" s="602">
        <v>0</v>
      </c>
      <c r="V198" s="602">
        <v>0</v>
      </c>
      <c r="W198" s="602">
        <v>0</v>
      </c>
      <c r="X198" s="602">
        <v>0</v>
      </c>
      <c r="Y198" s="602">
        <v>0</v>
      </c>
      <c r="Z198" s="602">
        <v>0</v>
      </c>
      <c r="AA198" s="602">
        <v>0</v>
      </c>
      <c r="AB198" s="602">
        <v>0</v>
      </c>
      <c r="AC198" s="602">
        <v>0</v>
      </c>
      <c r="AD198" s="602">
        <v>0</v>
      </c>
      <c r="AE198" s="602">
        <v>0</v>
      </c>
      <c r="AF198" s="602">
        <v>0</v>
      </c>
      <c r="AG198" s="602">
        <v>0</v>
      </c>
      <c r="AH198" s="602">
        <v>0</v>
      </c>
      <c r="AI198" s="602">
        <v>0</v>
      </c>
      <c r="AJ198" s="602">
        <v>0</v>
      </c>
      <c r="AK198" s="602">
        <v>0</v>
      </c>
      <c r="AL198" s="602">
        <v>0</v>
      </c>
      <c r="AM198" s="602">
        <v>0</v>
      </c>
      <c r="AN198" s="602">
        <v>0</v>
      </c>
      <c r="AO198" s="602">
        <v>0</v>
      </c>
      <c r="AP198" s="602">
        <v>0</v>
      </c>
      <c r="AQ198" s="602">
        <v>0</v>
      </c>
      <c r="AR198" s="602">
        <v>0</v>
      </c>
      <c r="AS198" s="602">
        <v>0</v>
      </c>
      <c r="AT198" s="602">
        <v>0</v>
      </c>
      <c r="AU198" s="602">
        <v>0</v>
      </c>
      <c r="AV198" s="602">
        <v>0</v>
      </c>
      <c r="AW198" s="602">
        <v>0</v>
      </c>
      <c r="AX198" s="602">
        <v>0</v>
      </c>
      <c r="AY198" s="602">
        <v>0</v>
      </c>
      <c r="AZ198" s="602">
        <v>0</v>
      </c>
      <c r="BA198" s="602">
        <v>0</v>
      </c>
      <c r="BB198" s="602">
        <v>0</v>
      </c>
      <c r="BC198" s="602">
        <v>0</v>
      </c>
      <c r="BD198" s="602">
        <v>0</v>
      </c>
      <c r="BE198" s="602">
        <v>0</v>
      </c>
      <c r="BF198" s="602">
        <v>0</v>
      </c>
      <c r="BG198" s="602">
        <v>0</v>
      </c>
      <c r="BH198" s="602">
        <v>0</v>
      </c>
      <c r="BI198" s="602">
        <v>0</v>
      </c>
      <c r="BJ198" s="602">
        <v>0</v>
      </c>
      <c r="BK198" s="602">
        <v>0</v>
      </c>
      <c r="BL198" s="602">
        <v>0</v>
      </c>
      <c r="BM198" s="602">
        <v>0</v>
      </c>
      <c r="BN198" s="602">
        <v>0</v>
      </c>
      <c r="BO198" s="602">
        <v>0</v>
      </c>
    </row>
    <row r="199" spans="1:67" ht="14.4" x14ac:dyDescent="0.25">
      <c r="A199" s="597" t="e">
        <v>#N/A</v>
      </c>
      <c r="B199" s="597" t="e">
        <v>#N/A</v>
      </c>
      <c r="C199" s="598" t="s">
        <v>157</v>
      </c>
      <c r="D199" s="598" t="s">
        <v>157</v>
      </c>
      <c r="E199" s="599" t="s">
        <v>558</v>
      </c>
      <c r="F199" s="599" t="s">
        <v>157</v>
      </c>
      <c r="G199" s="600" t="s">
        <v>157</v>
      </c>
      <c r="H199" s="601" t="s">
        <v>157</v>
      </c>
      <c r="I199" s="602" t="s">
        <v>157</v>
      </c>
      <c r="J199" s="602">
        <v>0</v>
      </c>
      <c r="K199" s="602">
        <v>0</v>
      </c>
      <c r="L199" s="602">
        <v>0</v>
      </c>
      <c r="M199" s="602">
        <v>0</v>
      </c>
      <c r="N199" s="602">
        <v>0</v>
      </c>
      <c r="O199" s="602">
        <v>0</v>
      </c>
      <c r="P199" s="602">
        <v>0</v>
      </c>
      <c r="Q199" s="602">
        <v>0</v>
      </c>
      <c r="R199" s="602">
        <v>0</v>
      </c>
      <c r="S199" s="602">
        <v>0</v>
      </c>
      <c r="T199" s="602">
        <v>0</v>
      </c>
      <c r="U199" s="602">
        <v>0</v>
      </c>
      <c r="V199" s="602">
        <v>0</v>
      </c>
      <c r="W199" s="602">
        <v>0</v>
      </c>
      <c r="X199" s="602">
        <v>0</v>
      </c>
      <c r="Y199" s="602">
        <v>0</v>
      </c>
      <c r="Z199" s="602">
        <v>0</v>
      </c>
      <c r="AA199" s="602">
        <v>0</v>
      </c>
      <c r="AB199" s="602">
        <v>0</v>
      </c>
      <c r="AC199" s="602">
        <v>0</v>
      </c>
      <c r="AD199" s="602">
        <v>0</v>
      </c>
      <c r="AE199" s="602">
        <v>0</v>
      </c>
      <c r="AF199" s="602">
        <v>0</v>
      </c>
      <c r="AG199" s="602">
        <v>0</v>
      </c>
      <c r="AH199" s="602">
        <v>0</v>
      </c>
      <c r="AI199" s="602">
        <v>0</v>
      </c>
      <c r="AJ199" s="602">
        <v>0</v>
      </c>
      <c r="AK199" s="602">
        <v>0</v>
      </c>
      <c r="AL199" s="602">
        <v>0</v>
      </c>
      <c r="AM199" s="602">
        <v>0</v>
      </c>
      <c r="AN199" s="602">
        <v>0</v>
      </c>
      <c r="AO199" s="602">
        <v>0</v>
      </c>
      <c r="AP199" s="602">
        <v>0</v>
      </c>
      <c r="AQ199" s="602">
        <v>0</v>
      </c>
      <c r="AR199" s="602">
        <v>0</v>
      </c>
      <c r="AS199" s="602">
        <v>0</v>
      </c>
      <c r="AT199" s="602">
        <v>0</v>
      </c>
      <c r="AU199" s="602">
        <v>0</v>
      </c>
      <c r="AV199" s="602">
        <v>0</v>
      </c>
      <c r="AW199" s="602">
        <v>0</v>
      </c>
      <c r="AX199" s="602">
        <v>0</v>
      </c>
      <c r="AY199" s="602">
        <v>0</v>
      </c>
      <c r="AZ199" s="602">
        <v>0</v>
      </c>
      <c r="BA199" s="602">
        <v>0</v>
      </c>
      <c r="BB199" s="602">
        <v>0</v>
      </c>
      <c r="BC199" s="602">
        <v>0</v>
      </c>
      <c r="BD199" s="602">
        <v>0</v>
      </c>
      <c r="BE199" s="602">
        <v>0</v>
      </c>
      <c r="BF199" s="602">
        <v>0</v>
      </c>
      <c r="BG199" s="602">
        <v>0</v>
      </c>
      <c r="BH199" s="602">
        <v>0</v>
      </c>
      <c r="BI199" s="602">
        <v>0</v>
      </c>
      <c r="BJ199" s="602">
        <v>0</v>
      </c>
      <c r="BK199" s="602">
        <v>0</v>
      </c>
      <c r="BL199" s="602">
        <v>0</v>
      </c>
      <c r="BM199" s="602">
        <v>0</v>
      </c>
      <c r="BN199" s="602">
        <v>0</v>
      </c>
      <c r="BO199" s="602">
        <v>0</v>
      </c>
    </row>
    <row r="200" spans="1:67" ht="14.4" x14ac:dyDescent="0.25">
      <c r="A200" s="597" t="e">
        <v>#N/A</v>
      </c>
      <c r="B200" s="597" t="e">
        <v>#N/A</v>
      </c>
      <c r="C200" s="598" t="s">
        <v>157</v>
      </c>
      <c r="D200" s="598" t="s">
        <v>157</v>
      </c>
      <c r="E200" s="599" t="s">
        <v>556</v>
      </c>
      <c r="F200" s="599" t="s">
        <v>157</v>
      </c>
      <c r="G200" s="600" t="s">
        <v>157</v>
      </c>
      <c r="H200" s="601" t="s">
        <v>157</v>
      </c>
      <c r="I200" s="602" t="s">
        <v>157</v>
      </c>
      <c r="J200" s="602">
        <v>0</v>
      </c>
      <c r="K200" s="602">
        <v>0</v>
      </c>
      <c r="L200" s="602">
        <v>0</v>
      </c>
      <c r="M200" s="602">
        <v>0</v>
      </c>
      <c r="N200" s="602">
        <v>0</v>
      </c>
      <c r="O200" s="602">
        <v>0</v>
      </c>
      <c r="P200" s="602">
        <v>0</v>
      </c>
      <c r="Q200" s="602">
        <v>0</v>
      </c>
      <c r="R200" s="602">
        <v>0</v>
      </c>
      <c r="S200" s="602">
        <v>0</v>
      </c>
      <c r="T200" s="602">
        <v>0</v>
      </c>
      <c r="U200" s="602">
        <v>0</v>
      </c>
      <c r="V200" s="602">
        <v>0</v>
      </c>
      <c r="W200" s="602">
        <v>0</v>
      </c>
      <c r="X200" s="602">
        <v>0</v>
      </c>
      <c r="Y200" s="602">
        <v>0</v>
      </c>
      <c r="Z200" s="602">
        <v>0</v>
      </c>
      <c r="AA200" s="602">
        <v>0</v>
      </c>
      <c r="AB200" s="602">
        <v>0</v>
      </c>
      <c r="AC200" s="602">
        <v>0</v>
      </c>
      <c r="AD200" s="602">
        <v>0</v>
      </c>
      <c r="AE200" s="602">
        <v>0</v>
      </c>
      <c r="AF200" s="602">
        <v>0</v>
      </c>
      <c r="AG200" s="602">
        <v>0</v>
      </c>
      <c r="AH200" s="602">
        <v>0</v>
      </c>
      <c r="AI200" s="602">
        <v>0</v>
      </c>
      <c r="AJ200" s="602">
        <v>0</v>
      </c>
      <c r="AK200" s="602">
        <v>0</v>
      </c>
      <c r="AL200" s="602">
        <v>0</v>
      </c>
      <c r="AM200" s="602">
        <v>0</v>
      </c>
      <c r="AN200" s="602">
        <v>0</v>
      </c>
      <c r="AO200" s="602">
        <v>0</v>
      </c>
      <c r="AP200" s="602">
        <v>0</v>
      </c>
      <c r="AQ200" s="602">
        <v>0</v>
      </c>
      <c r="AR200" s="602">
        <v>0</v>
      </c>
      <c r="AS200" s="602">
        <v>0</v>
      </c>
      <c r="AT200" s="602">
        <v>0</v>
      </c>
      <c r="AU200" s="602">
        <v>0</v>
      </c>
      <c r="AV200" s="602">
        <v>0</v>
      </c>
      <c r="AW200" s="602">
        <v>0</v>
      </c>
      <c r="AX200" s="602">
        <v>0</v>
      </c>
      <c r="AY200" s="602">
        <v>0</v>
      </c>
      <c r="AZ200" s="602">
        <v>0</v>
      </c>
      <c r="BA200" s="602">
        <v>0</v>
      </c>
      <c r="BB200" s="602">
        <v>0</v>
      </c>
      <c r="BC200" s="602">
        <v>0</v>
      </c>
      <c r="BD200" s="602">
        <v>0</v>
      </c>
      <c r="BE200" s="602">
        <v>0</v>
      </c>
      <c r="BF200" s="602">
        <v>0</v>
      </c>
      <c r="BG200" s="602">
        <v>0</v>
      </c>
      <c r="BH200" s="602">
        <v>0</v>
      </c>
      <c r="BI200" s="602">
        <v>0</v>
      </c>
      <c r="BJ200" s="602">
        <v>0</v>
      </c>
      <c r="BK200" s="602">
        <v>0</v>
      </c>
      <c r="BL200" s="602">
        <v>0</v>
      </c>
      <c r="BM200" s="602">
        <v>0</v>
      </c>
      <c r="BN200" s="602">
        <v>0</v>
      </c>
      <c r="BO200" s="602">
        <v>0</v>
      </c>
    </row>
    <row r="201" spans="1:67" ht="14.4" x14ac:dyDescent="0.25">
      <c r="A201" s="597" t="e">
        <v>#N/A</v>
      </c>
      <c r="B201" s="597" t="e">
        <v>#N/A</v>
      </c>
      <c r="C201" s="598" t="s">
        <v>157</v>
      </c>
      <c r="D201" s="598" t="s">
        <v>157</v>
      </c>
      <c r="E201" s="599">
        <v>205878</v>
      </c>
      <c r="F201" s="599" t="s">
        <v>157</v>
      </c>
      <c r="G201" s="600" t="s">
        <v>157</v>
      </c>
      <c r="H201" s="601" t="s">
        <v>157</v>
      </c>
      <c r="I201" s="602" t="s">
        <v>157</v>
      </c>
      <c r="J201" s="602">
        <v>0</v>
      </c>
      <c r="K201" s="602">
        <v>0</v>
      </c>
      <c r="L201" s="602">
        <v>0</v>
      </c>
      <c r="M201" s="602">
        <v>0</v>
      </c>
      <c r="N201" s="602">
        <v>0</v>
      </c>
      <c r="O201" s="602">
        <v>0</v>
      </c>
      <c r="P201" s="602">
        <v>0</v>
      </c>
      <c r="Q201" s="602">
        <v>0</v>
      </c>
      <c r="R201" s="602">
        <v>0</v>
      </c>
      <c r="S201" s="602">
        <v>0</v>
      </c>
      <c r="T201" s="602">
        <v>0</v>
      </c>
      <c r="U201" s="602">
        <v>0</v>
      </c>
      <c r="V201" s="602">
        <v>0</v>
      </c>
      <c r="W201" s="602">
        <v>0</v>
      </c>
      <c r="X201" s="602">
        <v>0</v>
      </c>
      <c r="Y201" s="602">
        <v>0</v>
      </c>
      <c r="Z201" s="602">
        <v>0</v>
      </c>
      <c r="AA201" s="602">
        <v>0</v>
      </c>
      <c r="AB201" s="602">
        <v>0</v>
      </c>
      <c r="AC201" s="602">
        <v>0</v>
      </c>
      <c r="AD201" s="602">
        <v>0</v>
      </c>
      <c r="AE201" s="602">
        <v>0</v>
      </c>
      <c r="AF201" s="602">
        <v>0</v>
      </c>
      <c r="AG201" s="602">
        <v>0</v>
      </c>
      <c r="AH201" s="602">
        <v>0</v>
      </c>
      <c r="AI201" s="602">
        <v>0</v>
      </c>
      <c r="AJ201" s="602">
        <v>0</v>
      </c>
      <c r="AK201" s="602">
        <v>0</v>
      </c>
      <c r="AL201" s="602">
        <v>0</v>
      </c>
      <c r="AM201" s="602">
        <v>0</v>
      </c>
      <c r="AN201" s="602">
        <v>0</v>
      </c>
      <c r="AO201" s="602">
        <v>0</v>
      </c>
      <c r="AP201" s="602">
        <v>0</v>
      </c>
      <c r="AQ201" s="602">
        <v>0</v>
      </c>
      <c r="AR201" s="602">
        <v>0</v>
      </c>
      <c r="AS201" s="602">
        <v>0</v>
      </c>
      <c r="AT201" s="602">
        <v>0</v>
      </c>
      <c r="AU201" s="602">
        <v>0</v>
      </c>
      <c r="AV201" s="602">
        <v>0</v>
      </c>
      <c r="AW201" s="602">
        <v>0</v>
      </c>
      <c r="AX201" s="602">
        <v>0</v>
      </c>
      <c r="AY201" s="602">
        <v>0</v>
      </c>
      <c r="AZ201" s="602">
        <v>0</v>
      </c>
      <c r="BA201" s="602">
        <v>0</v>
      </c>
      <c r="BB201" s="602">
        <v>0</v>
      </c>
      <c r="BC201" s="602">
        <v>0</v>
      </c>
      <c r="BD201" s="602">
        <v>0</v>
      </c>
      <c r="BE201" s="602">
        <v>0</v>
      </c>
      <c r="BF201" s="602">
        <v>0</v>
      </c>
      <c r="BG201" s="602">
        <v>0</v>
      </c>
      <c r="BH201" s="602">
        <v>0</v>
      </c>
      <c r="BI201" s="602">
        <v>0</v>
      </c>
      <c r="BJ201" s="602">
        <v>0</v>
      </c>
      <c r="BK201" s="602">
        <v>0</v>
      </c>
      <c r="BL201" s="602">
        <v>0</v>
      </c>
      <c r="BM201" s="602">
        <v>0</v>
      </c>
      <c r="BN201" s="602">
        <v>0</v>
      </c>
      <c r="BO201" s="602">
        <v>0</v>
      </c>
    </row>
    <row r="202" spans="1:67" ht="14.4" x14ac:dyDescent="0.25">
      <c r="A202" s="597" t="e">
        <v>#N/A</v>
      </c>
      <c r="B202" s="597" t="e">
        <v>#N/A</v>
      </c>
      <c r="C202" s="598" t="s">
        <v>157</v>
      </c>
      <c r="D202" s="598" t="s">
        <v>157</v>
      </c>
      <c r="E202" s="599">
        <v>2675728</v>
      </c>
      <c r="F202" s="599" t="s">
        <v>157</v>
      </c>
      <c r="G202" s="600" t="s">
        <v>157</v>
      </c>
      <c r="H202" s="601" t="s">
        <v>157</v>
      </c>
      <c r="I202" s="602" t="s">
        <v>157</v>
      </c>
      <c r="J202" s="602">
        <v>0</v>
      </c>
      <c r="K202" s="602">
        <v>0</v>
      </c>
      <c r="L202" s="602">
        <v>0</v>
      </c>
      <c r="M202" s="602">
        <v>0</v>
      </c>
      <c r="N202" s="602">
        <v>0</v>
      </c>
      <c r="O202" s="602">
        <v>0</v>
      </c>
      <c r="P202" s="602">
        <v>0</v>
      </c>
      <c r="Q202" s="602">
        <v>0</v>
      </c>
      <c r="R202" s="602">
        <v>0</v>
      </c>
      <c r="S202" s="602">
        <v>0</v>
      </c>
      <c r="T202" s="602">
        <v>0</v>
      </c>
      <c r="U202" s="602">
        <v>0</v>
      </c>
      <c r="V202" s="602">
        <v>0</v>
      </c>
      <c r="W202" s="602">
        <v>0</v>
      </c>
      <c r="X202" s="602">
        <v>0</v>
      </c>
      <c r="Y202" s="602">
        <v>0</v>
      </c>
      <c r="Z202" s="602">
        <v>0</v>
      </c>
      <c r="AA202" s="602">
        <v>0</v>
      </c>
      <c r="AB202" s="602">
        <v>0</v>
      </c>
      <c r="AC202" s="602">
        <v>0</v>
      </c>
      <c r="AD202" s="602">
        <v>0</v>
      </c>
      <c r="AE202" s="602">
        <v>0</v>
      </c>
      <c r="AF202" s="602">
        <v>0</v>
      </c>
      <c r="AG202" s="602">
        <v>0</v>
      </c>
      <c r="AH202" s="602">
        <v>0</v>
      </c>
      <c r="AI202" s="602">
        <v>0</v>
      </c>
      <c r="AJ202" s="602">
        <v>0</v>
      </c>
      <c r="AK202" s="602">
        <v>0</v>
      </c>
      <c r="AL202" s="602">
        <v>0</v>
      </c>
      <c r="AM202" s="602">
        <v>0</v>
      </c>
      <c r="AN202" s="602">
        <v>0</v>
      </c>
      <c r="AO202" s="602">
        <v>0</v>
      </c>
      <c r="AP202" s="602">
        <v>0</v>
      </c>
      <c r="AQ202" s="602">
        <v>0</v>
      </c>
      <c r="AR202" s="602">
        <v>0</v>
      </c>
      <c r="AS202" s="602">
        <v>0</v>
      </c>
      <c r="AT202" s="602">
        <v>0</v>
      </c>
      <c r="AU202" s="602">
        <v>0</v>
      </c>
      <c r="AV202" s="602">
        <v>0</v>
      </c>
      <c r="AW202" s="602">
        <v>0</v>
      </c>
      <c r="AX202" s="602">
        <v>0</v>
      </c>
      <c r="AY202" s="602">
        <v>0</v>
      </c>
      <c r="AZ202" s="602">
        <v>0</v>
      </c>
      <c r="BA202" s="602">
        <v>0</v>
      </c>
      <c r="BB202" s="602">
        <v>0</v>
      </c>
      <c r="BC202" s="602">
        <v>0</v>
      </c>
      <c r="BD202" s="602">
        <v>0</v>
      </c>
      <c r="BE202" s="602">
        <v>0</v>
      </c>
      <c r="BF202" s="602">
        <v>0</v>
      </c>
      <c r="BG202" s="602">
        <v>0</v>
      </c>
      <c r="BH202" s="602">
        <v>0</v>
      </c>
      <c r="BI202" s="602">
        <v>0</v>
      </c>
      <c r="BJ202" s="602">
        <v>0</v>
      </c>
      <c r="BK202" s="602">
        <v>0</v>
      </c>
      <c r="BL202" s="602">
        <v>0</v>
      </c>
      <c r="BM202" s="602">
        <v>0</v>
      </c>
      <c r="BN202" s="602">
        <v>0</v>
      </c>
      <c r="BO202" s="602">
        <v>0</v>
      </c>
    </row>
    <row r="203" spans="1:67" ht="14.4" x14ac:dyDescent="0.25">
      <c r="A203" s="597" t="e">
        <v>#N/A</v>
      </c>
      <c r="B203" s="597" t="e">
        <v>#N/A</v>
      </c>
      <c r="C203" s="598" t="s">
        <v>157</v>
      </c>
      <c r="D203" s="598" t="s">
        <v>157</v>
      </c>
      <c r="E203" s="599" t="s">
        <v>561</v>
      </c>
      <c r="F203" s="599" t="s">
        <v>157</v>
      </c>
      <c r="G203" s="600" t="s">
        <v>157</v>
      </c>
      <c r="H203" s="601" t="s">
        <v>157</v>
      </c>
      <c r="I203" s="602" t="s">
        <v>157</v>
      </c>
      <c r="J203" s="602">
        <v>0</v>
      </c>
      <c r="K203" s="602">
        <v>0</v>
      </c>
      <c r="L203" s="602">
        <v>0</v>
      </c>
      <c r="M203" s="602">
        <v>0</v>
      </c>
      <c r="N203" s="602">
        <v>0</v>
      </c>
      <c r="O203" s="602">
        <v>0</v>
      </c>
      <c r="P203" s="602">
        <v>0</v>
      </c>
      <c r="Q203" s="602">
        <v>0</v>
      </c>
      <c r="R203" s="602">
        <v>0</v>
      </c>
      <c r="S203" s="602">
        <v>0</v>
      </c>
      <c r="T203" s="602">
        <v>0</v>
      </c>
      <c r="U203" s="602">
        <v>0</v>
      </c>
      <c r="V203" s="602">
        <v>0</v>
      </c>
      <c r="W203" s="602">
        <v>0</v>
      </c>
      <c r="X203" s="602">
        <v>0</v>
      </c>
      <c r="Y203" s="602">
        <v>0</v>
      </c>
      <c r="Z203" s="602">
        <v>0</v>
      </c>
      <c r="AA203" s="602">
        <v>0</v>
      </c>
      <c r="AB203" s="602">
        <v>0</v>
      </c>
      <c r="AC203" s="602">
        <v>0</v>
      </c>
      <c r="AD203" s="602">
        <v>0</v>
      </c>
      <c r="AE203" s="602">
        <v>0</v>
      </c>
      <c r="AF203" s="602">
        <v>0</v>
      </c>
      <c r="AG203" s="602">
        <v>0</v>
      </c>
      <c r="AH203" s="602">
        <v>0</v>
      </c>
      <c r="AI203" s="602">
        <v>0</v>
      </c>
      <c r="AJ203" s="602">
        <v>0</v>
      </c>
      <c r="AK203" s="602">
        <v>0</v>
      </c>
      <c r="AL203" s="602">
        <v>0</v>
      </c>
      <c r="AM203" s="602">
        <v>0</v>
      </c>
      <c r="AN203" s="602">
        <v>0</v>
      </c>
      <c r="AO203" s="602">
        <v>0</v>
      </c>
      <c r="AP203" s="602">
        <v>0</v>
      </c>
      <c r="AQ203" s="602">
        <v>0</v>
      </c>
      <c r="AR203" s="602">
        <v>0</v>
      </c>
      <c r="AS203" s="602">
        <v>0</v>
      </c>
      <c r="AT203" s="602">
        <v>0</v>
      </c>
      <c r="AU203" s="602">
        <v>0</v>
      </c>
      <c r="AV203" s="602">
        <v>0</v>
      </c>
      <c r="AW203" s="602">
        <v>0</v>
      </c>
      <c r="AX203" s="602">
        <v>0</v>
      </c>
      <c r="AY203" s="602">
        <v>0</v>
      </c>
      <c r="AZ203" s="602">
        <v>0</v>
      </c>
      <c r="BA203" s="602">
        <v>0</v>
      </c>
      <c r="BB203" s="602">
        <v>0</v>
      </c>
      <c r="BC203" s="602">
        <v>0</v>
      </c>
      <c r="BD203" s="602">
        <v>0</v>
      </c>
      <c r="BE203" s="602">
        <v>0</v>
      </c>
      <c r="BF203" s="602">
        <v>0</v>
      </c>
      <c r="BG203" s="602">
        <v>0</v>
      </c>
      <c r="BH203" s="602">
        <v>0</v>
      </c>
      <c r="BI203" s="602">
        <v>0</v>
      </c>
      <c r="BJ203" s="602">
        <v>0</v>
      </c>
      <c r="BK203" s="602">
        <v>0</v>
      </c>
      <c r="BL203" s="602">
        <v>0</v>
      </c>
      <c r="BM203" s="602">
        <v>0</v>
      </c>
      <c r="BN203" s="602">
        <v>0</v>
      </c>
      <c r="BO203" s="602">
        <v>0</v>
      </c>
    </row>
    <row r="204" spans="1:67" ht="14.4" x14ac:dyDescent="0.25">
      <c r="A204" s="597" t="e">
        <v>#N/A</v>
      </c>
      <c r="B204" s="597" t="e">
        <v>#N/A</v>
      </c>
      <c r="C204" s="598" t="s">
        <v>157</v>
      </c>
      <c r="D204" s="598" t="s">
        <v>157</v>
      </c>
      <c r="E204" s="599">
        <v>2578607</v>
      </c>
      <c r="F204" s="599" t="s">
        <v>157</v>
      </c>
      <c r="G204" s="600" t="s">
        <v>157</v>
      </c>
      <c r="H204" s="601" t="s">
        <v>157</v>
      </c>
      <c r="I204" s="602" t="s">
        <v>157</v>
      </c>
      <c r="J204" s="602">
        <v>0</v>
      </c>
      <c r="K204" s="602">
        <v>0</v>
      </c>
      <c r="L204" s="602">
        <v>0</v>
      </c>
      <c r="M204" s="602">
        <v>0</v>
      </c>
      <c r="N204" s="602">
        <v>0</v>
      </c>
      <c r="O204" s="602">
        <v>0</v>
      </c>
      <c r="P204" s="602">
        <v>0</v>
      </c>
      <c r="Q204" s="602">
        <v>0</v>
      </c>
      <c r="R204" s="602">
        <v>0</v>
      </c>
      <c r="S204" s="602">
        <v>0</v>
      </c>
      <c r="T204" s="602">
        <v>0</v>
      </c>
      <c r="U204" s="602">
        <v>0</v>
      </c>
      <c r="V204" s="602">
        <v>0</v>
      </c>
      <c r="W204" s="602">
        <v>0</v>
      </c>
      <c r="X204" s="602">
        <v>0</v>
      </c>
      <c r="Y204" s="602">
        <v>0</v>
      </c>
      <c r="Z204" s="602">
        <v>0</v>
      </c>
      <c r="AA204" s="602">
        <v>0</v>
      </c>
      <c r="AB204" s="602">
        <v>0</v>
      </c>
      <c r="AC204" s="602">
        <v>0</v>
      </c>
      <c r="AD204" s="602">
        <v>0</v>
      </c>
      <c r="AE204" s="602">
        <v>0</v>
      </c>
      <c r="AF204" s="602">
        <v>0</v>
      </c>
      <c r="AG204" s="602">
        <v>0</v>
      </c>
      <c r="AH204" s="602">
        <v>0</v>
      </c>
      <c r="AI204" s="602">
        <v>0</v>
      </c>
      <c r="AJ204" s="602">
        <v>0</v>
      </c>
      <c r="AK204" s="602">
        <v>0</v>
      </c>
      <c r="AL204" s="602">
        <v>0</v>
      </c>
      <c r="AM204" s="602">
        <v>0</v>
      </c>
      <c r="AN204" s="602">
        <v>0</v>
      </c>
      <c r="AO204" s="602">
        <v>0</v>
      </c>
      <c r="AP204" s="602">
        <v>0</v>
      </c>
      <c r="AQ204" s="602">
        <v>0</v>
      </c>
      <c r="AR204" s="602">
        <v>0</v>
      </c>
      <c r="AS204" s="602">
        <v>0</v>
      </c>
      <c r="AT204" s="602">
        <v>0</v>
      </c>
      <c r="AU204" s="602">
        <v>0</v>
      </c>
      <c r="AV204" s="602">
        <v>0</v>
      </c>
      <c r="AW204" s="602">
        <v>0</v>
      </c>
      <c r="AX204" s="602">
        <v>0</v>
      </c>
      <c r="AY204" s="602">
        <v>0</v>
      </c>
      <c r="AZ204" s="602">
        <v>0</v>
      </c>
      <c r="BA204" s="602">
        <v>0</v>
      </c>
      <c r="BB204" s="602">
        <v>0</v>
      </c>
      <c r="BC204" s="602">
        <v>0</v>
      </c>
      <c r="BD204" s="602">
        <v>0</v>
      </c>
      <c r="BE204" s="602">
        <v>0</v>
      </c>
      <c r="BF204" s="602">
        <v>0</v>
      </c>
      <c r="BG204" s="602">
        <v>0</v>
      </c>
      <c r="BH204" s="602">
        <v>0</v>
      </c>
      <c r="BI204" s="602">
        <v>0</v>
      </c>
      <c r="BJ204" s="602">
        <v>0</v>
      </c>
      <c r="BK204" s="602">
        <v>0</v>
      </c>
      <c r="BL204" s="602">
        <v>0</v>
      </c>
      <c r="BM204" s="602">
        <v>0</v>
      </c>
      <c r="BN204" s="602">
        <v>0</v>
      </c>
      <c r="BO204" s="602">
        <v>0</v>
      </c>
    </row>
    <row r="205" spans="1:67" ht="14.4" x14ac:dyDescent="0.25">
      <c r="A205" s="597" t="e">
        <v>#N/A</v>
      </c>
      <c r="B205" s="597" t="e">
        <v>#N/A</v>
      </c>
      <c r="C205" s="598" t="s">
        <v>157</v>
      </c>
      <c r="D205" s="598" t="s">
        <v>157</v>
      </c>
      <c r="E205" s="599" t="s">
        <v>563</v>
      </c>
      <c r="F205" s="599" t="s">
        <v>157</v>
      </c>
      <c r="G205" s="600" t="s">
        <v>157</v>
      </c>
      <c r="H205" s="601" t="s">
        <v>157</v>
      </c>
      <c r="I205" s="602" t="s">
        <v>157</v>
      </c>
      <c r="J205" s="602">
        <v>0</v>
      </c>
      <c r="K205" s="602">
        <v>0</v>
      </c>
      <c r="L205" s="602">
        <v>0</v>
      </c>
      <c r="M205" s="602">
        <v>0</v>
      </c>
      <c r="N205" s="602">
        <v>0</v>
      </c>
      <c r="O205" s="602">
        <v>0</v>
      </c>
      <c r="P205" s="602">
        <v>0</v>
      </c>
      <c r="Q205" s="602">
        <v>0</v>
      </c>
      <c r="R205" s="602">
        <v>0</v>
      </c>
      <c r="S205" s="602">
        <v>0</v>
      </c>
      <c r="T205" s="602">
        <v>0</v>
      </c>
      <c r="U205" s="602">
        <v>0</v>
      </c>
      <c r="V205" s="602">
        <v>0</v>
      </c>
      <c r="W205" s="602">
        <v>0</v>
      </c>
      <c r="X205" s="602">
        <v>0</v>
      </c>
      <c r="Y205" s="602">
        <v>0</v>
      </c>
      <c r="Z205" s="602">
        <v>0</v>
      </c>
      <c r="AA205" s="602">
        <v>0</v>
      </c>
      <c r="AB205" s="602">
        <v>0</v>
      </c>
      <c r="AC205" s="602">
        <v>0</v>
      </c>
      <c r="AD205" s="602">
        <v>0</v>
      </c>
      <c r="AE205" s="602">
        <v>0</v>
      </c>
      <c r="AF205" s="602">
        <v>0</v>
      </c>
      <c r="AG205" s="602">
        <v>0</v>
      </c>
      <c r="AH205" s="602">
        <v>0</v>
      </c>
      <c r="AI205" s="602">
        <v>0</v>
      </c>
      <c r="AJ205" s="602">
        <v>0</v>
      </c>
      <c r="AK205" s="602">
        <v>0</v>
      </c>
      <c r="AL205" s="602">
        <v>0</v>
      </c>
      <c r="AM205" s="602">
        <v>0</v>
      </c>
      <c r="AN205" s="602">
        <v>0</v>
      </c>
      <c r="AO205" s="602">
        <v>0</v>
      </c>
      <c r="AP205" s="602">
        <v>0</v>
      </c>
      <c r="AQ205" s="602">
        <v>0</v>
      </c>
      <c r="AR205" s="602">
        <v>0</v>
      </c>
      <c r="AS205" s="602">
        <v>0</v>
      </c>
      <c r="AT205" s="602">
        <v>0</v>
      </c>
      <c r="AU205" s="602">
        <v>0</v>
      </c>
      <c r="AV205" s="602">
        <v>0</v>
      </c>
      <c r="AW205" s="602">
        <v>0</v>
      </c>
      <c r="AX205" s="602">
        <v>0</v>
      </c>
      <c r="AY205" s="602">
        <v>0</v>
      </c>
      <c r="AZ205" s="602">
        <v>0</v>
      </c>
      <c r="BA205" s="602">
        <v>0</v>
      </c>
      <c r="BB205" s="602">
        <v>0</v>
      </c>
      <c r="BC205" s="602">
        <v>0</v>
      </c>
      <c r="BD205" s="602">
        <v>0</v>
      </c>
      <c r="BE205" s="602">
        <v>0</v>
      </c>
      <c r="BF205" s="602">
        <v>0</v>
      </c>
      <c r="BG205" s="602">
        <v>0</v>
      </c>
      <c r="BH205" s="602">
        <v>0</v>
      </c>
      <c r="BI205" s="602">
        <v>0</v>
      </c>
      <c r="BJ205" s="602">
        <v>0</v>
      </c>
      <c r="BK205" s="602">
        <v>0</v>
      </c>
      <c r="BL205" s="602">
        <v>0</v>
      </c>
      <c r="BM205" s="602">
        <v>0</v>
      </c>
      <c r="BN205" s="602">
        <v>0</v>
      </c>
      <c r="BO205" s="602">
        <v>0</v>
      </c>
    </row>
    <row r="206" spans="1:67" ht="14.4" x14ac:dyDescent="0.25">
      <c r="A206" s="597" t="e">
        <v>#N/A</v>
      </c>
      <c r="B206" s="597" t="e">
        <v>#N/A</v>
      </c>
      <c r="C206" s="598" t="s">
        <v>157</v>
      </c>
      <c r="D206" s="598" t="s">
        <v>157</v>
      </c>
      <c r="E206" s="599" t="s">
        <v>567</v>
      </c>
      <c r="F206" s="599" t="s">
        <v>157</v>
      </c>
      <c r="G206" s="600" t="s">
        <v>157</v>
      </c>
      <c r="H206" s="601" t="s">
        <v>157</v>
      </c>
      <c r="I206" s="602" t="s">
        <v>157</v>
      </c>
      <c r="J206" s="602">
        <v>0</v>
      </c>
      <c r="K206" s="602">
        <v>0</v>
      </c>
      <c r="L206" s="602">
        <v>0</v>
      </c>
      <c r="M206" s="602">
        <v>0</v>
      </c>
      <c r="N206" s="602">
        <v>0</v>
      </c>
      <c r="O206" s="602">
        <v>0</v>
      </c>
      <c r="P206" s="602">
        <v>0</v>
      </c>
      <c r="Q206" s="602">
        <v>0</v>
      </c>
      <c r="R206" s="602">
        <v>0</v>
      </c>
      <c r="S206" s="602">
        <v>0</v>
      </c>
      <c r="T206" s="602">
        <v>0</v>
      </c>
      <c r="U206" s="602">
        <v>0</v>
      </c>
      <c r="V206" s="602">
        <v>0</v>
      </c>
      <c r="W206" s="602">
        <v>0</v>
      </c>
      <c r="X206" s="602">
        <v>0</v>
      </c>
      <c r="Y206" s="602">
        <v>0</v>
      </c>
      <c r="Z206" s="602">
        <v>0</v>
      </c>
      <c r="AA206" s="602">
        <v>0</v>
      </c>
      <c r="AB206" s="602">
        <v>0</v>
      </c>
      <c r="AC206" s="602">
        <v>0</v>
      </c>
      <c r="AD206" s="602">
        <v>0</v>
      </c>
      <c r="AE206" s="602">
        <v>0</v>
      </c>
      <c r="AF206" s="602">
        <v>0</v>
      </c>
      <c r="AG206" s="602">
        <v>0</v>
      </c>
      <c r="AH206" s="602">
        <v>0</v>
      </c>
      <c r="AI206" s="602">
        <v>0</v>
      </c>
      <c r="AJ206" s="602">
        <v>0</v>
      </c>
      <c r="AK206" s="602">
        <v>0</v>
      </c>
      <c r="AL206" s="602">
        <v>0</v>
      </c>
      <c r="AM206" s="602">
        <v>0</v>
      </c>
      <c r="AN206" s="602">
        <v>0</v>
      </c>
      <c r="AO206" s="602">
        <v>0</v>
      </c>
      <c r="AP206" s="602">
        <v>0</v>
      </c>
      <c r="AQ206" s="602">
        <v>0</v>
      </c>
      <c r="AR206" s="602">
        <v>0</v>
      </c>
      <c r="AS206" s="602">
        <v>0</v>
      </c>
      <c r="AT206" s="602">
        <v>0</v>
      </c>
      <c r="AU206" s="602">
        <v>0</v>
      </c>
      <c r="AV206" s="602">
        <v>0</v>
      </c>
      <c r="AW206" s="602">
        <v>0</v>
      </c>
      <c r="AX206" s="602">
        <v>0</v>
      </c>
      <c r="AY206" s="602">
        <v>0</v>
      </c>
      <c r="AZ206" s="602">
        <v>0</v>
      </c>
      <c r="BA206" s="602">
        <v>0</v>
      </c>
      <c r="BB206" s="602">
        <v>0</v>
      </c>
      <c r="BC206" s="602">
        <v>0</v>
      </c>
      <c r="BD206" s="602">
        <v>0</v>
      </c>
      <c r="BE206" s="602">
        <v>0</v>
      </c>
      <c r="BF206" s="602">
        <v>0</v>
      </c>
      <c r="BG206" s="602">
        <v>0</v>
      </c>
      <c r="BH206" s="602">
        <v>0</v>
      </c>
      <c r="BI206" s="602">
        <v>0</v>
      </c>
      <c r="BJ206" s="602">
        <v>0</v>
      </c>
      <c r="BK206" s="602">
        <v>0</v>
      </c>
      <c r="BL206" s="602">
        <v>0</v>
      </c>
      <c r="BM206" s="602">
        <v>0</v>
      </c>
      <c r="BN206" s="602">
        <v>0</v>
      </c>
      <c r="BO206" s="602">
        <v>0</v>
      </c>
    </row>
    <row r="207" spans="1:67" ht="14.4" x14ac:dyDescent="0.25">
      <c r="A207" s="597" t="e">
        <v>#N/A</v>
      </c>
      <c r="B207" s="597" t="e">
        <v>#N/A</v>
      </c>
      <c r="C207" s="598" t="s">
        <v>157</v>
      </c>
      <c r="D207" s="598" t="s">
        <v>157</v>
      </c>
      <c r="E207" s="599" t="s">
        <v>569</v>
      </c>
      <c r="F207" s="599" t="s">
        <v>157</v>
      </c>
      <c r="G207" s="600" t="s">
        <v>157</v>
      </c>
      <c r="H207" s="601" t="s">
        <v>157</v>
      </c>
      <c r="I207" s="602" t="s">
        <v>157</v>
      </c>
      <c r="J207" s="602">
        <v>0</v>
      </c>
      <c r="K207" s="602">
        <v>0</v>
      </c>
      <c r="L207" s="602">
        <v>0</v>
      </c>
      <c r="M207" s="602">
        <v>0</v>
      </c>
      <c r="N207" s="602">
        <v>0</v>
      </c>
      <c r="O207" s="602">
        <v>0</v>
      </c>
      <c r="P207" s="602">
        <v>0</v>
      </c>
      <c r="Q207" s="602">
        <v>0</v>
      </c>
      <c r="R207" s="602">
        <v>0</v>
      </c>
      <c r="S207" s="602">
        <v>0</v>
      </c>
      <c r="T207" s="602">
        <v>0</v>
      </c>
      <c r="U207" s="602">
        <v>0</v>
      </c>
      <c r="V207" s="602">
        <v>0</v>
      </c>
      <c r="W207" s="602">
        <v>0</v>
      </c>
      <c r="X207" s="602">
        <v>0</v>
      </c>
      <c r="Y207" s="602">
        <v>0</v>
      </c>
      <c r="Z207" s="602">
        <v>0</v>
      </c>
      <c r="AA207" s="602">
        <v>0</v>
      </c>
      <c r="AB207" s="602">
        <v>0</v>
      </c>
      <c r="AC207" s="602">
        <v>0</v>
      </c>
      <c r="AD207" s="602">
        <v>0</v>
      </c>
      <c r="AE207" s="602">
        <v>0</v>
      </c>
      <c r="AF207" s="602">
        <v>0</v>
      </c>
      <c r="AG207" s="602">
        <v>0</v>
      </c>
      <c r="AH207" s="602">
        <v>0</v>
      </c>
      <c r="AI207" s="602">
        <v>0</v>
      </c>
      <c r="AJ207" s="602">
        <v>0</v>
      </c>
      <c r="AK207" s="602">
        <v>0</v>
      </c>
      <c r="AL207" s="602">
        <v>0</v>
      </c>
      <c r="AM207" s="602">
        <v>0</v>
      </c>
      <c r="AN207" s="602">
        <v>0</v>
      </c>
      <c r="AO207" s="602">
        <v>0</v>
      </c>
      <c r="AP207" s="602">
        <v>0</v>
      </c>
      <c r="AQ207" s="602">
        <v>0</v>
      </c>
      <c r="AR207" s="602">
        <v>0</v>
      </c>
      <c r="AS207" s="602">
        <v>0</v>
      </c>
      <c r="AT207" s="602">
        <v>0</v>
      </c>
      <c r="AU207" s="602">
        <v>0</v>
      </c>
      <c r="AV207" s="602">
        <v>0</v>
      </c>
      <c r="AW207" s="602">
        <v>0</v>
      </c>
      <c r="AX207" s="602">
        <v>0</v>
      </c>
      <c r="AY207" s="602">
        <v>0</v>
      </c>
      <c r="AZ207" s="602">
        <v>0</v>
      </c>
      <c r="BA207" s="602">
        <v>0</v>
      </c>
      <c r="BB207" s="602">
        <v>0</v>
      </c>
      <c r="BC207" s="602">
        <v>0</v>
      </c>
      <c r="BD207" s="602">
        <v>0</v>
      </c>
      <c r="BE207" s="602">
        <v>0</v>
      </c>
      <c r="BF207" s="602">
        <v>0</v>
      </c>
      <c r="BG207" s="602">
        <v>0</v>
      </c>
      <c r="BH207" s="602">
        <v>0</v>
      </c>
      <c r="BI207" s="602">
        <v>0</v>
      </c>
      <c r="BJ207" s="602">
        <v>0</v>
      </c>
      <c r="BK207" s="602">
        <v>0</v>
      </c>
      <c r="BL207" s="602">
        <v>0</v>
      </c>
      <c r="BM207" s="602">
        <v>0</v>
      </c>
      <c r="BN207" s="602">
        <v>0</v>
      </c>
      <c r="BO207" s="602">
        <v>0</v>
      </c>
    </row>
    <row r="208" spans="1:67" ht="14.4" x14ac:dyDescent="0.25">
      <c r="A208" s="597" t="e">
        <v>#N/A</v>
      </c>
      <c r="B208" s="597" t="e">
        <v>#N/A</v>
      </c>
      <c r="C208" s="598" t="s">
        <v>157</v>
      </c>
      <c r="D208" s="598" t="s">
        <v>157</v>
      </c>
      <c r="E208" s="599" t="s">
        <v>571</v>
      </c>
      <c r="F208" s="599" t="s">
        <v>157</v>
      </c>
      <c r="G208" s="600" t="s">
        <v>157</v>
      </c>
      <c r="H208" s="601" t="s">
        <v>157</v>
      </c>
      <c r="I208" s="602" t="s">
        <v>157</v>
      </c>
      <c r="J208" s="602">
        <v>0</v>
      </c>
      <c r="K208" s="602">
        <v>0</v>
      </c>
      <c r="L208" s="602">
        <v>0</v>
      </c>
      <c r="M208" s="602">
        <v>0</v>
      </c>
      <c r="N208" s="602">
        <v>0</v>
      </c>
      <c r="O208" s="602">
        <v>0</v>
      </c>
      <c r="P208" s="602">
        <v>0</v>
      </c>
      <c r="Q208" s="602">
        <v>0</v>
      </c>
      <c r="R208" s="602">
        <v>0</v>
      </c>
      <c r="S208" s="602">
        <v>0</v>
      </c>
      <c r="T208" s="602">
        <v>0</v>
      </c>
      <c r="U208" s="602">
        <v>0</v>
      </c>
      <c r="V208" s="602">
        <v>0</v>
      </c>
      <c r="W208" s="602">
        <v>0</v>
      </c>
      <c r="X208" s="602">
        <v>0</v>
      </c>
      <c r="Y208" s="602">
        <v>0</v>
      </c>
      <c r="Z208" s="602">
        <v>0</v>
      </c>
      <c r="AA208" s="602">
        <v>0</v>
      </c>
      <c r="AB208" s="602">
        <v>0</v>
      </c>
      <c r="AC208" s="602">
        <v>0</v>
      </c>
      <c r="AD208" s="602">
        <v>0</v>
      </c>
      <c r="AE208" s="602">
        <v>0</v>
      </c>
      <c r="AF208" s="602">
        <v>0</v>
      </c>
      <c r="AG208" s="602">
        <v>0</v>
      </c>
      <c r="AH208" s="602">
        <v>0</v>
      </c>
      <c r="AI208" s="602">
        <v>0</v>
      </c>
      <c r="AJ208" s="602">
        <v>0</v>
      </c>
      <c r="AK208" s="602">
        <v>0</v>
      </c>
      <c r="AL208" s="602">
        <v>0</v>
      </c>
      <c r="AM208" s="602">
        <v>0</v>
      </c>
      <c r="AN208" s="602">
        <v>0</v>
      </c>
      <c r="AO208" s="602">
        <v>0</v>
      </c>
      <c r="AP208" s="602">
        <v>0</v>
      </c>
      <c r="AQ208" s="602">
        <v>0</v>
      </c>
      <c r="AR208" s="602">
        <v>0</v>
      </c>
      <c r="AS208" s="602">
        <v>0</v>
      </c>
      <c r="AT208" s="602">
        <v>0</v>
      </c>
      <c r="AU208" s="602">
        <v>0</v>
      </c>
      <c r="AV208" s="602">
        <v>0</v>
      </c>
      <c r="AW208" s="602">
        <v>0</v>
      </c>
      <c r="AX208" s="602">
        <v>0</v>
      </c>
      <c r="AY208" s="602">
        <v>0</v>
      </c>
      <c r="AZ208" s="602">
        <v>0</v>
      </c>
      <c r="BA208" s="602">
        <v>0</v>
      </c>
      <c r="BB208" s="602">
        <v>0</v>
      </c>
      <c r="BC208" s="602">
        <v>0</v>
      </c>
      <c r="BD208" s="602">
        <v>0</v>
      </c>
      <c r="BE208" s="602">
        <v>0</v>
      </c>
      <c r="BF208" s="602">
        <v>0</v>
      </c>
      <c r="BG208" s="602">
        <v>0</v>
      </c>
      <c r="BH208" s="602">
        <v>0</v>
      </c>
      <c r="BI208" s="602">
        <v>0</v>
      </c>
      <c r="BJ208" s="602">
        <v>0</v>
      </c>
      <c r="BK208" s="602">
        <v>0</v>
      </c>
      <c r="BL208" s="602">
        <v>0</v>
      </c>
      <c r="BM208" s="602">
        <v>0</v>
      </c>
      <c r="BN208" s="602">
        <v>0</v>
      </c>
      <c r="BO208" s="602">
        <v>0</v>
      </c>
    </row>
    <row r="209" spans="1:67" ht="14.4" x14ac:dyDescent="0.25">
      <c r="A209" s="597" t="e">
        <v>#N/A</v>
      </c>
      <c r="B209" s="597" t="e">
        <v>#N/A</v>
      </c>
      <c r="C209" s="598" t="s">
        <v>157</v>
      </c>
      <c r="D209" s="598" t="s">
        <v>157</v>
      </c>
      <c r="E209" s="599" t="s">
        <v>573</v>
      </c>
      <c r="F209" s="599" t="s">
        <v>157</v>
      </c>
      <c r="G209" s="600" t="s">
        <v>157</v>
      </c>
      <c r="H209" s="601" t="s">
        <v>157</v>
      </c>
      <c r="I209" s="602" t="s">
        <v>157</v>
      </c>
      <c r="J209" s="602">
        <v>0</v>
      </c>
      <c r="K209" s="602">
        <v>0</v>
      </c>
      <c r="L209" s="602">
        <v>0</v>
      </c>
      <c r="M209" s="602">
        <v>0</v>
      </c>
      <c r="N209" s="602">
        <v>0</v>
      </c>
      <c r="O209" s="602">
        <v>0</v>
      </c>
      <c r="P209" s="602">
        <v>0</v>
      </c>
      <c r="Q209" s="602">
        <v>0</v>
      </c>
      <c r="R209" s="602">
        <v>0</v>
      </c>
      <c r="S209" s="602">
        <v>0</v>
      </c>
      <c r="T209" s="602">
        <v>0</v>
      </c>
      <c r="U209" s="602">
        <v>0</v>
      </c>
      <c r="V209" s="602">
        <v>0</v>
      </c>
      <c r="W209" s="602">
        <v>0</v>
      </c>
      <c r="X209" s="602">
        <v>0</v>
      </c>
      <c r="Y209" s="602">
        <v>0</v>
      </c>
      <c r="Z209" s="602">
        <v>0</v>
      </c>
      <c r="AA209" s="602">
        <v>0</v>
      </c>
      <c r="AB209" s="602">
        <v>0</v>
      </c>
      <c r="AC209" s="602">
        <v>0</v>
      </c>
      <c r="AD209" s="602">
        <v>0</v>
      </c>
      <c r="AE209" s="602">
        <v>0</v>
      </c>
      <c r="AF209" s="602">
        <v>0</v>
      </c>
      <c r="AG209" s="602">
        <v>0</v>
      </c>
      <c r="AH209" s="602">
        <v>0</v>
      </c>
      <c r="AI209" s="602">
        <v>0</v>
      </c>
      <c r="AJ209" s="602">
        <v>0</v>
      </c>
      <c r="AK209" s="602">
        <v>0</v>
      </c>
      <c r="AL209" s="602">
        <v>0</v>
      </c>
      <c r="AM209" s="602">
        <v>0</v>
      </c>
      <c r="AN209" s="602">
        <v>0</v>
      </c>
      <c r="AO209" s="602">
        <v>0</v>
      </c>
      <c r="AP209" s="602">
        <v>0</v>
      </c>
      <c r="AQ209" s="602">
        <v>0</v>
      </c>
      <c r="AR209" s="602">
        <v>0</v>
      </c>
      <c r="AS209" s="602">
        <v>0</v>
      </c>
      <c r="AT209" s="602">
        <v>0</v>
      </c>
      <c r="AU209" s="602">
        <v>0</v>
      </c>
      <c r="AV209" s="602">
        <v>0</v>
      </c>
      <c r="AW209" s="602">
        <v>0</v>
      </c>
      <c r="AX209" s="602">
        <v>0</v>
      </c>
      <c r="AY209" s="602">
        <v>0</v>
      </c>
      <c r="AZ209" s="602">
        <v>0</v>
      </c>
      <c r="BA209" s="602">
        <v>0</v>
      </c>
      <c r="BB209" s="602">
        <v>0</v>
      </c>
      <c r="BC209" s="602">
        <v>0</v>
      </c>
      <c r="BD209" s="602">
        <v>0</v>
      </c>
      <c r="BE209" s="602">
        <v>0</v>
      </c>
      <c r="BF209" s="602">
        <v>0</v>
      </c>
      <c r="BG209" s="602">
        <v>0</v>
      </c>
      <c r="BH209" s="602">
        <v>0</v>
      </c>
      <c r="BI209" s="602">
        <v>0</v>
      </c>
      <c r="BJ209" s="602">
        <v>0</v>
      </c>
      <c r="BK209" s="602">
        <v>0</v>
      </c>
      <c r="BL209" s="602">
        <v>0</v>
      </c>
      <c r="BM209" s="602">
        <v>0</v>
      </c>
      <c r="BN209" s="602">
        <v>0</v>
      </c>
      <c r="BO209" s="602">
        <v>0</v>
      </c>
    </row>
    <row r="210" spans="1:67" ht="14.4" x14ac:dyDescent="0.25">
      <c r="A210" s="597" t="e">
        <v>#N/A</v>
      </c>
      <c r="B210" s="597" t="e">
        <v>#N/A</v>
      </c>
      <c r="C210" s="598" t="s">
        <v>157</v>
      </c>
      <c r="D210" s="598" t="s">
        <v>157</v>
      </c>
      <c r="E210" s="599" t="s">
        <v>575</v>
      </c>
      <c r="F210" s="599" t="s">
        <v>157</v>
      </c>
      <c r="G210" s="600" t="s">
        <v>157</v>
      </c>
      <c r="H210" s="601" t="s">
        <v>157</v>
      </c>
      <c r="I210" s="602" t="s">
        <v>157</v>
      </c>
      <c r="J210" s="602">
        <v>0</v>
      </c>
      <c r="K210" s="602">
        <v>0</v>
      </c>
      <c r="L210" s="602">
        <v>0</v>
      </c>
      <c r="M210" s="602">
        <v>0</v>
      </c>
      <c r="N210" s="602">
        <v>0</v>
      </c>
      <c r="O210" s="602">
        <v>0</v>
      </c>
      <c r="P210" s="602">
        <v>0</v>
      </c>
      <c r="Q210" s="602">
        <v>0</v>
      </c>
      <c r="R210" s="602">
        <v>0</v>
      </c>
      <c r="S210" s="602">
        <v>0</v>
      </c>
      <c r="T210" s="602">
        <v>0</v>
      </c>
      <c r="U210" s="602">
        <v>0</v>
      </c>
      <c r="V210" s="602">
        <v>0</v>
      </c>
      <c r="W210" s="602">
        <v>0</v>
      </c>
      <c r="X210" s="602">
        <v>0</v>
      </c>
      <c r="Y210" s="602">
        <v>0</v>
      </c>
      <c r="Z210" s="602">
        <v>0</v>
      </c>
      <c r="AA210" s="602">
        <v>0</v>
      </c>
      <c r="AB210" s="602">
        <v>0</v>
      </c>
      <c r="AC210" s="602">
        <v>0</v>
      </c>
      <c r="AD210" s="602">
        <v>0</v>
      </c>
      <c r="AE210" s="602">
        <v>0</v>
      </c>
      <c r="AF210" s="602">
        <v>0</v>
      </c>
      <c r="AG210" s="602">
        <v>0</v>
      </c>
      <c r="AH210" s="602">
        <v>0</v>
      </c>
      <c r="AI210" s="602">
        <v>0</v>
      </c>
      <c r="AJ210" s="602">
        <v>0</v>
      </c>
      <c r="AK210" s="602">
        <v>0</v>
      </c>
      <c r="AL210" s="602">
        <v>0</v>
      </c>
      <c r="AM210" s="602">
        <v>0</v>
      </c>
      <c r="AN210" s="602">
        <v>0</v>
      </c>
      <c r="AO210" s="602">
        <v>0</v>
      </c>
      <c r="AP210" s="602">
        <v>0</v>
      </c>
      <c r="AQ210" s="602">
        <v>0</v>
      </c>
      <c r="AR210" s="602">
        <v>0</v>
      </c>
      <c r="AS210" s="602">
        <v>0</v>
      </c>
      <c r="AT210" s="602">
        <v>0</v>
      </c>
      <c r="AU210" s="602">
        <v>0</v>
      </c>
      <c r="AV210" s="602">
        <v>0</v>
      </c>
      <c r="AW210" s="602">
        <v>0</v>
      </c>
      <c r="AX210" s="602">
        <v>0</v>
      </c>
      <c r="AY210" s="602">
        <v>0</v>
      </c>
      <c r="AZ210" s="602">
        <v>0</v>
      </c>
      <c r="BA210" s="602">
        <v>0</v>
      </c>
      <c r="BB210" s="602">
        <v>0</v>
      </c>
      <c r="BC210" s="602">
        <v>0</v>
      </c>
      <c r="BD210" s="602">
        <v>0</v>
      </c>
      <c r="BE210" s="602">
        <v>0</v>
      </c>
      <c r="BF210" s="602">
        <v>0</v>
      </c>
      <c r="BG210" s="602">
        <v>0</v>
      </c>
      <c r="BH210" s="602">
        <v>0</v>
      </c>
      <c r="BI210" s="602">
        <v>0</v>
      </c>
      <c r="BJ210" s="602">
        <v>0</v>
      </c>
      <c r="BK210" s="602">
        <v>0</v>
      </c>
      <c r="BL210" s="602">
        <v>0</v>
      </c>
      <c r="BM210" s="602">
        <v>0</v>
      </c>
      <c r="BN210" s="602">
        <v>0</v>
      </c>
      <c r="BO210" s="602">
        <v>0</v>
      </c>
    </row>
    <row r="211" spans="1:67" ht="14.4" x14ac:dyDescent="0.25">
      <c r="A211" s="597" t="e">
        <v>#N/A</v>
      </c>
      <c r="B211" s="597" t="e">
        <v>#N/A</v>
      </c>
      <c r="C211" s="598" t="s">
        <v>157</v>
      </c>
      <c r="D211" s="598" t="s">
        <v>157</v>
      </c>
      <c r="E211" s="599" t="s">
        <v>577</v>
      </c>
      <c r="F211" s="599" t="s">
        <v>157</v>
      </c>
      <c r="G211" s="600" t="s">
        <v>157</v>
      </c>
      <c r="H211" s="601" t="s">
        <v>157</v>
      </c>
      <c r="I211" s="602" t="s">
        <v>157</v>
      </c>
      <c r="J211" s="602">
        <v>0</v>
      </c>
      <c r="K211" s="602">
        <v>0</v>
      </c>
      <c r="L211" s="602">
        <v>0</v>
      </c>
      <c r="M211" s="602">
        <v>0</v>
      </c>
      <c r="N211" s="602">
        <v>0</v>
      </c>
      <c r="O211" s="602">
        <v>0</v>
      </c>
      <c r="P211" s="602">
        <v>0</v>
      </c>
      <c r="Q211" s="602">
        <v>0</v>
      </c>
      <c r="R211" s="602">
        <v>0</v>
      </c>
      <c r="S211" s="602">
        <v>0</v>
      </c>
      <c r="T211" s="602">
        <v>0</v>
      </c>
      <c r="U211" s="602">
        <v>0</v>
      </c>
      <c r="V211" s="602">
        <v>0</v>
      </c>
      <c r="W211" s="602">
        <v>0</v>
      </c>
      <c r="X211" s="602">
        <v>0</v>
      </c>
      <c r="Y211" s="602">
        <v>0</v>
      </c>
      <c r="Z211" s="602">
        <v>0</v>
      </c>
      <c r="AA211" s="602">
        <v>0</v>
      </c>
      <c r="AB211" s="602">
        <v>0</v>
      </c>
      <c r="AC211" s="602">
        <v>0</v>
      </c>
      <c r="AD211" s="602">
        <v>0</v>
      </c>
      <c r="AE211" s="602">
        <v>0</v>
      </c>
      <c r="AF211" s="602">
        <v>0</v>
      </c>
      <c r="AG211" s="602">
        <v>0</v>
      </c>
      <c r="AH211" s="602">
        <v>0</v>
      </c>
      <c r="AI211" s="602">
        <v>0</v>
      </c>
      <c r="AJ211" s="602">
        <v>0</v>
      </c>
      <c r="AK211" s="602">
        <v>0</v>
      </c>
      <c r="AL211" s="602">
        <v>0</v>
      </c>
      <c r="AM211" s="602">
        <v>0</v>
      </c>
      <c r="AN211" s="602">
        <v>0</v>
      </c>
      <c r="AO211" s="602">
        <v>0</v>
      </c>
      <c r="AP211" s="602">
        <v>0</v>
      </c>
      <c r="AQ211" s="602">
        <v>0</v>
      </c>
      <c r="AR211" s="602">
        <v>0</v>
      </c>
      <c r="AS211" s="602">
        <v>0</v>
      </c>
      <c r="AT211" s="602">
        <v>0</v>
      </c>
      <c r="AU211" s="602">
        <v>0</v>
      </c>
      <c r="AV211" s="602">
        <v>0</v>
      </c>
      <c r="AW211" s="602">
        <v>0</v>
      </c>
      <c r="AX211" s="602">
        <v>0</v>
      </c>
      <c r="AY211" s="602">
        <v>0</v>
      </c>
      <c r="AZ211" s="602">
        <v>0</v>
      </c>
      <c r="BA211" s="602">
        <v>0</v>
      </c>
      <c r="BB211" s="602">
        <v>0</v>
      </c>
      <c r="BC211" s="602">
        <v>0</v>
      </c>
      <c r="BD211" s="602">
        <v>0</v>
      </c>
      <c r="BE211" s="602">
        <v>0</v>
      </c>
      <c r="BF211" s="602">
        <v>0</v>
      </c>
      <c r="BG211" s="602">
        <v>0</v>
      </c>
      <c r="BH211" s="602">
        <v>0</v>
      </c>
      <c r="BI211" s="602">
        <v>0</v>
      </c>
      <c r="BJ211" s="602">
        <v>0</v>
      </c>
      <c r="BK211" s="602">
        <v>0</v>
      </c>
      <c r="BL211" s="602">
        <v>0</v>
      </c>
      <c r="BM211" s="602">
        <v>0</v>
      </c>
      <c r="BN211" s="602">
        <v>0</v>
      </c>
      <c r="BO211" s="602">
        <v>0</v>
      </c>
    </row>
    <row r="212" spans="1:67" ht="14.4" x14ac:dyDescent="0.25">
      <c r="A212" s="597" t="e">
        <v>#N/A</v>
      </c>
      <c r="B212" s="597" t="e">
        <v>#N/A</v>
      </c>
      <c r="C212" s="598" t="s">
        <v>157</v>
      </c>
      <c r="D212" s="598" t="s">
        <v>157</v>
      </c>
      <c r="E212" s="599" t="s">
        <v>579</v>
      </c>
      <c r="F212" s="599" t="s">
        <v>157</v>
      </c>
      <c r="G212" s="600" t="s">
        <v>157</v>
      </c>
      <c r="H212" s="601" t="s">
        <v>157</v>
      </c>
      <c r="I212" s="602" t="s">
        <v>157</v>
      </c>
      <c r="J212" s="602">
        <v>0</v>
      </c>
      <c r="K212" s="602">
        <v>0</v>
      </c>
      <c r="L212" s="602">
        <v>0</v>
      </c>
      <c r="M212" s="602">
        <v>0</v>
      </c>
      <c r="N212" s="602">
        <v>0</v>
      </c>
      <c r="O212" s="602">
        <v>0</v>
      </c>
      <c r="P212" s="602">
        <v>0</v>
      </c>
      <c r="Q212" s="602">
        <v>0</v>
      </c>
      <c r="R212" s="602">
        <v>0</v>
      </c>
      <c r="S212" s="602">
        <v>0</v>
      </c>
      <c r="T212" s="602">
        <v>0</v>
      </c>
      <c r="U212" s="602">
        <v>0</v>
      </c>
      <c r="V212" s="602">
        <v>0</v>
      </c>
      <c r="W212" s="602">
        <v>0</v>
      </c>
      <c r="X212" s="602">
        <v>0</v>
      </c>
      <c r="Y212" s="602">
        <v>0</v>
      </c>
      <c r="Z212" s="602">
        <v>0</v>
      </c>
      <c r="AA212" s="602">
        <v>0</v>
      </c>
      <c r="AB212" s="602">
        <v>0</v>
      </c>
      <c r="AC212" s="602">
        <v>0</v>
      </c>
      <c r="AD212" s="602">
        <v>0</v>
      </c>
      <c r="AE212" s="602">
        <v>0</v>
      </c>
      <c r="AF212" s="602">
        <v>0</v>
      </c>
      <c r="AG212" s="602">
        <v>0</v>
      </c>
      <c r="AH212" s="602">
        <v>0</v>
      </c>
      <c r="AI212" s="602">
        <v>0</v>
      </c>
      <c r="AJ212" s="602">
        <v>0</v>
      </c>
      <c r="AK212" s="602">
        <v>0</v>
      </c>
      <c r="AL212" s="602">
        <v>0</v>
      </c>
      <c r="AM212" s="602">
        <v>0</v>
      </c>
      <c r="AN212" s="602">
        <v>0</v>
      </c>
      <c r="AO212" s="602">
        <v>0</v>
      </c>
      <c r="AP212" s="602">
        <v>0</v>
      </c>
      <c r="AQ212" s="602">
        <v>0</v>
      </c>
      <c r="AR212" s="602">
        <v>0</v>
      </c>
      <c r="AS212" s="602">
        <v>0</v>
      </c>
      <c r="AT212" s="602">
        <v>0</v>
      </c>
      <c r="AU212" s="602">
        <v>0</v>
      </c>
      <c r="AV212" s="602">
        <v>0</v>
      </c>
      <c r="AW212" s="602">
        <v>0</v>
      </c>
      <c r="AX212" s="602">
        <v>0</v>
      </c>
      <c r="AY212" s="602">
        <v>0</v>
      </c>
      <c r="AZ212" s="602">
        <v>0</v>
      </c>
      <c r="BA212" s="602">
        <v>0</v>
      </c>
      <c r="BB212" s="602">
        <v>0</v>
      </c>
      <c r="BC212" s="602">
        <v>0</v>
      </c>
      <c r="BD212" s="602">
        <v>0</v>
      </c>
      <c r="BE212" s="602">
        <v>0</v>
      </c>
      <c r="BF212" s="602">
        <v>0</v>
      </c>
      <c r="BG212" s="602">
        <v>0</v>
      </c>
      <c r="BH212" s="602">
        <v>0</v>
      </c>
      <c r="BI212" s="602">
        <v>0</v>
      </c>
      <c r="BJ212" s="602">
        <v>0</v>
      </c>
      <c r="BK212" s="602">
        <v>0</v>
      </c>
      <c r="BL212" s="602">
        <v>0</v>
      </c>
      <c r="BM212" s="602">
        <v>0</v>
      </c>
      <c r="BN212" s="602">
        <v>0</v>
      </c>
      <c r="BO212" s="602">
        <v>0</v>
      </c>
    </row>
    <row r="213" spans="1:67" ht="14.4" x14ac:dyDescent="0.25">
      <c r="A213" s="597" t="e">
        <v>#N/A</v>
      </c>
      <c r="B213" s="597" t="e">
        <v>#N/A</v>
      </c>
      <c r="C213" s="598" t="s">
        <v>157</v>
      </c>
      <c r="D213" s="598" t="s">
        <v>157</v>
      </c>
      <c r="E213" s="599" t="s">
        <v>581</v>
      </c>
      <c r="F213" s="599" t="s">
        <v>157</v>
      </c>
      <c r="G213" s="600" t="s">
        <v>157</v>
      </c>
      <c r="H213" s="601" t="s">
        <v>157</v>
      </c>
      <c r="I213" s="602" t="s">
        <v>157</v>
      </c>
      <c r="J213" s="602">
        <v>0</v>
      </c>
      <c r="K213" s="602">
        <v>0</v>
      </c>
      <c r="L213" s="602">
        <v>0</v>
      </c>
      <c r="M213" s="602">
        <v>0</v>
      </c>
      <c r="N213" s="602">
        <v>0</v>
      </c>
      <c r="O213" s="602">
        <v>0</v>
      </c>
      <c r="P213" s="602">
        <v>0</v>
      </c>
      <c r="Q213" s="602">
        <v>0</v>
      </c>
      <c r="R213" s="602">
        <v>0</v>
      </c>
      <c r="S213" s="602">
        <v>0</v>
      </c>
      <c r="T213" s="602">
        <v>0</v>
      </c>
      <c r="U213" s="602">
        <v>0</v>
      </c>
      <c r="V213" s="602">
        <v>0</v>
      </c>
      <c r="W213" s="602">
        <v>0</v>
      </c>
      <c r="X213" s="602">
        <v>0</v>
      </c>
      <c r="Y213" s="602">
        <v>0</v>
      </c>
      <c r="Z213" s="602">
        <v>0</v>
      </c>
      <c r="AA213" s="602">
        <v>0</v>
      </c>
      <c r="AB213" s="602">
        <v>0</v>
      </c>
      <c r="AC213" s="602">
        <v>0</v>
      </c>
      <c r="AD213" s="602">
        <v>0</v>
      </c>
      <c r="AE213" s="602">
        <v>0</v>
      </c>
      <c r="AF213" s="602">
        <v>0</v>
      </c>
      <c r="AG213" s="602">
        <v>0</v>
      </c>
      <c r="AH213" s="602">
        <v>0</v>
      </c>
      <c r="AI213" s="602">
        <v>0</v>
      </c>
      <c r="AJ213" s="602">
        <v>0</v>
      </c>
      <c r="AK213" s="602">
        <v>0</v>
      </c>
      <c r="AL213" s="602">
        <v>0</v>
      </c>
      <c r="AM213" s="602">
        <v>0</v>
      </c>
      <c r="AN213" s="602">
        <v>0</v>
      </c>
      <c r="AO213" s="602">
        <v>0</v>
      </c>
      <c r="AP213" s="602">
        <v>0</v>
      </c>
      <c r="AQ213" s="602">
        <v>0</v>
      </c>
      <c r="AR213" s="602">
        <v>0</v>
      </c>
      <c r="AS213" s="602">
        <v>0</v>
      </c>
      <c r="AT213" s="602">
        <v>0</v>
      </c>
      <c r="AU213" s="602">
        <v>0</v>
      </c>
      <c r="AV213" s="602">
        <v>0</v>
      </c>
      <c r="AW213" s="602">
        <v>0</v>
      </c>
      <c r="AX213" s="602">
        <v>0</v>
      </c>
      <c r="AY213" s="602">
        <v>0</v>
      </c>
      <c r="AZ213" s="602">
        <v>0</v>
      </c>
      <c r="BA213" s="602">
        <v>0</v>
      </c>
      <c r="BB213" s="602">
        <v>0</v>
      </c>
      <c r="BC213" s="602">
        <v>0</v>
      </c>
      <c r="BD213" s="602">
        <v>0</v>
      </c>
      <c r="BE213" s="602">
        <v>0</v>
      </c>
      <c r="BF213" s="602">
        <v>0</v>
      </c>
      <c r="BG213" s="602">
        <v>0</v>
      </c>
      <c r="BH213" s="602">
        <v>0</v>
      </c>
      <c r="BI213" s="602">
        <v>0</v>
      </c>
      <c r="BJ213" s="602">
        <v>0</v>
      </c>
      <c r="BK213" s="602">
        <v>0</v>
      </c>
      <c r="BL213" s="602">
        <v>0</v>
      </c>
      <c r="BM213" s="602">
        <v>0</v>
      </c>
      <c r="BN213" s="602">
        <v>0</v>
      </c>
      <c r="BO213" s="602">
        <v>0</v>
      </c>
    </row>
    <row r="214" spans="1:67" ht="14.4" x14ac:dyDescent="0.25">
      <c r="A214" s="597" t="e">
        <v>#N/A</v>
      </c>
      <c r="B214" s="597" t="e">
        <v>#N/A</v>
      </c>
      <c r="C214" s="598" t="s">
        <v>157</v>
      </c>
      <c r="D214" s="598" t="s">
        <v>157</v>
      </c>
      <c r="E214" s="599" t="s">
        <v>583</v>
      </c>
      <c r="F214" s="599" t="s">
        <v>157</v>
      </c>
      <c r="G214" s="600" t="s">
        <v>157</v>
      </c>
      <c r="H214" s="601" t="s">
        <v>157</v>
      </c>
      <c r="I214" s="602" t="s">
        <v>157</v>
      </c>
      <c r="J214" s="602">
        <v>0</v>
      </c>
      <c r="K214" s="602">
        <v>0</v>
      </c>
      <c r="L214" s="602">
        <v>0</v>
      </c>
      <c r="M214" s="602">
        <v>0</v>
      </c>
      <c r="N214" s="602">
        <v>0</v>
      </c>
      <c r="O214" s="602">
        <v>0</v>
      </c>
      <c r="P214" s="602">
        <v>0</v>
      </c>
      <c r="Q214" s="602">
        <v>0</v>
      </c>
      <c r="R214" s="602">
        <v>0</v>
      </c>
      <c r="S214" s="602">
        <v>0</v>
      </c>
      <c r="T214" s="602">
        <v>0</v>
      </c>
      <c r="U214" s="602">
        <v>0</v>
      </c>
      <c r="V214" s="602">
        <v>0</v>
      </c>
      <c r="W214" s="602">
        <v>0</v>
      </c>
      <c r="X214" s="602">
        <v>0</v>
      </c>
      <c r="Y214" s="602">
        <v>0</v>
      </c>
      <c r="Z214" s="602">
        <v>0</v>
      </c>
      <c r="AA214" s="602">
        <v>0</v>
      </c>
      <c r="AB214" s="602">
        <v>0</v>
      </c>
      <c r="AC214" s="602">
        <v>0</v>
      </c>
      <c r="AD214" s="602">
        <v>0</v>
      </c>
      <c r="AE214" s="602">
        <v>0</v>
      </c>
      <c r="AF214" s="602">
        <v>0</v>
      </c>
      <c r="AG214" s="602">
        <v>0</v>
      </c>
      <c r="AH214" s="602">
        <v>0</v>
      </c>
      <c r="AI214" s="602">
        <v>0</v>
      </c>
      <c r="AJ214" s="602">
        <v>0</v>
      </c>
      <c r="AK214" s="602">
        <v>0</v>
      </c>
      <c r="AL214" s="602">
        <v>0</v>
      </c>
      <c r="AM214" s="602">
        <v>0</v>
      </c>
      <c r="AN214" s="602">
        <v>0</v>
      </c>
      <c r="AO214" s="602">
        <v>0</v>
      </c>
      <c r="AP214" s="602">
        <v>0</v>
      </c>
      <c r="AQ214" s="602">
        <v>0</v>
      </c>
      <c r="AR214" s="602">
        <v>0</v>
      </c>
      <c r="AS214" s="602">
        <v>0</v>
      </c>
      <c r="AT214" s="602">
        <v>0</v>
      </c>
      <c r="AU214" s="602">
        <v>0</v>
      </c>
      <c r="AV214" s="602">
        <v>0</v>
      </c>
      <c r="AW214" s="602">
        <v>0</v>
      </c>
      <c r="AX214" s="602">
        <v>0</v>
      </c>
      <c r="AY214" s="602">
        <v>0</v>
      </c>
      <c r="AZ214" s="602">
        <v>0</v>
      </c>
      <c r="BA214" s="602">
        <v>0</v>
      </c>
      <c r="BB214" s="602">
        <v>0</v>
      </c>
      <c r="BC214" s="602">
        <v>0</v>
      </c>
      <c r="BD214" s="602">
        <v>0</v>
      </c>
      <c r="BE214" s="602">
        <v>0</v>
      </c>
      <c r="BF214" s="602">
        <v>0</v>
      </c>
      <c r="BG214" s="602">
        <v>0</v>
      </c>
      <c r="BH214" s="602">
        <v>0</v>
      </c>
      <c r="BI214" s="602">
        <v>0</v>
      </c>
      <c r="BJ214" s="602">
        <v>0</v>
      </c>
      <c r="BK214" s="602">
        <v>0</v>
      </c>
      <c r="BL214" s="602">
        <v>0</v>
      </c>
      <c r="BM214" s="602">
        <v>0</v>
      </c>
      <c r="BN214" s="602">
        <v>0</v>
      </c>
      <c r="BO214" s="602">
        <v>0</v>
      </c>
    </row>
    <row r="215" spans="1:67" ht="14.4" x14ac:dyDescent="0.25">
      <c r="A215" s="597" t="e">
        <v>#N/A</v>
      </c>
      <c r="B215" s="597" t="e">
        <v>#N/A</v>
      </c>
      <c r="C215" s="598" t="s">
        <v>157</v>
      </c>
      <c r="D215" s="598" t="s">
        <v>157</v>
      </c>
      <c r="E215" s="599">
        <v>206046</v>
      </c>
      <c r="F215" s="599" t="s">
        <v>157</v>
      </c>
      <c r="G215" s="600" t="s">
        <v>157</v>
      </c>
      <c r="H215" s="601" t="s">
        <v>157</v>
      </c>
      <c r="I215" s="602" t="s">
        <v>157</v>
      </c>
      <c r="J215" s="602">
        <v>0</v>
      </c>
      <c r="K215" s="602">
        <v>0</v>
      </c>
      <c r="L215" s="602">
        <v>0</v>
      </c>
      <c r="M215" s="602">
        <v>0</v>
      </c>
      <c r="N215" s="602">
        <v>0</v>
      </c>
      <c r="O215" s="602">
        <v>0</v>
      </c>
      <c r="P215" s="602">
        <v>0</v>
      </c>
      <c r="Q215" s="602">
        <v>0</v>
      </c>
      <c r="R215" s="602">
        <v>0</v>
      </c>
      <c r="S215" s="602">
        <v>0</v>
      </c>
      <c r="T215" s="602">
        <v>0</v>
      </c>
      <c r="U215" s="602">
        <v>0</v>
      </c>
      <c r="V215" s="602">
        <v>0</v>
      </c>
      <c r="W215" s="602">
        <v>0</v>
      </c>
      <c r="X215" s="602">
        <v>0</v>
      </c>
      <c r="Y215" s="602">
        <v>0</v>
      </c>
      <c r="Z215" s="602">
        <v>0</v>
      </c>
      <c r="AA215" s="602">
        <v>0</v>
      </c>
      <c r="AB215" s="602">
        <v>0</v>
      </c>
      <c r="AC215" s="602">
        <v>0</v>
      </c>
      <c r="AD215" s="602">
        <v>0</v>
      </c>
      <c r="AE215" s="602">
        <v>0</v>
      </c>
      <c r="AF215" s="602">
        <v>0</v>
      </c>
      <c r="AG215" s="602">
        <v>0</v>
      </c>
      <c r="AH215" s="602">
        <v>0</v>
      </c>
      <c r="AI215" s="602">
        <v>0</v>
      </c>
      <c r="AJ215" s="602">
        <v>0</v>
      </c>
      <c r="AK215" s="602">
        <v>0</v>
      </c>
      <c r="AL215" s="602">
        <v>0</v>
      </c>
      <c r="AM215" s="602">
        <v>0</v>
      </c>
      <c r="AN215" s="602">
        <v>0</v>
      </c>
      <c r="AO215" s="602">
        <v>0</v>
      </c>
      <c r="AP215" s="602">
        <v>0</v>
      </c>
      <c r="AQ215" s="602">
        <v>0</v>
      </c>
      <c r="AR215" s="602">
        <v>0</v>
      </c>
      <c r="AS215" s="602">
        <v>0</v>
      </c>
      <c r="AT215" s="602">
        <v>0</v>
      </c>
      <c r="AU215" s="602">
        <v>0</v>
      </c>
      <c r="AV215" s="602">
        <v>0</v>
      </c>
      <c r="AW215" s="602">
        <v>0</v>
      </c>
      <c r="AX215" s="602">
        <v>0</v>
      </c>
      <c r="AY215" s="602">
        <v>0</v>
      </c>
      <c r="AZ215" s="602">
        <v>0</v>
      </c>
      <c r="BA215" s="602">
        <v>0</v>
      </c>
      <c r="BB215" s="602">
        <v>0</v>
      </c>
      <c r="BC215" s="602">
        <v>0</v>
      </c>
      <c r="BD215" s="602">
        <v>0</v>
      </c>
      <c r="BE215" s="602">
        <v>0</v>
      </c>
      <c r="BF215" s="602">
        <v>0</v>
      </c>
      <c r="BG215" s="602">
        <v>0</v>
      </c>
      <c r="BH215" s="602">
        <v>0</v>
      </c>
      <c r="BI215" s="602">
        <v>0</v>
      </c>
      <c r="BJ215" s="602">
        <v>0</v>
      </c>
      <c r="BK215" s="602">
        <v>0</v>
      </c>
      <c r="BL215" s="602">
        <v>0</v>
      </c>
      <c r="BM215" s="602">
        <v>0</v>
      </c>
      <c r="BN215" s="602">
        <v>0</v>
      </c>
      <c r="BO215" s="602">
        <v>0</v>
      </c>
    </row>
    <row r="216" spans="1:67" ht="14.4" x14ac:dyDescent="0.25">
      <c r="A216" s="597" t="e">
        <v>#N/A</v>
      </c>
      <c r="B216" s="597" t="e">
        <v>#N/A</v>
      </c>
      <c r="C216" s="598" t="s">
        <v>157</v>
      </c>
      <c r="D216" s="598" t="s">
        <v>157</v>
      </c>
      <c r="E216" s="599" t="s">
        <v>586</v>
      </c>
      <c r="F216" s="599" t="s">
        <v>157</v>
      </c>
      <c r="G216" s="600" t="s">
        <v>157</v>
      </c>
      <c r="H216" s="601" t="s">
        <v>157</v>
      </c>
      <c r="I216" s="602" t="s">
        <v>157</v>
      </c>
      <c r="J216" s="602">
        <v>0</v>
      </c>
      <c r="K216" s="602">
        <v>0</v>
      </c>
      <c r="L216" s="602">
        <v>0</v>
      </c>
      <c r="M216" s="602">
        <v>0</v>
      </c>
      <c r="N216" s="602">
        <v>0</v>
      </c>
      <c r="O216" s="602">
        <v>0</v>
      </c>
      <c r="P216" s="602">
        <v>0</v>
      </c>
      <c r="Q216" s="602">
        <v>0</v>
      </c>
      <c r="R216" s="602">
        <v>0</v>
      </c>
      <c r="S216" s="602">
        <v>0</v>
      </c>
      <c r="T216" s="602">
        <v>0</v>
      </c>
      <c r="U216" s="602">
        <v>0</v>
      </c>
      <c r="V216" s="602">
        <v>0</v>
      </c>
      <c r="W216" s="602">
        <v>0</v>
      </c>
      <c r="X216" s="602">
        <v>0</v>
      </c>
      <c r="Y216" s="602">
        <v>0</v>
      </c>
      <c r="Z216" s="602">
        <v>0</v>
      </c>
      <c r="AA216" s="602">
        <v>0</v>
      </c>
      <c r="AB216" s="602">
        <v>0</v>
      </c>
      <c r="AC216" s="602">
        <v>0</v>
      </c>
      <c r="AD216" s="602">
        <v>0</v>
      </c>
      <c r="AE216" s="602">
        <v>0</v>
      </c>
      <c r="AF216" s="602">
        <v>0</v>
      </c>
      <c r="AG216" s="602">
        <v>0</v>
      </c>
      <c r="AH216" s="602">
        <v>0</v>
      </c>
      <c r="AI216" s="602">
        <v>0</v>
      </c>
      <c r="AJ216" s="602">
        <v>0</v>
      </c>
      <c r="AK216" s="602">
        <v>0</v>
      </c>
      <c r="AL216" s="602">
        <v>0</v>
      </c>
      <c r="AM216" s="602">
        <v>0</v>
      </c>
      <c r="AN216" s="602">
        <v>0</v>
      </c>
      <c r="AO216" s="602">
        <v>0</v>
      </c>
      <c r="AP216" s="602">
        <v>0</v>
      </c>
      <c r="AQ216" s="602">
        <v>0</v>
      </c>
      <c r="AR216" s="602">
        <v>0</v>
      </c>
      <c r="AS216" s="602">
        <v>0</v>
      </c>
      <c r="AT216" s="602">
        <v>0</v>
      </c>
      <c r="AU216" s="602">
        <v>0</v>
      </c>
      <c r="AV216" s="602">
        <v>0</v>
      </c>
      <c r="AW216" s="602">
        <v>0</v>
      </c>
      <c r="AX216" s="602">
        <v>0</v>
      </c>
      <c r="AY216" s="602">
        <v>0</v>
      </c>
      <c r="AZ216" s="602">
        <v>0</v>
      </c>
      <c r="BA216" s="602">
        <v>0</v>
      </c>
      <c r="BB216" s="602">
        <v>0</v>
      </c>
      <c r="BC216" s="602">
        <v>0</v>
      </c>
      <c r="BD216" s="602">
        <v>0</v>
      </c>
      <c r="BE216" s="602">
        <v>0</v>
      </c>
      <c r="BF216" s="602">
        <v>0</v>
      </c>
      <c r="BG216" s="602">
        <v>0</v>
      </c>
      <c r="BH216" s="602">
        <v>0</v>
      </c>
      <c r="BI216" s="602">
        <v>0</v>
      </c>
      <c r="BJ216" s="602">
        <v>0</v>
      </c>
      <c r="BK216" s="602">
        <v>0</v>
      </c>
      <c r="BL216" s="602">
        <v>0</v>
      </c>
      <c r="BM216" s="602">
        <v>0</v>
      </c>
      <c r="BN216" s="602">
        <v>0</v>
      </c>
      <c r="BO216" s="602">
        <v>0</v>
      </c>
    </row>
    <row r="217" spans="1:67" ht="14.4" x14ac:dyDescent="0.25">
      <c r="A217" s="597" t="e">
        <v>#N/A</v>
      </c>
      <c r="B217" s="597" t="e">
        <v>#N/A</v>
      </c>
      <c r="C217" s="598" t="s">
        <v>157</v>
      </c>
      <c r="D217" s="598" t="s">
        <v>157</v>
      </c>
      <c r="E217" s="599" t="s">
        <v>588</v>
      </c>
      <c r="F217" s="599" t="s">
        <v>157</v>
      </c>
      <c r="G217" s="600" t="s">
        <v>157</v>
      </c>
      <c r="H217" s="601" t="s">
        <v>157</v>
      </c>
      <c r="I217" s="602" t="s">
        <v>157</v>
      </c>
      <c r="J217" s="602">
        <v>0</v>
      </c>
      <c r="K217" s="602">
        <v>0</v>
      </c>
      <c r="L217" s="602">
        <v>0</v>
      </c>
      <c r="M217" s="602">
        <v>0</v>
      </c>
      <c r="N217" s="602">
        <v>0</v>
      </c>
      <c r="O217" s="602">
        <v>0</v>
      </c>
      <c r="P217" s="602">
        <v>0</v>
      </c>
      <c r="Q217" s="602">
        <v>0</v>
      </c>
      <c r="R217" s="602">
        <v>0</v>
      </c>
      <c r="S217" s="602">
        <v>0</v>
      </c>
      <c r="T217" s="602">
        <v>0</v>
      </c>
      <c r="U217" s="602">
        <v>0</v>
      </c>
      <c r="V217" s="602">
        <v>0</v>
      </c>
      <c r="W217" s="602">
        <v>0</v>
      </c>
      <c r="X217" s="602">
        <v>0</v>
      </c>
      <c r="Y217" s="602">
        <v>0</v>
      </c>
      <c r="Z217" s="602">
        <v>0</v>
      </c>
      <c r="AA217" s="602">
        <v>0</v>
      </c>
      <c r="AB217" s="602">
        <v>0</v>
      </c>
      <c r="AC217" s="602">
        <v>0</v>
      </c>
      <c r="AD217" s="602">
        <v>0</v>
      </c>
      <c r="AE217" s="602">
        <v>0</v>
      </c>
      <c r="AF217" s="602">
        <v>0</v>
      </c>
      <c r="AG217" s="602">
        <v>0</v>
      </c>
      <c r="AH217" s="602">
        <v>0</v>
      </c>
      <c r="AI217" s="602">
        <v>0</v>
      </c>
      <c r="AJ217" s="602">
        <v>0</v>
      </c>
      <c r="AK217" s="602">
        <v>0</v>
      </c>
      <c r="AL217" s="602">
        <v>0</v>
      </c>
      <c r="AM217" s="602">
        <v>0</v>
      </c>
      <c r="AN217" s="602">
        <v>0</v>
      </c>
      <c r="AO217" s="602">
        <v>0</v>
      </c>
      <c r="AP217" s="602">
        <v>0</v>
      </c>
      <c r="AQ217" s="602">
        <v>0</v>
      </c>
      <c r="AR217" s="602">
        <v>0</v>
      </c>
      <c r="AS217" s="602">
        <v>0</v>
      </c>
      <c r="AT217" s="602">
        <v>0</v>
      </c>
      <c r="AU217" s="602">
        <v>0</v>
      </c>
      <c r="AV217" s="602">
        <v>0</v>
      </c>
      <c r="AW217" s="602">
        <v>0</v>
      </c>
      <c r="AX217" s="602">
        <v>0</v>
      </c>
      <c r="AY217" s="602">
        <v>0</v>
      </c>
      <c r="AZ217" s="602">
        <v>0</v>
      </c>
      <c r="BA217" s="602">
        <v>0</v>
      </c>
      <c r="BB217" s="602">
        <v>0</v>
      </c>
      <c r="BC217" s="602">
        <v>0</v>
      </c>
      <c r="BD217" s="602">
        <v>0</v>
      </c>
      <c r="BE217" s="602">
        <v>0</v>
      </c>
      <c r="BF217" s="602">
        <v>0</v>
      </c>
      <c r="BG217" s="602">
        <v>0</v>
      </c>
      <c r="BH217" s="602">
        <v>0</v>
      </c>
      <c r="BI217" s="602">
        <v>0</v>
      </c>
      <c r="BJ217" s="602">
        <v>0</v>
      </c>
      <c r="BK217" s="602">
        <v>0</v>
      </c>
      <c r="BL217" s="602">
        <v>0</v>
      </c>
      <c r="BM217" s="602">
        <v>0</v>
      </c>
      <c r="BN217" s="602">
        <v>0</v>
      </c>
      <c r="BO217" s="602">
        <v>0</v>
      </c>
    </row>
    <row r="218" spans="1:67" ht="14.4" x14ac:dyDescent="0.25">
      <c r="A218" s="597" t="e">
        <v>#N/A</v>
      </c>
      <c r="B218" s="597" t="e">
        <v>#N/A</v>
      </c>
      <c r="C218" s="598" t="s">
        <v>157</v>
      </c>
      <c r="D218" s="598" t="s">
        <v>157</v>
      </c>
      <c r="E218" s="599" t="s">
        <v>590</v>
      </c>
      <c r="F218" s="599" t="s">
        <v>157</v>
      </c>
      <c r="G218" s="600" t="s">
        <v>157</v>
      </c>
      <c r="H218" s="601" t="s">
        <v>157</v>
      </c>
      <c r="I218" s="602" t="s">
        <v>157</v>
      </c>
      <c r="J218" s="602">
        <v>0</v>
      </c>
      <c r="K218" s="602">
        <v>0</v>
      </c>
      <c r="L218" s="602">
        <v>0</v>
      </c>
      <c r="M218" s="602">
        <v>0</v>
      </c>
      <c r="N218" s="602">
        <v>0</v>
      </c>
      <c r="O218" s="602">
        <v>0</v>
      </c>
      <c r="P218" s="602">
        <v>0</v>
      </c>
      <c r="Q218" s="602">
        <v>0</v>
      </c>
      <c r="R218" s="602">
        <v>0</v>
      </c>
      <c r="S218" s="602">
        <v>0</v>
      </c>
      <c r="T218" s="602">
        <v>0</v>
      </c>
      <c r="U218" s="602">
        <v>0</v>
      </c>
      <c r="V218" s="602">
        <v>0</v>
      </c>
      <c r="W218" s="602">
        <v>0</v>
      </c>
      <c r="X218" s="602">
        <v>0</v>
      </c>
      <c r="Y218" s="602">
        <v>0</v>
      </c>
      <c r="Z218" s="602">
        <v>0</v>
      </c>
      <c r="AA218" s="602">
        <v>0</v>
      </c>
      <c r="AB218" s="602">
        <v>0</v>
      </c>
      <c r="AC218" s="602">
        <v>0</v>
      </c>
      <c r="AD218" s="602">
        <v>0</v>
      </c>
      <c r="AE218" s="602">
        <v>0</v>
      </c>
      <c r="AF218" s="602">
        <v>0</v>
      </c>
      <c r="AG218" s="602">
        <v>0</v>
      </c>
      <c r="AH218" s="602">
        <v>0</v>
      </c>
      <c r="AI218" s="602">
        <v>0</v>
      </c>
      <c r="AJ218" s="602">
        <v>0</v>
      </c>
      <c r="AK218" s="602">
        <v>0</v>
      </c>
      <c r="AL218" s="602">
        <v>0</v>
      </c>
      <c r="AM218" s="602">
        <v>0</v>
      </c>
      <c r="AN218" s="602">
        <v>0</v>
      </c>
      <c r="AO218" s="602">
        <v>0</v>
      </c>
      <c r="AP218" s="602">
        <v>0</v>
      </c>
      <c r="AQ218" s="602">
        <v>0</v>
      </c>
      <c r="AR218" s="602">
        <v>0</v>
      </c>
      <c r="AS218" s="602">
        <v>0</v>
      </c>
      <c r="AT218" s="602">
        <v>0</v>
      </c>
      <c r="AU218" s="602">
        <v>0</v>
      </c>
      <c r="AV218" s="602">
        <v>0</v>
      </c>
      <c r="AW218" s="602">
        <v>0</v>
      </c>
      <c r="AX218" s="602">
        <v>0</v>
      </c>
      <c r="AY218" s="602">
        <v>0</v>
      </c>
      <c r="AZ218" s="602">
        <v>0</v>
      </c>
      <c r="BA218" s="602">
        <v>0</v>
      </c>
      <c r="BB218" s="602">
        <v>0</v>
      </c>
      <c r="BC218" s="602">
        <v>0</v>
      </c>
      <c r="BD218" s="602">
        <v>0</v>
      </c>
      <c r="BE218" s="602">
        <v>0</v>
      </c>
      <c r="BF218" s="602">
        <v>0</v>
      </c>
      <c r="BG218" s="602">
        <v>0</v>
      </c>
      <c r="BH218" s="602">
        <v>0</v>
      </c>
      <c r="BI218" s="602">
        <v>0</v>
      </c>
      <c r="BJ218" s="602">
        <v>0</v>
      </c>
      <c r="BK218" s="602">
        <v>0</v>
      </c>
      <c r="BL218" s="602">
        <v>0</v>
      </c>
      <c r="BM218" s="602">
        <v>0</v>
      </c>
      <c r="BN218" s="602">
        <v>0</v>
      </c>
      <c r="BO218" s="602">
        <v>0</v>
      </c>
    </row>
    <row r="219" spans="1:67" ht="14.4" x14ac:dyDescent="0.25">
      <c r="A219" s="597" t="e">
        <v>#N/A</v>
      </c>
      <c r="B219" s="597" t="e">
        <v>#N/A</v>
      </c>
      <c r="C219" s="598" t="s">
        <v>157</v>
      </c>
      <c r="D219" s="598" t="s">
        <v>157</v>
      </c>
      <c r="E219" s="599">
        <v>260848</v>
      </c>
      <c r="F219" s="599" t="s">
        <v>157</v>
      </c>
      <c r="G219" s="600" t="s">
        <v>157</v>
      </c>
      <c r="H219" s="601" t="s">
        <v>157</v>
      </c>
      <c r="I219" s="602" t="s">
        <v>157</v>
      </c>
      <c r="J219" s="602">
        <v>0</v>
      </c>
      <c r="K219" s="602">
        <v>0</v>
      </c>
      <c r="L219" s="602">
        <v>0</v>
      </c>
      <c r="M219" s="602">
        <v>0</v>
      </c>
      <c r="N219" s="602">
        <v>0</v>
      </c>
      <c r="O219" s="602">
        <v>0</v>
      </c>
      <c r="P219" s="602">
        <v>0</v>
      </c>
      <c r="Q219" s="602">
        <v>0</v>
      </c>
      <c r="R219" s="602">
        <v>0</v>
      </c>
      <c r="S219" s="602">
        <v>0</v>
      </c>
      <c r="T219" s="602">
        <v>0</v>
      </c>
      <c r="U219" s="602">
        <v>0</v>
      </c>
      <c r="V219" s="602">
        <v>0</v>
      </c>
      <c r="W219" s="602">
        <v>0</v>
      </c>
      <c r="X219" s="602">
        <v>0</v>
      </c>
      <c r="Y219" s="602">
        <v>0</v>
      </c>
      <c r="Z219" s="602">
        <v>0</v>
      </c>
      <c r="AA219" s="602">
        <v>0</v>
      </c>
      <c r="AB219" s="602">
        <v>0</v>
      </c>
      <c r="AC219" s="602">
        <v>0</v>
      </c>
      <c r="AD219" s="602">
        <v>0</v>
      </c>
      <c r="AE219" s="602">
        <v>0</v>
      </c>
      <c r="AF219" s="602">
        <v>0</v>
      </c>
      <c r="AG219" s="602">
        <v>0</v>
      </c>
      <c r="AH219" s="602">
        <v>0</v>
      </c>
      <c r="AI219" s="602">
        <v>0</v>
      </c>
      <c r="AJ219" s="602">
        <v>0</v>
      </c>
      <c r="AK219" s="602">
        <v>0</v>
      </c>
      <c r="AL219" s="602">
        <v>0</v>
      </c>
      <c r="AM219" s="602">
        <v>0</v>
      </c>
      <c r="AN219" s="602">
        <v>0</v>
      </c>
      <c r="AO219" s="602">
        <v>0</v>
      </c>
      <c r="AP219" s="602">
        <v>0</v>
      </c>
      <c r="AQ219" s="602">
        <v>0</v>
      </c>
      <c r="AR219" s="602">
        <v>0</v>
      </c>
      <c r="AS219" s="602">
        <v>0</v>
      </c>
      <c r="AT219" s="602">
        <v>0</v>
      </c>
      <c r="AU219" s="602">
        <v>0</v>
      </c>
      <c r="AV219" s="602">
        <v>0</v>
      </c>
      <c r="AW219" s="602">
        <v>0</v>
      </c>
      <c r="AX219" s="602">
        <v>0</v>
      </c>
      <c r="AY219" s="602">
        <v>0</v>
      </c>
      <c r="AZ219" s="602">
        <v>0</v>
      </c>
      <c r="BA219" s="602">
        <v>0</v>
      </c>
      <c r="BB219" s="602">
        <v>0</v>
      </c>
      <c r="BC219" s="602">
        <v>0</v>
      </c>
      <c r="BD219" s="602">
        <v>0</v>
      </c>
      <c r="BE219" s="602">
        <v>0</v>
      </c>
      <c r="BF219" s="602">
        <v>0</v>
      </c>
      <c r="BG219" s="602">
        <v>0</v>
      </c>
      <c r="BH219" s="602">
        <v>0</v>
      </c>
      <c r="BI219" s="602">
        <v>0</v>
      </c>
      <c r="BJ219" s="602">
        <v>0</v>
      </c>
      <c r="BK219" s="602">
        <v>0</v>
      </c>
      <c r="BL219" s="602">
        <v>0</v>
      </c>
      <c r="BM219" s="602">
        <v>0</v>
      </c>
      <c r="BN219" s="602">
        <v>0</v>
      </c>
      <c r="BO219" s="602">
        <v>0</v>
      </c>
    </row>
    <row r="220" spans="1:67" ht="14.4" x14ac:dyDescent="0.25">
      <c r="A220" s="597" t="e">
        <v>#N/A</v>
      </c>
      <c r="B220" s="597" t="e">
        <v>#N/A</v>
      </c>
      <c r="C220" s="598" t="s">
        <v>157</v>
      </c>
      <c r="D220" s="598" t="s">
        <v>157</v>
      </c>
      <c r="E220" s="599">
        <v>205978</v>
      </c>
      <c r="F220" s="599" t="s">
        <v>157</v>
      </c>
      <c r="G220" s="600" t="s">
        <v>157</v>
      </c>
      <c r="H220" s="601" t="s">
        <v>157</v>
      </c>
      <c r="I220" s="602" t="s">
        <v>157</v>
      </c>
      <c r="J220" s="602">
        <v>0</v>
      </c>
      <c r="K220" s="602">
        <v>0</v>
      </c>
      <c r="L220" s="602">
        <v>0</v>
      </c>
      <c r="M220" s="602">
        <v>0</v>
      </c>
      <c r="N220" s="602">
        <v>0</v>
      </c>
      <c r="O220" s="602">
        <v>0</v>
      </c>
      <c r="P220" s="602">
        <v>0</v>
      </c>
      <c r="Q220" s="602">
        <v>0</v>
      </c>
      <c r="R220" s="602">
        <v>0</v>
      </c>
      <c r="S220" s="602">
        <v>0</v>
      </c>
      <c r="T220" s="602">
        <v>0</v>
      </c>
      <c r="U220" s="602">
        <v>0</v>
      </c>
      <c r="V220" s="602">
        <v>0</v>
      </c>
      <c r="W220" s="602">
        <v>0</v>
      </c>
      <c r="X220" s="602">
        <v>0</v>
      </c>
      <c r="Y220" s="602">
        <v>0</v>
      </c>
      <c r="Z220" s="602">
        <v>0</v>
      </c>
      <c r="AA220" s="602">
        <v>0</v>
      </c>
      <c r="AB220" s="602">
        <v>0</v>
      </c>
      <c r="AC220" s="602">
        <v>0</v>
      </c>
      <c r="AD220" s="602">
        <v>0</v>
      </c>
      <c r="AE220" s="602">
        <v>0</v>
      </c>
      <c r="AF220" s="602">
        <v>0</v>
      </c>
      <c r="AG220" s="602">
        <v>0</v>
      </c>
      <c r="AH220" s="602">
        <v>0</v>
      </c>
      <c r="AI220" s="602">
        <v>0</v>
      </c>
      <c r="AJ220" s="602">
        <v>0</v>
      </c>
      <c r="AK220" s="602">
        <v>0</v>
      </c>
      <c r="AL220" s="602">
        <v>0</v>
      </c>
      <c r="AM220" s="602">
        <v>0</v>
      </c>
      <c r="AN220" s="602">
        <v>0</v>
      </c>
      <c r="AO220" s="602">
        <v>0</v>
      </c>
      <c r="AP220" s="602">
        <v>0</v>
      </c>
      <c r="AQ220" s="602">
        <v>0</v>
      </c>
      <c r="AR220" s="602">
        <v>0</v>
      </c>
      <c r="AS220" s="602">
        <v>0</v>
      </c>
      <c r="AT220" s="602">
        <v>0</v>
      </c>
      <c r="AU220" s="602">
        <v>0</v>
      </c>
      <c r="AV220" s="602">
        <v>0</v>
      </c>
      <c r="AW220" s="602">
        <v>0</v>
      </c>
      <c r="AX220" s="602">
        <v>0</v>
      </c>
      <c r="AY220" s="602">
        <v>0</v>
      </c>
      <c r="AZ220" s="602">
        <v>0</v>
      </c>
      <c r="BA220" s="602">
        <v>0</v>
      </c>
      <c r="BB220" s="602">
        <v>0</v>
      </c>
      <c r="BC220" s="602">
        <v>0</v>
      </c>
      <c r="BD220" s="602">
        <v>0</v>
      </c>
      <c r="BE220" s="602">
        <v>0</v>
      </c>
      <c r="BF220" s="602">
        <v>0</v>
      </c>
      <c r="BG220" s="602">
        <v>0</v>
      </c>
      <c r="BH220" s="602">
        <v>0</v>
      </c>
      <c r="BI220" s="602">
        <v>0</v>
      </c>
      <c r="BJ220" s="602">
        <v>0</v>
      </c>
      <c r="BK220" s="602">
        <v>0</v>
      </c>
      <c r="BL220" s="602">
        <v>0</v>
      </c>
      <c r="BM220" s="602">
        <v>0</v>
      </c>
      <c r="BN220" s="602">
        <v>0</v>
      </c>
      <c r="BO220" s="602">
        <v>0</v>
      </c>
    </row>
    <row r="221" spans="1:67" ht="14.4" x14ac:dyDescent="0.25">
      <c r="A221" s="597" t="e">
        <v>#N/A</v>
      </c>
      <c r="B221" s="597" t="e">
        <v>#N/A</v>
      </c>
      <c r="C221" s="598" t="s">
        <v>157</v>
      </c>
      <c r="D221" s="598" t="s">
        <v>157</v>
      </c>
      <c r="E221" s="599">
        <v>2563900</v>
      </c>
      <c r="F221" s="599" t="s">
        <v>157</v>
      </c>
      <c r="G221" s="600" t="s">
        <v>157</v>
      </c>
      <c r="H221" s="601" t="s">
        <v>157</v>
      </c>
      <c r="I221" s="602" t="s">
        <v>157</v>
      </c>
      <c r="J221" s="602">
        <v>0</v>
      </c>
      <c r="K221" s="602">
        <v>0</v>
      </c>
      <c r="L221" s="602">
        <v>0</v>
      </c>
      <c r="M221" s="602">
        <v>0</v>
      </c>
      <c r="N221" s="602">
        <v>0</v>
      </c>
      <c r="O221" s="602">
        <v>0</v>
      </c>
      <c r="P221" s="602">
        <v>0</v>
      </c>
      <c r="Q221" s="602">
        <v>0</v>
      </c>
      <c r="R221" s="602">
        <v>0</v>
      </c>
      <c r="S221" s="602">
        <v>0</v>
      </c>
      <c r="T221" s="602">
        <v>0</v>
      </c>
      <c r="U221" s="602">
        <v>0</v>
      </c>
      <c r="V221" s="602">
        <v>0</v>
      </c>
      <c r="W221" s="602">
        <v>0</v>
      </c>
      <c r="X221" s="602">
        <v>0</v>
      </c>
      <c r="Y221" s="602">
        <v>0</v>
      </c>
      <c r="Z221" s="602">
        <v>0</v>
      </c>
      <c r="AA221" s="602">
        <v>0</v>
      </c>
      <c r="AB221" s="602">
        <v>0</v>
      </c>
      <c r="AC221" s="602">
        <v>0</v>
      </c>
      <c r="AD221" s="602">
        <v>0</v>
      </c>
      <c r="AE221" s="602">
        <v>0</v>
      </c>
      <c r="AF221" s="602">
        <v>0</v>
      </c>
      <c r="AG221" s="602">
        <v>0</v>
      </c>
      <c r="AH221" s="602">
        <v>0</v>
      </c>
      <c r="AI221" s="602">
        <v>0</v>
      </c>
      <c r="AJ221" s="602">
        <v>0</v>
      </c>
      <c r="AK221" s="602">
        <v>0</v>
      </c>
      <c r="AL221" s="602">
        <v>0</v>
      </c>
      <c r="AM221" s="602">
        <v>0</v>
      </c>
      <c r="AN221" s="602">
        <v>0</v>
      </c>
      <c r="AO221" s="602">
        <v>0</v>
      </c>
      <c r="AP221" s="602">
        <v>0</v>
      </c>
      <c r="AQ221" s="602">
        <v>0</v>
      </c>
      <c r="AR221" s="602">
        <v>0</v>
      </c>
      <c r="AS221" s="602">
        <v>0</v>
      </c>
      <c r="AT221" s="602">
        <v>0</v>
      </c>
      <c r="AU221" s="602">
        <v>0</v>
      </c>
      <c r="AV221" s="602">
        <v>0</v>
      </c>
      <c r="AW221" s="602">
        <v>0</v>
      </c>
      <c r="AX221" s="602">
        <v>0</v>
      </c>
      <c r="AY221" s="602">
        <v>0</v>
      </c>
      <c r="AZ221" s="602">
        <v>0</v>
      </c>
      <c r="BA221" s="602">
        <v>0</v>
      </c>
      <c r="BB221" s="602">
        <v>0</v>
      </c>
      <c r="BC221" s="602">
        <v>0</v>
      </c>
      <c r="BD221" s="602">
        <v>0</v>
      </c>
      <c r="BE221" s="602">
        <v>0</v>
      </c>
      <c r="BF221" s="602">
        <v>0</v>
      </c>
      <c r="BG221" s="602">
        <v>0</v>
      </c>
      <c r="BH221" s="602">
        <v>0</v>
      </c>
      <c r="BI221" s="602">
        <v>0</v>
      </c>
      <c r="BJ221" s="602">
        <v>0</v>
      </c>
      <c r="BK221" s="602">
        <v>0</v>
      </c>
      <c r="BL221" s="602">
        <v>0</v>
      </c>
      <c r="BM221" s="602">
        <v>0</v>
      </c>
      <c r="BN221" s="602">
        <v>0</v>
      </c>
      <c r="BO221" s="602">
        <v>0</v>
      </c>
    </row>
    <row r="222" spans="1:67" ht="14.4" x14ac:dyDescent="0.25">
      <c r="A222" s="597" t="e">
        <v>#N/A</v>
      </c>
      <c r="B222" s="597" t="e">
        <v>#N/A</v>
      </c>
      <c r="C222" s="598" t="s">
        <v>157</v>
      </c>
      <c r="D222" s="598" t="s">
        <v>157</v>
      </c>
      <c r="E222" s="599">
        <v>206043</v>
      </c>
      <c r="F222" s="599" t="s">
        <v>157</v>
      </c>
      <c r="G222" s="600" t="s">
        <v>157</v>
      </c>
      <c r="H222" s="601" t="s">
        <v>157</v>
      </c>
      <c r="I222" s="602" t="s">
        <v>157</v>
      </c>
      <c r="J222" s="602">
        <v>0</v>
      </c>
      <c r="K222" s="602">
        <v>0</v>
      </c>
      <c r="L222" s="602">
        <v>0</v>
      </c>
      <c r="M222" s="602">
        <v>0</v>
      </c>
      <c r="N222" s="602">
        <v>0</v>
      </c>
      <c r="O222" s="602">
        <v>0</v>
      </c>
      <c r="P222" s="602">
        <v>0</v>
      </c>
      <c r="Q222" s="602">
        <v>0</v>
      </c>
      <c r="R222" s="602">
        <v>0</v>
      </c>
      <c r="S222" s="602">
        <v>0</v>
      </c>
      <c r="T222" s="602">
        <v>0</v>
      </c>
      <c r="U222" s="602">
        <v>0</v>
      </c>
      <c r="V222" s="602">
        <v>0</v>
      </c>
      <c r="W222" s="602">
        <v>0</v>
      </c>
      <c r="X222" s="602">
        <v>0</v>
      </c>
      <c r="Y222" s="602">
        <v>0</v>
      </c>
      <c r="Z222" s="602">
        <v>0</v>
      </c>
      <c r="AA222" s="602">
        <v>0</v>
      </c>
      <c r="AB222" s="602">
        <v>0</v>
      </c>
      <c r="AC222" s="602">
        <v>0</v>
      </c>
      <c r="AD222" s="602">
        <v>0</v>
      </c>
      <c r="AE222" s="602">
        <v>0</v>
      </c>
      <c r="AF222" s="602">
        <v>0</v>
      </c>
      <c r="AG222" s="602">
        <v>0</v>
      </c>
      <c r="AH222" s="602">
        <v>0</v>
      </c>
      <c r="AI222" s="602">
        <v>0</v>
      </c>
      <c r="AJ222" s="602">
        <v>0</v>
      </c>
      <c r="AK222" s="602">
        <v>0</v>
      </c>
      <c r="AL222" s="602">
        <v>0</v>
      </c>
      <c r="AM222" s="602">
        <v>0</v>
      </c>
      <c r="AN222" s="602">
        <v>0</v>
      </c>
      <c r="AO222" s="602">
        <v>0</v>
      </c>
      <c r="AP222" s="602">
        <v>0</v>
      </c>
      <c r="AQ222" s="602">
        <v>0</v>
      </c>
      <c r="AR222" s="602">
        <v>0</v>
      </c>
      <c r="AS222" s="602">
        <v>0</v>
      </c>
      <c r="AT222" s="602">
        <v>0</v>
      </c>
      <c r="AU222" s="602">
        <v>0</v>
      </c>
      <c r="AV222" s="602">
        <v>0</v>
      </c>
      <c r="AW222" s="602">
        <v>0</v>
      </c>
      <c r="AX222" s="602">
        <v>0</v>
      </c>
      <c r="AY222" s="602">
        <v>0</v>
      </c>
      <c r="AZ222" s="602">
        <v>0</v>
      </c>
      <c r="BA222" s="602">
        <v>0</v>
      </c>
      <c r="BB222" s="602">
        <v>0</v>
      </c>
      <c r="BC222" s="602">
        <v>0</v>
      </c>
      <c r="BD222" s="602">
        <v>0</v>
      </c>
      <c r="BE222" s="602">
        <v>0</v>
      </c>
      <c r="BF222" s="602">
        <v>0</v>
      </c>
      <c r="BG222" s="602">
        <v>0</v>
      </c>
      <c r="BH222" s="602">
        <v>0</v>
      </c>
      <c r="BI222" s="602">
        <v>0</v>
      </c>
      <c r="BJ222" s="602">
        <v>0</v>
      </c>
      <c r="BK222" s="602">
        <v>0</v>
      </c>
      <c r="BL222" s="602">
        <v>0</v>
      </c>
      <c r="BM222" s="602">
        <v>0</v>
      </c>
      <c r="BN222" s="602">
        <v>0</v>
      </c>
      <c r="BO222" s="602">
        <v>0</v>
      </c>
    </row>
    <row r="223" spans="1:67" ht="14.4" x14ac:dyDescent="0.25">
      <c r="A223" s="597" t="e">
        <v>#N/A</v>
      </c>
      <c r="B223" s="597" t="e">
        <v>#N/A</v>
      </c>
      <c r="C223" s="598" t="s">
        <v>157</v>
      </c>
      <c r="D223" s="598" t="s">
        <v>157</v>
      </c>
      <c r="E223" s="599" t="s">
        <v>595</v>
      </c>
      <c r="F223" s="599" t="s">
        <v>157</v>
      </c>
      <c r="G223" s="600" t="s">
        <v>157</v>
      </c>
      <c r="H223" s="601" t="s">
        <v>157</v>
      </c>
      <c r="I223" s="602" t="s">
        <v>157</v>
      </c>
      <c r="J223" s="602">
        <v>0</v>
      </c>
      <c r="K223" s="602">
        <v>0</v>
      </c>
      <c r="L223" s="602">
        <v>0</v>
      </c>
      <c r="M223" s="602">
        <v>0</v>
      </c>
      <c r="N223" s="602">
        <v>0</v>
      </c>
      <c r="O223" s="602">
        <v>0</v>
      </c>
      <c r="P223" s="602">
        <v>0</v>
      </c>
      <c r="Q223" s="602">
        <v>0</v>
      </c>
      <c r="R223" s="602">
        <v>0</v>
      </c>
      <c r="S223" s="602">
        <v>0</v>
      </c>
      <c r="T223" s="602">
        <v>0</v>
      </c>
      <c r="U223" s="602">
        <v>0</v>
      </c>
      <c r="V223" s="602">
        <v>0</v>
      </c>
      <c r="W223" s="602">
        <v>0</v>
      </c>
      <c r="X223" s="602">
        <v>0</v>
      </c>
      <c r="Y223" s="602">
        <v>0</v>
      </c>
      <c r="Z223" s="602">
        <v>0</v>
      </c>
      <c r="AA223" s="602">
        <v>0</v>
      </c>
      <c r="AB223" s="602">
        <v>0</v>
      </c>
      <c r="AC223" s="602">
        <v>0</v>
      </c>
      <c r="AD223" s="602">
        <v>0</v>
      </c>
      <c r="AE223" s="602">
        <v>0</v>
      </c>
      <c r="AF223" s="602">
        <v>0</v>
      </c>
      <c r="AG223" s="602">
        <v>0</v>
      </c>
      <c r="AH223" s="602">
        <v>0</v>
      </c>
      <c r="AI223" s="602">
        <v>0</v>
      </c>
      <c r="AJ223" s="602">
        <v>0</v>
      </c>
      <c r="AK223" s="602">
        <v>0</v>
      </c>
      <c r="AL223" s="602">
        <v>0</v>
      </c>
      <c r="AM223" s="602">
        <v>0</v>
      </c>
      <c r="AN223" s="602">
        <v>0</v>
      </c>
      <c r="AO223" s="602">
        <v>0</v>
      </c>
      <c r="AP223" s="602">
        <v>0</v>
      </c>
      <c r="AQ223" s="602">
        <v>0</v>
      </c>
      <c r="AR223" s="602">
        <v>0</v>
      </c>
      <c r="AS223" s="602">
        <v>0</v>
      </c>
      <c r="AT223" s="602">
        <v>0</v>
      </c>
      <c r="AU223" s="602">
        <v>0</v>
      </c>
      <c r="AV223" s="602">
        <v>0</v>
      </c>
      <c r="AW223" s="602">
        <v>0</v>
      </c>
      <c r="AX223" s="602">
        <v>0</v>
      </c>
      <c r="AY223" s="602">
        <v>0</v>
      </c>
      <c r="AZ223" s="602">
        <v>0</v>
      </c>
      <c r="BA223" s="602">
        <v>0</v>
      </c>
      <c r="BB223" s="602">
        <v>0</v>
      </c>
      <c r="BC223" s="602">
        <v>0</v>
      </c>
      <c r="BD223" s="602">
        <v>0</v>
      </c>
      <c r="BE223" s="602">
        <v>0</v>
      </c>
      <c r="BF223" s="602">
        <v>0</v>
      </c>
      <c r="BG223" s="602">
        <v>0</v>
      </c>
      <c r="BH223" s="602">
        <v>0</v>
      </c>
      <c r="BI223" s="602">
        <v>0</v>
      </c>
      <c r="BJ223" s="602">
        <v>0</v>
      </c>
      <c r="BK223" s="602">
        <v>0</v>
      </c>
      <c r="BL223" s="602">
        <v>0</v>
      </c>
      <c r="BM223" s="602">
        <v>0</v>
      </c>
      <c r="BN223" s="602">
        <v>0</v>
      </c>
      <c r="BO223" s="602">
        <v>0</v>
      </c>
    </row>
    <row r="224" spans="1:67" ht="14.4" x14ac:dyDescent="0.25">
      <c r="A224" s="597" t="e">
        <v>#N/A</v>
      </c>
      <c r="B224" s="597" t="e">
        <v>#N/A</v>
      </c>
      <c r="C224" s="598" t="s">
        <v>157</v>
      </c>
      <c r="D224" s="598" t="s">
        <v>157</v>
      </c>
      <c r="E224" s="599" t="s">
        <v>598</v>
      </c>
      <c r="F224" s="599" t="s">
        <v>157</v>
      </c>
      <c r="G224" s="600" t="s">
        <v>157</v>
      </c>
      <c r="H224" s="601" t="s">
        <v>157</v>
      </c>
      <c r="I224" s="602" t="s">
        <v>157</v>
      </c>
      <c r="J224" s="602">
        <v>0</v>
      </c>
      <c r="K224" s="602">
        <v>0</v>
      </c>
      <c r="L224" s="602">
        <v>0</v>
      </c>
      <c r="M224" s="602">
        <v>0</v>
      </c>
      <c r="N224" s="602">
        <v>0</v>
      </c>
      <c r="O224" s="602">
        <v>0</v>
      </c>
      <c r="P224" s="602">
        <v>0</v>
      </c>
      <c r="Q224" s="602">
        <v>0</v>
      </c>
      <c r="R224" s="602">
        <v>0</v>
      </c>
      <c r="S224" s="602">
        <v>0</v>
      </c>
      <c r="T224" s="602">
        <v>0</v>
      </c>
      <c r="U224" s="602">
        <v>0</v>
      </c>
      <c r="V224" s="602">
        <v>0</v>
      </c>
      <c r="W224" s="602">
        <v>0</v>
      </c>
      <c r="X224" s="602">
        <v>0</v>
      </c>
      <c r="Y224" s="602">
        <v>0</v>
      </c>
      <c r="Z224" s="602">
        <v>0</v>
      </c>
      <c r="AA224" s="602">
        <v>0</v>
      </c>
      <c r="AB224" s="602">
        <v>0</v>
      </c>
      <c r="AC224" s="602">
        <v>0</v>
      </c>
      <c r="AD224" s="602">
        <v>0</v>
      </c>
      <c r="AE224" s="602">
        <v>0</v>
      </c>
      <c r="AF224" s="602">
        <v>0</v>
      </c>
      <c r="AG224" s="602">
        <v>0</v>
      </c>
      <c r="AH224" s="602">
        <v>0</v>
      </c>
      <c r="AI224" s="602">
        <v>0</v>
      </c>
      <c r="AJ224" s="602">
        <v>0</v>
      </c>
      <c r="AK224" s="602">
        <v>0</v>
      </c>
      <c r="AL224" s="602">
        <v>0</v>
      </c>
      <c r="AM224" s="602">
        <v>0</v>
      </c>
      <c r="AN224" s="602">
        <v>0</v>
      </c>
      <c r="AO224" s="602">
        <v>0</v>
      </c>
      <c r="AP224" s="602">
        <v>0</v>
      </c>
      <c r="AQ224" s="602">
        <v>0</v>
      </c>
      <c r="AR224" s="602">
        <v>0</v>
      </c>
      <c r="AS224" s="602">
        <v>0</v>
      </c>
      <c r="AT224" s="602">
        <v>0</v>
      </c>
      <c r="AU224" s="602">
        <v>0</v>
      </c>
      <c r="AV224" s="602">
        <v>0</v>
      </c>
      <c r="AW224" s="602">
        <v>0</v>
      </c>
      <c r="AX224" s="602">
        <v>0</v>
      </c>
      <c r="AY224" s="602">
        <v>0</v>
      </c>
      <c r="AZ224" s="602">
        <v>0</v>
      </c>
      <c r="BA224" s="602">
        <v>0</v>
      </c>
      <c r="BB224" s="602">
        <v>0</v>
      </c>
      <c r="BC224" s="602">
        <v>0</v>
      </c>
      <c r="BD224" s="602">
        <v>0</v>
      </c>
      <c r="BE224" s="602">
        <v>0</v>
      </c>
      <c r="BF224" s="602">
        <v>0</v>
      </c>
      <c r="BG224" s="602">
        <v>0</v>
      </c>
      <c r="BH224" s="602">
        <v>0</v>
      </c>
      <c r="BI224" s="602">
        <v>0</v>
      </c>
      <c r="BJ224" s="602">
        <v>0</v>
      </c>
      <c r="BK224" s="602">
        <v>0</v>
      </c>
      <c r="BL224" s="602">
        <v>0</v>
      </c>
      <c r="BM224" s="602">
        <v>0</v>
      </c>
      <c r="BN224" s="602">
        <v>0</v>
      </c>
      <c r="BO224" s="602">
        <v>0</v>
      </c>
    </row>
    <row r="225" spans="1:67" ht="14.4" x14ac:dyDescent="0.25">
      <c r="A225" s="597" t="e">
        <v>#N/A</v>
      </c>
      <c r="B225" s="597" t="e">
        <v>#N/A</v>
      </c>
      <c r="C225" s="598" t="s">
        <v>157</v>
      </c>
      <c r="D225" s="598" t="s">
        <v>157</v>
      </c>
      <c r="E225" s="599">
        <v>505502</v>
      </c>
      <c r="F225" s="599" t="s">
        <v>157</v>
      </c>
      <c r="G225" s="600" t="s">
        <v>157</v>
      </c>
      <c r="H225" s="601" t="s">
        <v>157</v>
      </c>
      <c r="I225" s="602" t="s">
        <v>157</v>
      </c>
      <c r="J225" s="602">
        <v>0</v>
      </c>
      <c r="K225" s="602">
        <v>0</v>
      </c>
      <c r="L225" s="602">
        <v>0</v>
      </c>
      <c r="M225" s="602">
        <v>0</v>
      </c>
      <c r="N225" s="602">
        <v>0</v>
      </c>
      <c r="O225" s="602">
        <v>0</v>
      </c>
      <c r="P225" s="602">
        <v>0</v>
      </c>
      <c r="Q225" s="602">
        <v>0</v>
      </c>
      <c r="R225" s="602">
        <v>0</v>
      </c>
      <c r="S225" s="602">
        <v>0</v>
      </c>
      <c r="T225" s="602">
        <v>0</v>
      </c>
      <c r="U225" s="602">
        <v>0</v>
      </c>
      <c r="V225" s="602">
        <v>0</v>
      </c>
      <c r="W225" s="602">
        <v>0</v>
      </c>
      <c r="X225" s="602">
        <v>0</v>
      </c>
      <c r="Y225" s="602">
        <v>0</v>
      </c>
      <c r="Z225" s="602">
        <v>0</v>
      </c>
      <c r="AA225" s="602">
        <v>0</v>
      </c>
      <c r="AB225" s="602">
        <v>0</v>
      </c>
      <c r="AC225" s="602">
        <v>0</v>
      </c>
      <c r="AD225" s="602">
        <v>0</v>
      </c>
      <c r="AE225" s="602">
        <v>0</v>
      </c>
      <c r="AF225" s="602">
        <v>0</v>
      </c>
      <c r="AG225" s="602">
        <v>0</v>
      </c>
      <c r="AH225" s="602">
        <v>0</v>
      </c>
      <c r="AI225" s="602">
        <v>0</v>
      </c>
      <c r="AJ225" s="602">
        <v>0</v>
      </c>
      <c r="AK225" s="602">
        <v>0</v>
      </c>
      <c r="AL225" s="602">
        <v>0</v>
      </c>
      <c r="AM225" s="602">
        <v>0</v>
      </c>
      <c r="AN225" s="602">
        <v>0</v>
      </c>
      <c r="AO225" s="602">
        <v>0</v>
      </c>
      <c r="AP225" s="602">
        <v>0</v>
      </c>
      <c r="AQ225" s="602">
        <v>0</v>
      </c>
      <c r="AR225" s="602">
        <v>0</v>
      </c>
      <c r="AS225" s="602">
        <v>0</v>
      </c>
      <c r="AT225" s="602">
        <v>0</v>
      </c>
      <c r="AU225" s="602">
        <v>0</v>
      </c>
      <c r="AV225" s="602">
        <v>0</v>
      </c>
      <c r="AW225" s="602">
        <v>0</v>
      </c>
      <c r="AX225" s="602">
        <v>0</v>
      </c>
      <c r="AY225" s="602">
        <v>0</v>
      </c>
      <c r="AZ225" s="602">
        <v>0</v>
      </c>
      <c r="BA225" s="602">
        <v>0</v>
      </c>
      <c r="BB225" s="602">
        <v>0</v>
      </c>
      <c r="BC225" s="602">
        <v>0</v>
      </c>
      <c r="BD225" s="602">
        <v>0</v>
      </c>
      <c r="BE225" s="602">
        <v>0</v>
      </c>
      <c r="BF225" s="602">
        <v>0</v>
      </c>
      <c r="BG225" s="602">
        <v>0</v>
      </c>
      <c r="BH225" s="602">
        <v>0</v>
      </c>
      <c r="BI225" s="602">
        <v>0</v>
      </c>
      <c r="BJ225" s="602">
        <v>0</v>
      </c>
      <c r="BK225" s="602">
        <v>0</v>
      </c>
      <c r="BL225" s="602">
        <v>0</v>
      </c>
      <c r="BM225" s="602">
        <v>0</v>
      </c>
      <c r="BN225" s="602">
        <v>0</v>
      </c>
      <c r="BO225" s="602">
        <v>0</v>
      </c>
    </row>
    <row r="226" spans="1:67" ht="14.4" x14ac:dyDescent="0.25">
      <c r="A226" s="597" t="e">
        <v>#N/A</v>
      </c>
      <c r="B226" s="597" t="e">
        <v>#N/A</v>
      </c>
      <c r="C226" s="598" t="s">
        <v>157</v>
      </c>
      <c r="D226" s="598" t="s">
        <v>157</v>
      </c>
      <c r="E226" s="599" t="s">
        <v>601</v>
      </c>
      <c r="F226" s="599" t="s">
        <v>157</v>
      </c>
      <c r="G226" s="600" t="s">
        <v>157</v>
      </c>
      <c r="H226" s="601" t="s">
        <v>157</v>
      </c>
      <c r="I226" s="602" t="s">
        <v>157</v>
      </c>
      <c r="J226" s="602">
        <v>0</v>
      </c>
      <c r="K226" s="602">
        <v>0</v>
      </c>
      <c r="L226" s="602">
        <v>0</v>
      </c>
      <c r="M226" s="602">
        <v>0</v>
      </c>
      <c r="N226" s="602">
        <v>0</v>
      </c>
      <c r="O226" s="602">
        <v>0</v>
      </c>
      <c r="P226" s="602">
        <v>0</v>
      </c>
      <c r="Q226" s="602">
        <v>0</v>
      </c>
      <c r="R226" s="602">
        <v>0</v>
      </c>
      <c r="S226" s="602">
        <v>0</v>
      </c>
      <c r="T226" s="602">
        <v>0</v>
      </c>
      <c r="U226" s="602">
        <v>0</v>
      </c>
      <c r="V226" s="602">
        <v>0</v>
      </c>
      <c r="W226" s="602">
        <v>0</v>
      </c>
      <c r="X226" s="602">
        <v>0</v>
      </c>
      <c r="Y226" s="602">
        <v>0</v>
      </c>
      <c r="Z226" s="602">
        <v>0</v>
      </c>
      <c r="AA226" s="602">
        <v>0</v>
      </c>
      <c r="AB226" s="602">
        <v>0</v>
      </c>
      <c r="AC226" s="602">
        <v>0</v>
      </c>
      <c r="AD226" s="602">
        <v>0</v>
      </c>
      <c r="AE226" s="602">
        <v>0</v>
      </c>
      <c r="AF226" s="602">
        <v>0</v>
      </c>
      <c r="AG226" s="602">
        <v>0</v>
      </c>
      <c r="AH226" s="602">
        <v>0</v>
      </c>
      <c r="AI226" s="602">
        <v>0</v>
      </c>
      <c r="AJ226" s="602">
        <v>0</v>
      </c>
      <c r="AK226" s="602">
        <v>0</v>
      </c>
      <c r="AL226" s="602">
        <v>0</v>
      </c>
      <c r="AM226" s="602">
        <v>0</v>
      </c>
      <c r="AN226" s="602">
        <v>0</v>
      </c>
      <c r="AO226" s="602">
        <v>0</v>
      </c>
      <c r="AP226" s="602">
        <v>0</v>
      </c>
      <c r="AQ226" s="602">
        <v>0</v>
      </c>
      <c r="AR226" s="602">
        <v>0</v>
      </c>
      <c r="AS226" s="602">
        <v>0</v>
      </c>
      <c r="AT226" s="602">
        <v>0</v>
      </c>
      <c r="AU226" s="602">
        <v>0</v>
      </c>
      <c r="AV226" s="602">
        <v>0</v>
      </c>
      <c r="AW226" s="602">
        <v>0</v>
      </c>
      <c r="AX226" s="602">
        <v>0</v>
      </c>
      <c r="AY226" s="602">
        <v>0</v>
      </c>
      <c r="AZ226" s="602">
        <v>0</v>
      </c>
      <c r="BA226" s="602">
        <v>0</v>
      </c>
      <c r="BB226" s="602">
        <v>0</v>
      </c>
      <c r="BC226" s="602">
        <v>0</v>
      </c>
      <c r="BD226" s="602">
        <v>0</v>
      </c>
      <c r="BE226" s="602">
        <v>0</v>
      </c>
      <c r="BF226" s="602">
        <v>0</v>
      </c>
      <c r="BG226" s="602">
        <v>0</v>
      </c>
      <c r="BH226" s="602">
        <v>0</v>
      </c>
      <c r="BI226" s="602">
        <v>0</v>
      </c>
      <c r="BJ226" s="602">
        <v>0</v>
      </c>
      <c r="BK226" s="602">
        <v>0</v>
      </c>
      <c r="BL226" s="602">
        <v>0</v>
      </c>
      <c r="BM226" s="602">
        <v>0</v>
      </c>
      <c r="BN226" s="602">
        <v>0</v>
      </c>
      <c r="BO226" s="602">
        <v>0</v>
      </c>
    </row>
    <row r="227" spans="1:67" ht="14.4" x14ac:dyDescent="0.25">
      <c r="A227" s="597" t="e">
        <v>#N/A</v>
      </c>
      <c r="B227" s="597" t="e">
        <v>#N/A</v>
      </c>
      <c r="C227" s="598" t="s">
        <v>157</v>
      </c>
      <c r="D227" s="598" t="s">
        <v>157</v>
      </c>
      <c r="E227" s="599" t="s">
        <v>603</v>
      </c>
      <c r="F227" s="599" t="s">
        <v>157</v>
      </c>
      <c r="G227" s="600" t="s">
        <v>157</v>
      </c>
      <c r="H227" s="601" t="s">
        <v>157</v>
      </c>
      <c r="I227" s="602" t="s">
        <v>157</v>
      </c>
      <c r="J227" s="602">
        <v>0</v>
      </c>
      <c r="K227" s="602">
        <v>0</v>
      </c>
      <c r="L227" s="602">
        <v>0</v>
      </c>
      <c r="M227" s="602">
        <v>0</v>
      </c>
      <c r="N227" s="602">
        <v>0</v>
      </c>
      <c r="O227" s="602">
        <v>0</v>
      </c>
      <c r="P227" s="602">
        <v>0</v>
      </c>
      <c r="Q227" s="602">
        <v>0</v>
      </c>
      <c r="R227" s="602">
        <v>0</v>
      </c>
      <c r="S227" s="602">
        <v>0</v>
      </c>
      <c r="T227" s="602">
        <v>0</v>
      </c>
      <c r="U227" s="602">
        <v>0</v>
      </c>
      <c r="V227" s="602">
        <v>0</v>
      </c>
      <c r="W227" s="602">
        <v>0</v>
      </c>
      <c r="X227" s="602">
        <v>0</v>
      </c>
      <c r="Y227" s="602">
        <v>0</v>
      </c>
      <c r="Z227" s="602">
        <v>0</v>
      </c>
      <c r="AA227" s="602">
        <v>0</v>
      </c>
      <c r="AB227" s="602">
        <v>0</v>
      </c>
      <c r="AC227" s="602">
        <v>0</v>
      </c>
      <c r="AD227" s="602">
        <v>0</v>
      </c>
      <c r="AE227" s="602">
        <v>0</v>
      </c>
      <c r="AF227" s="602">
        <v>0</v>
      </c>
      <c r="AG227" s="602">
        <v>0</v>
      </c>
      <c r="AH227" s="602">
        <v>0</v>
      </c>
      <c r="AI227" s="602">
        <v>0</v>
      </c>
      <c r="AJ227" s="602">
        <v>0</v>
      </c>
      <c r="AK227" s="602">
        <v>0</v>
      </c>
      <c r="AL227" s="602">
        <v>0</v>
      </c>
      <c r="AM227" s="602">
        <v>0</v>
      </c>
      <c r="AN227" s="602">
        <v>0</v>
      </c>
      <c r="AO227" s="602">
        <v>0</v>
      </c>
      <c r="AP227" s="602">
        <v>0</v>
      </c>
      <c r="AQ227" s="602">
        <v>0</v>
      </c>
      <c r="AR227" s="602">
        <v>0</v>
      </c>
      <c r="AS227" s="602">
        <v>0</v>
      </c>
      <c r="AT227" s="602">
        <v>0</v>
      </c>
      <c r="AU227" s="602">
        <v>0</v>
      </c>
      <c r="AV227" s="602">
        <v>0</v>
      </c>
      <c r="AW227" s="602">
        <v>0</v>
      </c>
      <c r="AX227" s="602">
        <v>0</v>
      </c>
      <c r="AY227" s="602">
        <v>0</v>
      </c>
      <c r="AZ227" s="602">
        <v>0</v>
      </c>
      <c r="BA227" s="602">
        <v>0</v>
      </c>
      <c r="BB227" s="602">
        <v>0</v>
      </c>
      <c r="BC227" s="602">
        <v>0</v>
      </c>
      <c r="BD227" s="602">
        <v>0</v>
      </c>
      <c r="BE227" s="602">
        <v>0</v>
      </c>
      <c r="BF227" s="602">
        <v>0</v>
      </c>
      <c r="BG227" s="602">
        <v>0</v>
      </c>
      <c r="BH227" s="602">
        <v>0</v>
      </c>
      <c r="BI227" s="602">
        <v>0</v>
      </c>
      <c r="BJ227" s="602">
        <v>0</v>
      </c>
      <c r="BK227" s="602">
        <v>0</v>
      </c>
      <c r="BL227" s="602">
        <v>0</v>
      </c>
      <c r="BM227" s="602">
        <v>0</v>
      </c>
      <c r="BN227" s="602">
        <v>0</v>
      </c>
      <c r="BO227" s="602">
        <v>0</v>
      </c>
    </row>
    <row r="228" spans="1:67" ht="14.4" x14ac:dyDescent="0.25">
      <c r="A228" s="597" t="e">
        <v>#N/A</v>
      </c>
      <c r="B228" s="597" t="e">
        <v>#N/A</v>
      </c>
      <c r="C228" s="598" t="s">
        <v>157</v>
      </c>
      <c r="D228" s="598" t="s">
        <v>157</v>
      </c>
      <c r="E228" s="599" t="s">
        <v>605</v>
      </c>
      <c r="F228" s="599" t="s">
        <v>157</v>
      </c>
      <c r="G228" s="600" t="s">
        <v>157</v>
      </c>
      <c r="H228" s="601" t="s">
        <v>157</v>
      </c>
      <c r="I228" s="602" t="s">
        <v>157</v>
      </c>
      <c r="J228" s="602">
        <v>0</v>
      </c>
      <c r="K228" s="602">
        <v>0</v>
      </c>
      <c r="L228" s="602">
        <v>0</v>
      </c>
      <c r="M228" s="602">
        <v>0</v>
      </c>
      <c r="N228" s="602">
        <v>0</v>
      </c>
      <c r="O228" s="602">
        <v>0</v>
      </c>
      <c r="P228" s="602">
        <v>0</v>
      </c>
      <c r="Q228" s="602">
        <v>0</v>
      </c>
      <c r="R228" s="602">
        <v>0</v>
      </c>
      <c r="S228" s="602">
        <v>0</v>
      </c>
      <c r="T228" s="602">
        <v>0</v>
      </c>
      <c r="U228" s="602">
        <v>0</v>
      </c>
      <c r="V228" s="602">
        <v>0</v>
      </c>
      <c r="W228" s="602">
        <v>0</v>
      </c>
      <c r="X228" s="602">
        <v>0</v>
      </c>
      <c r="Y228" s="602">
        <v>0</v>
      </c>
      <c r="Z228" s="602">
        <v>0</v>
      </c>
      <c r="AA228" s="602">
        <v>0</v>
      </c>
      <c r="AB228" s="602">
        <v>0</v>
      </c>
      <c r="AC228" s="602">
        <v>0</v>
      </c>
      <c r="AD228" s="602">
        <v>0</v>
      </c>
      <c r="AE228" s="602">
        <v>0</v>
      </c>
      <c r="AF228" s="602">
        <v>0</v>
      </c>
      <c r="AG228" s="602">
        <v>0</v>
      </c>
      <c r="AH228" s="602">
        <v>0</v>
      </c>
      <c r="AI228" s="602">
        <v>0</v>
      </c>
      <c r="AJ228" s="602">
        <v>0</v>
      </c>
      <c r="AK228" s="602">
        <v>0</v>
      </c>
      <c r="AL228" s="602">
        <v>0</v>
      </c>
      <c r="AM228" s="602">
        <v>0</v>
      </c>
      <c r="AN228" s="602">
        <v>0</v>
      </c>
      <c r="AO228" s="602">
        <v>0</v>
      </c>
      <c r="AP228" s="602">
        <v>0</v>
      </c>
      <c r="AQ228" s="602">
        <v>0</v>
      </c>
      <c r="AR228" s="602">
        <v>0</v>
      </c>
      <c r="AS228" s="602">
        <v>0</v>
      </c>
      <c r="AT228" s="602">
        <v>0</v>
      </c>
      <c r="AU228" s="602">
        <v>0</v>
      </c>
      <c r="AV228" s="602">
        <v>0</v>
      </c>
      <c r="AW228" s="602">
        <v>0</v>
      </c>
      <c r="AX228" s="602">
        <v>0</v>
      </c>
      <c r="AY228" s="602">
        <v>0</v>
      </c>
      <c r="AZ228" s="602">
        <v>0</v>
      </c>
      <c r="BA228" s="602">
        <v>0</v>
      </c>
      <c r="BB228" s="602">
        <v>0</v>
      </c>
      <c r="BC228" s="602">
        <v>0</v>
      </c>
      <c r="BD228" s="602">
        <v>0</v>
      </c>
      <c r="BE228" s="602">
        <v>0</v>
      </c>
      <c r="BF228" s="602">
        <v>0</v>
      </c>
      <c r="BG228" s="602">
        <v>0</v>
      </c>
      <c r="BH228" s="602">
        <v>0</v>
      </c>
      <c r="BI228" s="602">
        <v>0</v>
      </c>
      <c r="BJ228" s="602">
        <v>0</v>
      </c>
      <c r="BK228" s="602">
        <v>0</v>
      </c>
      <c r="BL228" s="602">
        <v>0</v>
      </c>
      <c r="BM228" s="602">
        <v>0</v>
      </c>
      <c r="BN228" s="602">
        <v>0</v>
      </c>
      <c r="BO228" s="602">
        <v>0</v>
      </c>
    </row>
    <row r="229" spans="1:67" ht="14.4" x14ac:dyDescent="0.25">
      <c r="A229" s="597" t="e">
        <v>#N/A</v>
      </c>
      <c r="B229" s="597" t="e">
        <v>#N/A</v>
      </c>
      <c r="C229" s="598" t="s">
        <v>157</v>
      </c>
      <c r="D229" s="598" t="s">
        <v>157</v>
      </c>
      <c r="E229" s="599" t="s">
        <v>607</v>
      </c>
      <c r="F229" s="599" t="s">
        <v>157</v>
      </c>
      <c r="G229" s="600" t="s">
        <v>157</v>
      </c>
      <c r="H229" s="601" t="s">
        <v>157</v>
      </c>
      <c r="I229" s="602" t="s">
        <v>157</v>
      </c>
      <c r="J229" s="602">
        <v>0</v>
      </c>
      <c r="K229" s="602">
        <v>0</v>
      </c>
      <c r="L229" s="602">
        <v>0</v>
      </c>
      <c r="M229" s="602">
        <v>0</v>
      </c>
      <c r="N229" s="602">
        <v>0</v>
      </c>
      <c r="O229" s="602">
        <v>0</v>
      </c>
      <c r="P229" s="602">
        <v>0</v>
      </c>
      <c r="Q229" s="602">
        <v>0</v>
      </c>
      <c r="R229" s="602">
        <v>0</v>
      </c>
      <c r="S229" s="602">
        <v>0</v>
      </c>
      <c r="T229" s="602">
        <v>0</v>
      </c>
      <c r="U229" s="602">
        <v>0</v>
      </c>
      <c r="V229" s="602">
        <v>0</v>
      </c>
      <c r="W229" s="602">
        <v>0</v>
      </c>
      <c r="X229" s="602">
        <v>0</v>
      </c>
      <c r="Y229" s="602">
        <v>0</v>
      </c>
      <c r="Z229" s="602">
        <v>0</v>
      </c>
      <c r="AA229" s="602">
        <v>0</v>
      </c>
      <c r="AB229" s="602">
        <v>0</v>
      </c>
      <c r="AC229" s="602">
        <v>0</v>
      </c>
      <c r="AD229" s="602">
        <v>0</v>
      </c>
      <c r="AE229" s="602">
        <v>0</v>
      </c>
      <c r="AF229" s="602">
        <v>0</v>
      </c>
      <c r="AG229" s="602">
        <v>0</v>
      </c>
      <c r="AH229" s="602">
        <v>0</v>
      </c>
      <c r="AI229" s="602">
        <v>0</v>
      </c>
      <c r="AJ229" s="602">
        <v>0</v>
      </c>
      <c r="AK229" s="602">
        <v>0</v>
      </c>
      <c r="AL229" s="602">
        <v>0</v>
      </c>
      <c r="AM229" s="602">
        <v>0</v>
      </c>
      <c r="AN229" s="602">
        <v>0</v>
      </c>
      <c r="AO229" s="602">
        <v>0</v>
      </c>
      <c r="AP229" s="602">
        <v>0</v>
      </c>
      <c r="AQ229" s="602">
        <v>0</v>
      </c>
      <c r="AR229" s="602">
        <v>0</v>
      </c>
      <c r="AS229" s="602">
        <v>0</v>
      </c>
      <c r="AT229" s="602">
        <v>0</v>
      </c>
      <c r="AU229" s="602">
        <v>0</v>
      </c>
      <c r="AV229" s="602">
        <v>0</v>
      </c>
      <c r="AW229" s="602">
        <v>0</v>
      </c>
      <c r="AX229" s="602">
        <v>0</v>
      </c>
      <c r="AY229" s="602">
        <v>0</v>
      </c>
      <c r="AZ229" s="602">
        <v>0</v>
      </c>
      <c r="BA229" s="602">
        <v>0</v>
      </c>
      <c r="BB229" s="602">
        <v>0</v>
      </c>
      <c r="BC229" s="602">
        <v>0</v>
      </c>
      <c r="BD229" s="602">
        <v>0</v>
      </c>
      <c r="BE229" s="602">
        <v>0</v>
      </c>
      <c r="BF229" s="602">
        <v>0</v>
      </c>
      <c r="BG229" s="602">
        <v>0</v>
      </c>
      <c r="BH229" s="602">
        <v>0</v>
      </c>
      <c r="BI229" s="602">
        <v>0</v>
      </c>
      <c r="BJ229" s="602">
        <v>0</v>
      </c>
      <c r="BK229" s="602">
        <v>0</v>
      </c>
      <c r="BL229" s="602">
        <v>0</v>
      </c>
      <c r="BM229" s="602">
        <v>0</v>
      </c>
      <c r="BN229" s="602">
        <v>0</v>
      </c>
      <c r="BO229" s="602">
        <v>0</v>
      </c>
    </row>
    <row r="230" spans="1:67" ht="14.4" x14ac:dyDescent="0.25">
      <c r="A230" s="597" t="e">
        <v>#N/A</v>
      </c>
      <c r="B230" s="597" t="e">
        <v>#N/A</v>
      </c>
      <c r="C230" s="598" t="s">
        <v>157</v>
      </c>
      <c r="D230" s="598" t="s">
        <v>157</v>
      </c>
      <c r="E230" s="599" t="s">
        <v>609</v>
      </c>
      <c r="F230" s="599" t="s">
        <v>157</v>
      </c>
      <c r="G230" s="600" t="s">
        <v>157</v>
      </c>
      <c r="H230" s="601" t="s">
        <v>157</v>
      </c>
      <c r="I230" s="602" t="s">
        <v>157</v>
      </c>
      <c r="J230" s="602">
        <v>0</v>
      </c>
      <c r="K230" s="602">
        <v>0</v>
      </c>
      <c r="L230" s="602">
        <v>0</v>
      </c>
      <c r="M230" s="602">
        <v>0</v>
      </c>
      <c r="N230" s="602">
        <v>0</v>
      </c>
      <c r="O230" s="602">
        <v>0</v>
      </c>
      <c r="P230" s="602">
        <v>0</v>
      </c>
      <c r="Q230" s="602">
        <v>0</v>
      </c>
      <c r="R230" s="602">
        <v>0</v>
      </c>
      <c r="S230" s="602">
        <v>0</v>
      </c>
      <c r="T230" s="602">
        <v>0</v>
      </c>
      <c r="U230" s="602">
        <v>0</v>
      </c>
      <c r="V230" s="602">
        <v>0</v>
      </c>
      <c r="W230" s="602">
        <v>0</v>
      </c>
      <c r="X230" s="602">
        <v>0</v>
      </c>
      <c r="Y230" s="602">
        <v>0</v>
      </c>
      <c r="Z230" s="602">
        <v>0</v>
      </c>
      <c r="AA230" s="602">
        <v>0</v>
      </c>
      <c r="AB230" s="602">
        <v>0</v>
      </c>
      <c r="AC230" s="602">
        <v>0</v>
      </c>
      <c r="AD230" s="602">
        <v>0</v>
      </c>
      <c r="AE230" s="602">
        <v>0</v>
      </c>
      <c r="AF230" s="602">
        <v>0</v>
      </c>
      <c r="AG230" s="602">
        <v>0</v>
      </c>
      <c r="AH230" s="602">
        <v>0</v>
      </c>
      <c r="AI230" s="602">
        <v>0</v>
      </c>
      <c r="AJ230" s="602">
        <v>0</v>
      </c>
      <c r="AK230" s="602">
        <v>0</v>
      </c>
      <c r="AL230" s="602">
        <v>0</v>
      </c>
      <c r="AM230" s="602">
        <v>0</v>
      </c>
      <c r="AN230" s="602">
        <v>0</v>
      </c>
      <c r="AO230" s="602">
        <v>0</v>
      </c>
      <c r="AP230" s="602">
        <v>0</v>
      </c>
      <c r="AQ230" s="602">
        <v>0</v>
      </c>
      <c r="AR230" s="602">
        <v>0</v>
      </c>
      <c r="AS230" s="602">
        <v>0</v>
      </c>
      <c r="AT230" s="602">
        <v>0</v>
      </c>
      <c r="AU230" s="602">
        <v>0</v>
      </c>
      <c r="AV230" s="602">
        <v>0</v>
      </c>
      <c r="AW230" s="602">
        <v>0</v>
      </c>
      <c r="AX230" s="602">
        <v>0</v>
      </c>
      <c r="AY230" s="602">
        <v>0</v>
      </c>
      <c r="AZ230" s="602">
        <v>0</v>
      </c>
      <c r="BA230" s="602">
        <v>0</v>
      </c>
      <c r="BB230" s="602">
        <v>0</v>
      </c>
      <c r="BC230" s="602">
        <v>0</v>
      </c>
      <c r="BD230" s="602">
        <v>0</v>
      </c>
      <c r="BE230" s="602">
        <v>0</v>
      </c>
      <c r="BF230" s="602">
        <v>0</v>
      </c>
      <c r="BG230" s="602">
        <v>0</v>
      </c>
      <c r="BH230" s="602">
        <v>0</v>
      </c>
      <c r="BI230" s="602">
        <v>0</v>
      </c>
      <c r="BJ230" s="602">
        <v>0</v>
      </c>
      <c r="BK230" s="602">
        <v>0</v>
      </c>
      <c r="BL230" s="602">
        <v>0</v>
      </c>
      <c r="BM230" s="602">
        <v>0</v>
      </c>
      <c r="BN230" s="602">
        <v>0</v>
      </c>
      <c r="BO230" s="602">
        <v>0</v>
      </c>
    </row>
    <row r="231" spans="1:67" ht="14.4" x14ac:dyDescent="0.25">
      <c r="A231" s="597" t="e">
        <v>#N/A</v>
      </c>
      <c r="B231" s="597" t="e">
        <v>#N/A</v>
      </c>
      <c r="C231" s="598" t="s">
        <v>157</v>
      </c>
      <c r="D231" s="598" t="s">
        <v>157</v>
      </c>
      <c r="E231" s="599" t="s">
        <v>611</v>
      </c>
      <c r="F231" s="599" t="s">
        <v>157</v>
      </c>
      <c r="G231" s="600" t="s">
        <v>157</v>
      </c>
      <c r="H231" s="601" t="s">
        <v>157</v>
      </c>
      <c r="I231" s="602" t="s">
        <v>157</v>
      </c>
      <c r="J231" s="602">
        <v>0</v>
      </c>
      <c r="K231" s="602">
        <v>0</v>
      </c>
      <c r="L231" s="602">
        <v>0</v>
      </c>
      <c r="M231" s="602">
        <v>0</v>
      </c>
      <c r="N231" s="602">
        <v>0</v>
      </c>
      <c r="O231" s="602">
        <v>0</v>
      </c>
      <c r="P231" s="602">
        <v>0</v>
      </c>
      <c r="Q231" s="602">
        <v>0</v>
      </c>
      <c r="R231" s="602">
        <v>0</v>
      </c>
      <c r="S231" s="602">
        <v>0</v>
      </c>
      <c r="T231" s="602">
        <v>0</v>
      </c>
      <c r="U231" s="602">
        <v>0</v>
      </c>
      <c r="V231" s="602">
        <v>0</v>
      </c>
      <c r="W231" s="602">
        <v>0</v>
      </c>
      <c r="X231" s="602">
        <v>0</v>
      </c>
      <c r="Y231" s="602">
        <v>0</v>
      </c>
      <c r="Z231" s="602">
        <v>0</v>
      </c>
      <c r="AA231" s="602">
        <v>0</v>
      </c>
      <c r="AB231" s="602">
        <v>0</v>
      </c>
      <c r="AC231" s="602">
        <v>0</v>
      </c>
      <c r="AD231" s="602">
        <v>0</v>
      </c>
      <c r="AE231" s="602">
        <v>0</v>
      </c>
      <c r="AF231" s="602">
        <v>0</v>
      </c>
      <c r="AG231" s="602">
        <v>0</v>
      </c>
      <c r="AH231" s="602">
        <v>0</v>
      </c>
      <c r="AI231" s="602">
        <v>0</v>
      </c>
      <c r="AJ231" s="602">
        <v>0</v>
      </c>
      <c r="AK231" s="602">
        <v>0</v>
      </c>
      <c r="AL231" s="602">
        <v>0</v>
      </c>
      <c r="AM231" s="602">
        <v>0</v>
      </c>
      <c r="AN231" s="602">
        <v>0</v>
      </c>
      <c r="AO231" s="602">
        <v>0</v>
      </c>
      <c r="AP231" s="602">
        <v>0</v>
      </c>
      <c r="AQ231" s="602">
        <v>0</v>
      </c>
      <c r="AR231" s="602">
        <v>0</v>
      </c>
      <c r="AS231" s="602">
        <v>0</v>
      </c>
      <c r="AT231" s="602">
        <v>0</v>
      </c>
      <c r="AU231" s="602">
        <v>0</v>
      </c>
      <c r="AV231" s="602">
        <v>0</v>
      </c>
      <c r="AW231" s="602">
        <v>0</v>
      </c>
      <c r="AX231" s="602">
        <v>0</v>
      </c>
      <c r="AY231" s="602">
        <v>0</v>
      </c>
      <c r="AZ231" s="602">
        <v>0</v>
      </c>
      <c r="BA231" s="602">
        <v>0</v>
      </c>
      <c r="BB231" s="602">
        <v>0</v>
      </c>
      <c r="BC231" s="602">
        <v>0</v>
      </c>
      <c r="BD231" s="602">
        <v>0</v>
      </c>
      <c r="BE231" s="602">
        <v>0</v>
      </c>
      <c r="BF231" s="602">
        <v>0</v>
      </c>
      <c r="BG231" s="602">
        <v>0</v>
      </c>
      <c r="BH231" s="602">
        <v>0</v>
      </c>
      <c r="BI231" s="602">
        <v>0</v>
      </c>
      <c r="BJ231" s="602">
        <v>0</v>
      </c>
      <c r="BK231" s="602">
        <v>0</v>
      </c>
      <c r="BL231" s="602">
        <v>0</v>
      </c>
      <c r="BM231" s="602">
        <v>0</v>
      </c>
      <c r="BN231" s="602">
        <v>0</v>
      </c>
      <c r="BO231" s="602">
        <v>0</v>
      </c>
    </row>
    <row r="232" spans="1:67" ht="14.4" x14ac:dyDescent="0.25">
      <c r="A232" s="597" t="e">
        <v>#N/A</v>
      </c>
      <c r="B232" s="597" t="e">
        <v>#N/A</v>
      </c>
      <c r="C232" s="598" t="s">
        <v>157</v>
      </c>
      <c r="D232" s="598" t="s">
        <v>157</v>
      </c>
      <c r="E232" s="599" t="s">
        <v>613</v>
      </c>
      <c r="F232" s="599" t="s">
        <v>157</v>
      </c>
      <c r="G232" s="600" t="s">
        <v>157</v>
      </c>
      <c r="H232" s="601" t="s">
        <v>157</v>
      </c>
      <c r="I232" s="602" t="s">
        <v>157</v>
      </c>
      <c r="J232" s="602">
        <v>0</v>
      </c>
      <c r="K232" s="602">
        <v>0</v>
      </c>
      <c r="L232" s="602">
        <v>0</v>
      </c>
      <c r="M232" s="602">
        <v>0</v>
      </c>
      <c r="N232" s="602">
        <v>0</v>
      </c>
      <c r="O232" s="602">
        <v>0</v>
      </c>
      <c r="P232" s="602">
        <v>0</v>
      </c>
      <c r="Q232" s="602">
        <v>0</v>
      </c>
      <c r="R232" s="602">
        <v>0</v>
      </c>
      <c r="S232" s="602">
        <v>0</v>
      </c>
      <c r="T232" s="602">
        <v>0</v>
      </c>
      <c r="U232" s="602">
        <v>0</v>
      </c>
      <c r="V232" s="602">
        <v>0</v>
      </c>
      <c r="W232" s="602">
        <v>0</v>
      </c>
      <c r="X232" s="602">
        <v>0</v>
      </c>
      <c r="Y232" s="602">
        <v>0</v>
      </c>
      <c r="Z232" s="602">
        <v>0</v>
      </c>
      <c r="AA232" s="602">
        <v>0</v>
      </c>
      <c r="AB232" s="602">
        <v>0</v>
      </c>
      <c r="AC232" s="602">
        <v>0</v>
      </c>
      <c r="AD232" s="602">
        <v>0</v>
      </c>
      <c r="AE232" s="602">
        <v>0</v>
      </c>
      <c r="AF232" s="602">
        <v>0</v>
      </c>
      <c r="AG232" s="602">
        <v>0</v>
      </c>
      <c r="AH232" s="602">
        <v>0</v>
      </c>
      <c r="AI232" s="602">
        <v>0</v>
      </c>
      <c r="AJ232" s="602">
        <v>0</v>
      </c>
      <c r="AK232" s="602">
        <v>0</v>
      </c>
      <c r="AL232" s="602">
        <v>0</v>
      </c>
      <c r="AM232" s="602">
        <v>0</v>
      </c>
      <c r="AN232" s="602">
        <v>0</v>
      </c>
      <c r="AO232" s="602">
        <v>0</v>
      </c>
      <c r="AP232" s="602">
        <v>0</v>
      </c>
      <c r="AQ232" s="602">
        <v>0</v>
      </c>
      <c r="AR232" s="602">
        <v>0</v>
      </c>
      <c r="AS232" s="602">
        <v>0</v>
      </c>
      <c r="AT232" s="602">
        <v>0</v>
      </c>
      <c r="AU232" s="602">
        <v>0</v>
      </c>
      <c r="AV232" s="602">
        <v>0</v>
      </c>
      <c r="AW232" s="602">
        <v>0</v>
      </c>
      <c r="AX232" s="602">
        <v>0</v>
      </c>
      <c r="AY232" s="602">
        <v>0</v>
      </c>
      <c r="AZ232" s="602">
        <v>0</v>
      </c>
      <c r="BA232" s="602">
        <v>0</v>
      </c>
      <c r="BB232" s="602">
        <v>0</v>
      </c>
      <c r="BC232" s="602">
        <v>0</v>
      </c>
      <c r="BD232" s="602">
        <v>0</v>
      </c>
      <c r="BE232" s="602">
        <v>0</v>
      </c>
      <c r="BF232" s="602">
        <v>0</v>
      </c>
      <c r="BG232" s="602">
        <v>0</v>
      </c>
      <c r="BH232" s="602">
        <v>0</v>
      </c>
      <c r="BI232" s="602">
        <v>0</v>
      </c>
      <c r="BJ232" s="602">
        <v>0</v>
      </c>
      <c r="BK232" s="602">
        <v>0</v>
      </c>
      <c r="BL232" s="602">
        <v>0</v>
      </c>
      <c r="BM232" s="602">
        <v>0</v>
      </c>
      <c r="BN232" s="602">
        <v>0</v>
      </c>
      <c r="BO232" s="602">
        <v>0</v>
      </c>
    </row>
    <row r="233" spans="1:67" ht="14.4" x14ac:dyDescent="0.25">
      <c r="A233" s="597" t="e">
        <v>#N/A</v>
      </c>
      <c r="B233" s="597" t="e">
        <v>#N/A</v>
      </c>
      <c r="C233" s="598" t="s">
        <v>157</v>
      </c>
      <c r="D233" s="598" t="s">
        <v>157</v>
      </c>
      <c r="E233" s="599" t="s">
        <v>615</v>
      </c>
      <c r="F233" s="599" t="s">
        <v>157</v>
      </c>
      <c r="G233" s="600" t="s">
        <v>157</v>
      </c>
      <c r="H233" s="601" t="s">
        <v>157</v>
      </c>
      <c r="I233" s="602" t="s">
        <v>157</v>
      </c>
      <c r="J233" s="602">
        <v>0</v>
      </c>
      <c r="K233" s="602">
        <v>0</v>
      </c>
      <c r="L233" s="602">
        <v>0</v>
      </c>
      <c r="M233" s="602">
        <v>0</v>
      </c>
      <c r="N233" s="602">
        <v>0</v>
      </c>
      <c r="O233" s="602">
        <v>0</v>
      </c>
      <c r="P233" s="602">
        <v>0</v>
      </c>
      <c r="Q233" s="602">
        <v>0</v>
      </c>
      <c r="R233" s="602">
        <v>0</v>
      </c>
      <c r="S233" s="602">
        <v>0</v>
      </c>
      <c r="T233" s="602">
        <v>0</v>
      </c>
      <c r="U233" s="602">
        <v>0</v>
      </c>
      <c r="V233" s="602">
        <v>0</v>
      </c>
      <c r="W233" s="602">
        <v>0</v>
      </c>
      <c r="X233" s="602">
        <v>0</v>
      </c>
      <c r="Y233" s="602">
        <v>0</v>
      </c>
      <c r="Z233" s="602">
        <v>0</v>
      </c>
      <c r="AA233" s="602">
        <v>0</v>
      </c>
      <c r="AB233" s="602">
        <v>0</v>
      </c>
      <c r="AC233" s="602">
        <v>0</v>
      </c>
      <c r="AD233" s="602">
        <v>0</v>
      </c>
      <c r="AE233" s="602">
        <v>0</v>
      </c>
      <c r="AF233" s="602">
        <v>0</v>
      </c>
      <c r="AG233" s="602">
        <v>0</v>
      </c>
      <c r="AH233" s="602">
        <v>0</v>
      </c>
      <c r="AI233" s="602">
        <v>0</v>
      </c>
      <c r="AJ233" s="602">
        <v>0</v>
      </c>
      <c r="AK233" s="602">
        <v>0</v>
      </c>
      <c r="AL233" s="602">
        <v>0</v>
      </c>
      <c r="AM233" s="602">
        <v>0</v>
      </c>
      <c r="AN233" s="602">
        <v>0</v>
      </c>
      <c r="AO233" s="602">
        <v>0</v>
      </c>
      <c r="AP233" s="602">
        <v>0</v>
      </c>
      <c r="AQ233" s="602">
        <v>0</v>
      </c>
      <c r="AR233" s="602">
        <v>0</v>
      </c>
      <c r="AS233" s="602">
        <v>0</v>
      </c>
      <c r="AT233" s="602">
        <v>0</v>
      </c>
      <c r="AU233" s="602">
        <v>0</v>
      </c>
      <c r="AV233" s="602">
        <v>0</v>
      </c>
      <c r="AW233" s="602">
        <v>0</v>
      </c>
      <c r="AX233" s="602">
        <v>0</v>
      </c>
      <c r="AY233" s="602">
        <v>0</v>
      </c>
      <c r="AZ233" s="602">
        <v>0</v>
      </c>
      <c r="BA233" s="602">
        <v>0</v>
      </c>
      <c r="BB233" s="602">
        <v>0</v>
      </c>
      <c r="BC233" s="602">
        <v>0</v>
      </c>
      <c r="BD233" s="602">
        <v>0</v>
      </c>
      <c r="BE233" s="602">
        <v>0</v>
      </c>
      <c r="BF233" s="602">
        <v>0</v>
      </c>
      <c r="BG233" s="602">
        <v>0</v>
      </c>
      <c r="BH233" s="602">
        <v>0</v>
      </c>
      <c r="BI233" s="602">
        <v>0</v>
      </c>
      <c r="BJ233" s="602">
        <v>0</v>
      </c>
      <c r="BK233" s="602">
        <v>0</v>
      </c>
      <c r="BL233" s="602">
        <v>0</v>
      </c>
      <c r="BM233" s="602">
        <v>0</v>
      </c>
      <c r="BN233" s="602">
        <v>0</v>
      </c>
      <c r="BO233" s="602">
        <v>0</v>
      </c>
    </row>
    <row r="234" spans="1:67" ht="14.4" x14ac:dyDescent="0.25">
      <c r="A234" s="597" t="e">
        <v>#N/A</v>
      </c>
      <c r="B234" s="597" t="e">
        <v>#N/A</v>
      </c>
      <c r="C234" s="598" t="s">
        <v>157</v>
      </c>
      <c r="D234" s="598" t="s">
        <v>157</v>
      </c>
      <c r="E234" s="599" t="s">
        <v>617</v>
      </c>
      <c r="F234" s="599" t="s">
        <v>157</v>
      </c>
      <c r="G234" s="600" t="s">
        <v>157</v>
      </c>
      <c r="H234" s="601" t="s">
        <v>157</v>
      </c>
      <c r="I234" s="602" t="s">
        <v>157</v>
      </c>
      <c r="J234" s="602">
        <v>0</v>
      </c>
      <c r="K234" s="602">
        <v>0</v>
      </c>
      <c r="L234" s="602">
        <v>0</v>
      </c>
      <c r="M234" s="602">
        <v>0</v>
      </c>
      <c r="N234" s="602">
        <v>0</v>
      </c>
      <c r="O234" s="602">
        <v>0</v>
      </c>
      <c r="P234" s="602">
        <v>0</v>
      </c>
      <c r="Q234" s="602">
        <v>0</v>
      </c>
      <c r="R234" s="602">
        <v>0</v>
      </c>
      <c r="S234" s="602">
        <v>0</v>
      </c>
      <c r="T234" s="602">
        <v>0</v>
      </c>
      <c r="U234" s="602">
        <v>0</v>
      </c>
      <c r="V234" s="602">
        <v>0</v>
      </c>
      <c r="W234" s="602">
        <v>0</v>
      </c>
      <c r="X234" s="602">
        <v>0</v>
      </c>
      <c r="Y234" s="602">
        <v>0</v>
      </c>
      <c r="Z234" s="602">
        <v>0</v>
      </c>
      <c r="AA234" s="602">
        <v>0</v>
      </c>
      <c r="AB234" s="602">
        <v>0</v>
      </c>
      <c r="AC234" s="602">
        <v>0</v>
      </c>
      <c r="AD234" s="602">
        <v>0</v>
      </c>
      <c r="AE234" s="602">
        <v>0</v>
      </c>
      <c r="AF234" s="602">
        <v>0</v>
      </c>
      <c r="AG234" s="602">
        <v>0</v>
      </c>
      <c r="AH234" s="602">
        <v>0</v>
      </c>
      <c r="AI234" s="602">
        <v>0</v>
      </c>
      <c r="AJ234" s="602">
        <v>0</v>
      </c>
      <c r="AK234" s="602">
        <v>0</v>
      </c>
      <c r="AL234" s="602">
        <v>0</v>
      </c>
      <c r="AM234" s="602">
        <v>0</v>
      </c>
      <c r="AN234" s="602">
        <v>0</v>
      </c>
      <c r="AO234" s="602">
        <v>0</v>
      </c>
      <c r="AP234" s="602">
        <v>0</v>
      </c>
      <c r="AQ234" s="602">
        <v>0</v>
      </c>
      <c r="AR234" s="602">
        <v>0</v>
      </c>
      <c r="AS234" s="602">
        <v>0</v>
      </c>
      <c r="AT234" s="602">
        <v>0</v>
      </c>
      <c r="AU234" s="602">
        <v>0</v>
      </c>
      <c r="AV234" s="602">
        <v>0</v>
      </c>
      <c r="AW234" s="602">
        <v>0</v>
      </c>
      <c r="AX234" s="602">
        <v>0</v>
      </c>
      <c r="AY234" s="602">
        <v>0</v>
      </c>
      <c r="AZ234" s="602">
        <v>0</v>
      </c>
      <c r="BA234" s="602">
        <v>0</v>
      </c>
      <c r="BB234" s="602">
        <v>0</v>
      </c>
      <c r="BC234" s="602">
        <v>0</v>
      </c>
      <c r="BD234" s="602">
        <v>0</v>
      </c>
      <c r="BE234" s="602">
        <v>0</v>
      </c>
      <c r="BF234" s="602">
        <v>0</v>
      </c>
      <c r="BG234" s="602">
        <v>0</v>
      </c>
      <c r="BH234" s="602">
        <v>0</v>
      </c>
      <c r="BI234" s="602">
        <v>0</v>
      </c>
      <c r="BJ234" s="602">
        <v>0</v>
      </c>
      <c r="BK234" s="602">
        <v>0</v>
      </c>
      <c r="BL234" s="602">
        <v>0</v>
      </c>
      <c r="BM234" s="602">
        <v>0</v>
      </c>
      <c r="BN234" s="602">
        <v>0</v>
      </c>
      <c r="BO234" s="602">
        <v>0</v>
      </c>
    </row>
    <row r="235" spans="1:67" ht="14.4" x14ac:dyDescent="0.25">
      <c r="A235" s="597" t="e">
        <v>#N/A</v>
      </c>
      <c r="B235" s="597" t="e">
        <v>#N/A</v>
      </c>
      <c r="C235" s="598" t="s">
        <v>157</v>
      </c>
      <c r="D235" s="598" t="s">
        <v>157</v>
      </c>
      <c r="E235" s="599" t="s">
        <v>619</v>
      </c>
      <c r="F235" s="599" t="s">
        <v>157</v>
      </c>
      <c r="G235" s="600" t="s">
        <v>157</v>
      </c>
      <c r="H235" s="601" t="s">
        <v>157</v>
      </c>
      <c r="I235" s="602" t="s">
        <v>157</v>
      </c>
      <c r="J235" s="602">
        <v>0</v>
      </c>
      <c r="K235" s="602">
        <v>0</v>
      </c>
      <c r="L235" s="602">
        <v>0</v>
      </c>
      <c r="M235" s="602">
        <v>0</v>
      </c>
      <c r="N235" s="602">
        <v>0</v>
      </c>
      <c r="O235" s="602">
        <v>0</v>
      </c>
      <c r="P235" s="602">
        <v>0</v>
      </c>
      <c r="Q235" s="602">
        <v>0</v>
      </c>
      <c r="R235" s="602">
        <v>0</v>
      </c>
      <c r="S235" s="602">
        <v>0</v>
      </c>
      <c r="T235" s="602">
        <v>0</v>
      </c>
      <c r="U235" s="602">
        <v>0</v>
      </c>
      <c r="V235" s="602">
        <v>0</v>
      </c>
      <c r="W235" s="602">
        <v>0</v>
      </c>
      <c r="X235" s="602">
        <v>0</v>
      </c>
      <c r="Y235" s="602">
        <v>0</v>
      </c>
      <c r="Z235" s="602">
        <v>0</v>
      </c>
      <c r="AA235" s="602">
        <v>0</v>
      </c>
      <c r="AB235" s="602">
        <v>0</v>
      </c>
      <c r="AC235" s="602">
        <v>0</v>
      </c>
      <c r="AD235" s="602">
        <v>0</v>
      </c>
      <c r="AE235" s="602">
        <v>0</v>
      </c>
      <c r="AF235" s="602">
        <v>0</v>
      </c>
      <c r="AG235" s="602">
        <v>0</v>
      </c>
      <c r="AH235" s="602">
        <v>0</v>
      </c>
      <c r="AI235" s="602">
        <v>0</v>
      </c>
      <c r="AJ235" s="602">
        <v>0</v>
      </c>
      <c r="AK235" s="602">
        <v>0</v>
      </c>
      <c r="AL235" s="602">
        <v>0</v>
      </c>
      <c r="AM235" s="602">
        <v>0</v>
      </c>
      <c r="AN235" s="602">
        <v>0</v>
      </c>
      <c r="AO235" s="602">
        <v>0</v>
      </c>
      <c r="AP235" s="602">
        <v>0</v>
      </c>
      <c r="AQ235" s="602">
        <v>0</v>
      </c>
      <c r="AR235" s="602">
        <v>0</v>
      </c>
      <c r="AS235" s="602">
        <v>0</v>
      </c>
      <c r="AT235" s="602">
        <v>0</v>
      </c>
      <c r="AU235" s="602">
        <v>0</v>
      </c>
      <c r="AV235" s="602">
        <v>0</v>
      </c>
      <c r="AW235" s="602">
        <v>0</v>
      </c>
      <c r="AX235" s="602">
        <v>0</v>
      </c>
      <c r="AY235" s="602">
        <v>0</v>
      </c>
      <c r="AZ235" s="602">
        <v>0</v>
      </c>
      <c r="BA235" s="602">
        <v>0</v>
      </c>
      <c r="BB235" s="602">
        <v>0</v>
      </c>
      <c r="BC235" s="602">
        <v>0</v>
      </c>
      <c r="BD235" s="602">
        <v>0</v>
      </c>
      <c r="BE235" s="602">
        <v>0</v>
      </c>
      <c r="BF235" s="602">
        <v>0</v>
      </c>
      <c r="BG235" s="602">
        <v>0</v>
      </c>
      <c r="BH235" s="602">
        <v>0</v>
      </c>
      <c r="BI235" s="602">
        <v>0</v>
      </c>
      <c r="BJ235" s="602">
        <v>0</v>
      </c>
      <c r="BK235" s="602">
        <v>0</v>
      </c>
      <c r="BL235" s="602">
        <v>0</v>
      </c>
      <c r="BM235" s="602">
        <v>0</v>
      </c>
      <c r="BN235" s="602">
        <v>0</v>
      </c>
      <c r="BO235" s="602">
        <v>0</v>
      </c>
    </row>
    <row r="236" spans="1:67" ht="14.4" x14ac:dyDescent="0.25">
      <c r="A236" s="597" t="e">
        <v>#N/A</v>
      </c>
      <c r="B236" s="597" t="e">
        <v>#N/A</v>
      </c>
      <c r="C236" s="598" t="s">
        <v>157</v>
      </c>
      <c r="D236" s="598" t="s">
        <v>157</v>
      </c>
      <c r="E236" s="599">
        <v>4178</v>
      </c>
      <c r="F236" s="599" t="s">
        <v>157</v>
      </c>
      <c r="G236" s="600" t="s">
        <v>157</v>
      </c>
      <c r="H236" s="601" t="s">
        <v>157</v>
      </c>
      <c r="I236" s="602" t="s">
        <v>157</v>
      </c>
      <c r="J236" s="602">
        <v>0</v>
      </c>
      <c r="K236" s="602">
        <v>0</v>
      </c>
      <c r="L236" s="602">
        <v>0</v>
      </c>
      <c r="M236" s="602">
        <v>0</v>
      </c>
      <c r="N236" s="602">
        <v>0</v>
      </c>
      <c r="O236" s="602">
        <v>0</v>
      </c>
      <c r="P236" s="602">
        <v>0</v>
      </c>
      <c r="Q236" s="602">
        <v>0</v>
      </c>
      <c r="R236" s="602">
        <v>0</v>
      </c>
      <c r="S236" s="602">
        <v>0</v>
      </c>
      <c r="T236" s="602">
        <v>0</v>
      </c>
      <c r="U236" s="602">
        <v>0</v>
      </c>
      <c r="V236" s="602">
        <v>0</v>
      </c>
      <c r="W236" s="602">
        <v>0</v>
      </c>
      <c r="X236" s="602">
        <v>0</v>
      </c>
      <c r="Y236" s="602">
        <v>0</v>
      </c>
      <c r="Z236" s="602">
        <v>0</v>
      </c>
      <c r="AA236" s="602">
        <v>0</v>
      </c>
      <c r="AB236" s="602">
        <v>0</v>
      </c>
      <c r="AC236" s="602">
        <v>0</v>
      </c>
      <c r="AD236" s="602">
        <v>0</v>
      </c>
      <c r="AE236" s="602">
        <v>0</v>
      </c>
      <c r="AF236" s="602">
        <v>0</v>
      </c>
      <c r="AG236" s="602">
        <v>0</v>
      </c>
      <c r="AH236" s="602">
        <v>0</v>
      </c>
      <c r="AI236" s="602">
        <v>0</v>
      </c>
      <c r="AJ236" s="602">
        <v>0</v>
      </c>
      <c r="AK236" s="602">
        <v>0</v>
      </c>
      <c r="AL236" s="602">
        <v>0</v>
      </c>
      <c r="AM236" s="602">
        <v>0</v>
      </c>
      <c r="AN236" s="602">
        <v>0</v>
      </c>
      <c r="AO236" s="602">
        <v>0</v>
      </c>
      <c r="AP236" s="602">
        <v>0</v>
      </c>
      <c r="AQ236" s="602">
        <v>0</v>
      </c>
      <c r="AR236" s="602">
        <v>0</v>
      </c>
      <c r="AS236" s="602">
        <v>0</v>
      </c>
      <c r="AT236" s="602">
        <v>0</v>
      </c>
      <c r="AU236" s="602">
        <v>0</v>
      </c>
      <c r="AV236" s="602">
        <v>0</v>
      </c>
      <c r="AW236" s="602">
        <v>0</v>
      </c>
      <c r="AX236" s="602">
        <v>0</v>
      </c>
      <c r="AY236" s="602">
        <v>0</v>
      </c>
      <c r="AZ236" s="602">
        <v>0</v>
      </c>
      <c r="BA236" s="602">
        <v>0</v>
      </c>
      <c r="BB236" s="602">
        <v>0</v>
      </c>
      <c r="BC236" s="602">
        <v>0</v>
      </c>
      <c r="BD236" s="602">
        <v>0</v>
      </c>
      <c r="BE236" s="602">
        <v>0</v>
      </c>
      <c r="BF236" s="602">
        <v>0</v>
      </c>
      <c r="BG236" s="602">
        <v>0</v>
      </c>
      <c r="BH236" s="602">
        <v>0</v>
      </c>
      <c r="BI236" s="602">
        <v>0</v>
      </c>
      <c r="BJ236" s="602">
        <v>0</v>
      </c>
      <c r="BK236" s="602">
        <v>0</v>
      </c>
      <c r="BL236" s="602">
        <v>0</v>
      </c>
      <c r="BM236" s="602">
        <v>0</v>
      </c>
      <c r="BN236" s="602">
        <v>0</v>
      </c>
      <c r="BO236" s="602">
        <v>0</v>
      </c>
    </row>
    <row r="237" spans="1:67" ht="14.4" x14ac:dyDescent="0.25">
      <c r="A237" s="597" t="e">
        <v>#N/A</v>
      </c>
      <c r="B237" s="597" t="e">
        <v>#N/A</v>
      </c>
      <c r="C237" s="598" t="s">
        <v>157</v>
      </c>
      <c r="D237" s="598" t="s">
        <v>157</v>
      </c>
      <c r="E237" s="599">
        <v>3158</v>
      </c>
      <c r="F237" s="599" t="s">
        <v>157</v>
      </c>
      <c r="G237" s="600" t="s">
        <v>157</v>
      </c>
      <c r="H237" s="601" t="s">
        <v>157</v>
      </c>
      <c r="I237" s="602" t="s">
        <v>157</v>
      </c>
      <c r="J237" s="602">
        <v>0</v>
      </c>
      <c r="K237" s="602">
        <v>0</v>
      </c>
      <c r="L237" s="602">
        <v>0</v>
      </c>
      <c r="M237" s="602">
        <v>0</v>
      </c>
      <c r="N237" s="602">
        <v>0</v>
      </c>
      <c r="O237" s="602">
        <v>0</v>
      </c>
      <c r="P237" s="602">
        <v>0</v>
      </c>
      <c r="Q237" s="602">
        <v>0</v>
      </c>
      <c r="R237" s="602">
        <v>0</v>
      </c>
      <c r="S237" s="602">
        <v>0</v>
      </c>
      <c r="T237" s="602">
        <v>0</v>
      </c>
      <c r="U237" s="602">
        <v>0</v>
      </c>
      <c r="V237" s="602">
        <v>0</v>
      </c>
      <c r="W237" s="602">
        <v>0</v>
      </c>
      <c r="X237" s="602">
        <v>0</v>
      </c>
      <c r="Y237" s="602">
        <v>0</v>
      </c>
      <c r="Z237" s="602">
        <v>0</v>
      </c>
      <c r="AA237" s="602">
        <v>0</v>
      </c>
      <c r="AB237" s="602">
        <v>0</v>
      </c>
      <c r="AC237" s="602">
        <v>0</v>
      </c>
      <c r="AD237" s="602">
        <v>0</v>
      </c>
      <c r="AE237" s="602">
        <v>0</v>
      </c>
      <c r="AF237" s="602">
        <v>0</v>
      </c>
      <c r="AG237" s="602">
        <v>0</v>
      </c>
      <c r="AH237" s="602">
        <v>0</v>
      </c>
      <c r="AI237" s="602">
        <v>0</v>
      </c>
      <c r="AJ237" s="602">
        <v>0</v>
      </c>
      <c r="AK237" s="602">
        <v>0</v>
      </c>
      <c r="AL237" s="602">
        <v>0</v>
      </c>
      <c r="AM237" s="602">
        <v>0</v>
      </c>
      <c r="AN237" s="602">
        <v>0</v>
      </c>
      <c r="AO237" s="602">
        <v>0</v>
      </c>
      <c r="AP237" s="602">
        <v>0</v>
      </c>
      <c r="AQ237" s="602">
        <v>0</v>
      </c>
      <c r="AR237" s="602">
        <v>0</v>
      </c>
      <c r="AS237" s="602">
        <v>0</v>
      </c>
      <c r="AT237" s="602">
        <v>0</v>
      </c>
      <c r="AU237" s="602">
        <v>0</v>
      </c>
      <c r="AV237" s="602">
        <v>0</v>
      </c>
      <c r="AW237" s="602">
        <v>0</v>
      </c>
      <c r="AX237" s="602">
        <v>0</v>
      </c>
      <c r="AY237" s="602">
        <v>0</v>
      </c>
      <c r="AZ237" s="602">
        <v>0</v>
      </c>
      <c r="BA237" s="602">
        <v>0</v>
      </c>
      <c r="BB237" s="602">
        <v>0</v>
      </c>
      <c r="BC237" s="602">
        <v>0</v>
      </c>
      <c r="BD237" s="602">
        <v>0</v>
      </c>
      <c r="BE237" s="602">
        <v>0</v>
      </c>
      <c r="BF237" s="602">
        <v>0</v>
      </c>
      <c r="BG237" s="602">
        <v>0</v>
      </c>
      <c r="BH237" s="602">
        <v>0</v>
      </c>
      <c r="BI237" s="602">
        <v>0</v>
      </c>
      <c r="BJ237" s="602">
        <v>0</v>
      </c>
      <c r="BK237" s="602">
        <v>0</v>
      </c>
      <c r="BL237" s="602">
        <v>0</v>
      </c>
      <c r="BM237" s="602">
        <v>0</v>
      </c>
      <c r="BN237" s="602">
        <v>0</v>
      </c>
      <c r="BO237" s="602">
        <v>0</v>
      </c>
    </row>
    <row r="238" spans="1:67" ht="14.4" x14ac:dyDescent="0.25">
      <c r="A238" s="597" t="e">
        <v>#N/A</v>
      </c>
      <c r="B238" s="597" t="e">
        <v>#N/A</v>
      </c>
      <c r="C238" s="598" t="s">
        <v>157</v>
      </c>
      <c r="D238" s="598" t="s">
        <v>157</v>
      </c>
      <c r="E238" s="599">
        <v>2016</v>
      </c>
      <c r="F238" s="599" t="s">
        <v>157</v>
      </c>
      <c r="G238" s="600" t="s">
        <v>157</v>
      </c>
      <c r="H238" s="601" t="s">
        <v>157</v>
      </c>
      <c r="I238" s="602" t="s">
        <v>157</v>
      </c>
      <c r="J238" s="602">
        <v>0</v>
      </c>
      <c r="K238" s="602">
        <v>0</v>
      </c>
      <c r="L238" s="602">
        <v>0</v>
      </c>
      <c r="M238" s="602">
        <v>0</v>
      </c>
      <c r="N238" s="602">
        <v>0</v>
      </c>
      <c r="O238" s="602">
        <v>0</v>
      </c>
      <c r="P238" s="602">
        <v>0</v>
      </c>
      <c r="Q238" s="602">
        <v>0</v>
      </c>
      <c r="R238" s="602">
        <v>0</v>
      </c>
      <c r="S238" s="602">
        <v>0</v>
      </c>
      <c r="T238" s="602">
        <v>0</v>
      </c>
      <c r="U238" s="602">
        <v>0</v>
      </c>
      <c r="V238" s="602">
        <v>0</v>
      </c>
      <c r="W238" s="602">
        <v>0</v>
      </c>
      <c r="X238" s="602">
        <v>0</v>
      </c>
      <c r="Y238" s="602">
        <v>0</v>
      </c>
      <c r="Z238" s="602">
        <v>0</v>
      </c>
      <c r="AA238" s="602">
        <v>0</v>
      </c>
      <c r="AB238" s="602">
        <v>0</v>
      </c>
      <c r="AC238" s="602">
        <v>0</v>
      </c>
      <c r="AD238" s="602">
        <v>0</v>
      </c>
      <c r="AE238" s="602">
        <v>0</v>
      </c>
      <c r="AF238" s="602">
        <v>0</v>
      </c>
      <c r="AG238" s="602">
        <v>0</v>
      </c>
      <c r="AH238" s="602">
        <v>0</v>
      </c>
      <c r="AI238" s="602">
        <v>0</v>
      </c>
      <c r="AJ238" s="602">
        <v>0</v>
      </c>
      <c r="AK238" s="602">
        <v>0</v>
      </c>
      <c r="AL238" s="602">
        <v>0</v>
      </c>
      <c r="AM238" s="602">
        <v>0</v>
      </c>
      <c r="AN238" s="602">
        <v>0</v>
      </c>
      <c r="AO238" s="602">
        <v>0</v>
      </c>
      <c r="AP238" s="602">
        <v>0</v>
      </c>
      <c r="AQ238" s="602">
        <v>0</v>
      </c>
      <c r="AR238" s="602">
        <v>0</v>
      </c>
      <c r="AS238" s="602">
        <v>0</v>
      </c>
      <c r="AT238" s="602">
        <v>0</v>
      </c>
      <c r="AU238" s="602">
        <v>0</v>
      </c>
      <c r="AV238" s="602">
        <v>0</v>
      </c>
      <c r="AW238" s="602">
        <v>0</v>
      </c>
      <c r="AX238" s="602">
        <v>0</v>
      </c>
      <c r="AY238" s="602">
        <v>0</v>
      </c>
      <c r="AZ238" s="602">
        <v>0</v>
      </c>
      <c r="BA238" s="602">
        <v>0</v>
      </c>
      <c r="BB238" s="602">
        <v>0</v>
      </c>
      <c r="BC238" s="602">
        <v>0</v>
      </c>
      <c r="BD238" s="602">
        <v>0</v>
      </c>
      <c r="BE238" s="602">
        <v>0</v>
      </c>
      <c r="BF238" s="602">
        <v>0</v>
      </c>
      <c r="BG238" s="602">
        <v>0</v>
      </c>
      <c r="BH238" s="602">
        <v>0</v>
      </c>
      <c r="BI238" s="602">
        <v>0</v>
      </c>
      <c r="BJ238" s="602">
        <v>0</v>
      </c>
      <c r="BK238" s="602">
        <v>0</v>
      </c>
      <c r="BL238" s="602">
        <v>0</v>
      </c>
      <c r="BM238" s="602">
        <v>0</v>
      </c>
      <c r="BN238" s="602">
        <v>0</v>
      </c>
      <c r="BO238" s="602">
        <v>0</v>
      </c>
    </row>
    <row r="239" spans="1:67" ht="14.4" x14ac:dyDescent="0.25">
      <c r="A239" s="597" t="e">
        <v>#N/A</v>
      </c>
      <c r="B239" s="597" t="e">
        <v>#N/A</v>
      </c>
      <c r="C239" s="598" t="s">
        <v>157</v>
      </c>
      <c r="D239" s="598" t="s">
        <v>157</v>
      </c>
      <c r="E239" s="599" t="s">
        <v>621</v>
      </c>
      <c r="F239" s="599" t="s">
        <v>157</v>
      </c>
      <c r="G239" s="600" t="s">
        <v>157</v>
      </c>
      <c r="H239" s="601" t="s">
        <v>157</v>
      </c>
      <c r="I239" s="602" t="s">
        <v>157</v>
      </c>
      <c r="J239" s="602">
        <v>0</v>
      </c>
      <c r="K239" s="602">
        <v>0</v>
      </c>
      <c r="L239" s="602">
        <v>0</v>
      </c>
      <c r="M239" s="602">
        <v>0</v>
      </c>
      <c r="N239" s="602">
        <v>0</v>
      </c>
      <c r="O239" s="602">
        <v>0</v>
      </c>
      <c r="P239" s="602">
        <v>0</v>
      </c>
      <c r="Q239" s="602">
        <v>0</v>
      </c>
      <c r="R239" s="602">
        <v>0</v>
      </c>
      <c r="S239" s="602">
        <v>0</v>
      </c>
      <c r="T239" s="602">
        <v>0</v>
      </c>
      <c r="U239" s="602">
        <v>0</v>
      </c>
      <c r="V239" s="602">
        <v>0</v>
      </c>
      <c r="W239" s="602">
        <v>0</v>
      </c>
      <c r="X239" s="602">
        <v>0</v>
      </c>
      <c r="Y239" s="602">
        <v>0</v>
      </c>
      <c r="Z239" s="602">
        <v>0</v>
      </c>
      <c r="AA239" s="602">
        <v>0</v>
      </c>
      <c r="AB239" s="602">
        <v>0</v>
      </c>
      <c r="AC239" s="602">
        <v>0</v>
      </c>
      <c r="AD239" s="602">
        <v>0</v>
      </c>
      <c r="AE239" s="602">
        <v>0</v>
      </c>
      <c r="AF239" s="602">
        <v>0</v>
      </c>
      <c r="AG239" s="602">
        <v>0</v>
      </c>
      <c r="AH239" s="602">
        <v>0</v>
      </c>
      <c r="AI239" s="602">
        <v>0</v>
      </c>
      <c r="AJ239" s="602">
        <v>0</v>
      </c>
      <c r="AK239" s="602">
        <v>0</v>
      </c>
      <c r="AL239" s="602">
        <v>0</v>
      </c>
      <c r="AM239" s="602">
        <v>0</v>
      </c>
      <c r="AN239" s="602">
        <v>0</v>
      </c>
      <c r="AO239" s="602">
        <v>0</v>
      </c>
      <c r="AP239" s="602">
        <v>0</v>
      </c>
      <c r="AQ239" s="602">
        <v>0</v>
      </c>
      <c r="AR239" s="602">
        <v>0</v>
      </c>
      <c r="AS239" s="602">
        <v>0</v>
      </c>
      <c r="AT239" s="602">
        <v>0</v>
      </c>
      <c r="AU239" s="602">
        <v>0</v>
      </c>
      <c r="AV239" s="602">
        <v>0</v>
      </c>
      <c r="AW239" s="602">
        <v>0</v>
      </c>
      <c r="AX239" s="602">
        <v>0</v>
      </c>
      <c r="AY239" s="602">
        <v>0</v>
      </c>
      <c r="AZ239" s="602">
        <v>0</v>
      </c>
      <c r="BA239" s="602">
        <v>0</v>
      </c>
      <c r="BB239" s="602">
        <v>0</v>
      </c>
      <c r="BC239" s="602">
        <v>0</v>
      </c>
      <c r="BD239" s="602">
        <v>0</v>
      </c>
      <c r="BE239" s="602">
        <v>0</v>
      </c>
      <c r="BF239" s="602">
        <v>0</v>
      </c>
      <c r="BG239" s="602">
        <v>0</v>
      </c>
      <c r="BH239" s="602">
        <v>0</v>
      </c>
      <c r="BI239" s="602">
        <v>0</v>
      </c>
      <c r="BJ239" s="602">
        <v>0</v>
      </c>
      <c r="BK239" s="602">
        <v>0</v>
      </c>
      <c r="BL239" s="602">
        <v>0</v>
      </c>
      <c r="BM239" s="602">
        <v>0</v>
      </c>
      <c r="BN239" s="602">
        <v>0</v>
      </c>
      <c r="BO239" s="602">
        <v>0</v>
      </c>
    </row>
    <row r="240" spans="1:67" ht="14.4" x14ac:dyDescent="0.25">
      <c r="A240" s="597" t="e">
        <v>#N/A</v>
      </c>
      <c r="B240" s="597" t="e">
        <v>#N/A</v>
      </c>
      <c r="C240" s="598" t="s">
        <v>157</v>
      </c>
      <c r="D240" s="598" t="s">
        <v>157</v>
      </c>
      <c r="E240" s="599" t="s">
        <v>625</v>
      </c>
      <c r="F240" s="599" t="s">
        <v>157</v>
      </c>
      <c r="G240" s="600" t="s">
        <v>157</v>
      </c>
      <c r="H240" s="601" t="s">
        <v>157</v>
      </c>
      <c r="I240" s="602" t="s">
        <v>157</v>
      </c>
      <c r="J240" s="602">
        <v>0</v>
      </c>
      <c r="K240" s="602">
        <v>0</v>
      </c>
      <c r="L240" s="602">
        <v>0</v>
      </c>
      <c r="M240" s="602">
        <v>0</v>
      </c>
      <c r="N240" s="602">
        <v>0</v>
      </c>
      <c r="O240" s="602">
        <v>0</v>
      </c>
      <c r="P240" s="602">
        <v>0</v>
      </c>
      <c r="Q240" s="602">
        <v>0</v>
      </c>
      <c r="R240" s="602">
        <v>0</v>
      </c>
      <c r="S240" s="602">
        <v>0</v>
      </c>
      <c r="T240" s="602">
        <v>0</v>
      </c>
      <c r="U240" s="602">
        <v>0</v>
      </c>
      <c r="V240" s="602">
        <v>0</v>
      </c>
      <c r="W240" s="602">
        <v>0</v>
      </c>
      <c r="X240" s="602">
        <v>0</v>
      </c>
      <c r="Y240" s="602">
        <v>0</v>
      </c>
      <c r="Z240" s="602">
        <v>0</v>
      </c>
      <c r="AA240" s="602">
        <v>0</v>
      </c>
      <c r="AB240" s="602">
        <v>0</v>
      </c>
      <c r="AC240" s="602">
        <v>0</v>
      </c>
      <c r="AD240" s="602">
        <v>0</v>
      </c>
      <c r="AE240" s="602">
        <v>0</v>
      </c>
      <c r="AF240" s="602">
        <v>0</v>
      </c>
      <c r="AG240" s="602">
        <v>0</v>
      </c>
      <c r="AH240" s="602">
        <v>0</v>
      </c>
      <c r="AI240" s="602">
        <v>0</v>
      </c>
      <c r="AJ240" s="602">
        <v>0</v>
      </c>
      <c r="AK240" s="602">
        <v>0</v>
      </c>
      <c r="AL240" s="602">
        <v>0</v>
      </c>
      <c r="AM240" s="602">
        <v>0</v>
      </c>
      <c r="AN240" s="602">
        <v>0</v>
      </c>
      <c r="AO240" s="602">
        <v>0</v>
      </c>
      <c r="AP240" s="602">
        <v>0</v>
      </c>
      <c r="AQ240" s="602">
        <v>0</v>
      </c>
      <c r="AR240" s="602">
        <v>0</v>
      </c>
      <c r="AS240" s="602">
        <v>0</v>
      </c>
      <c r="AT240" s="602">
        <v>0</v>
      </c>
      <c r="AU240" s="602">
        <v>0</v>
      </c>
      <c r="AV240" s="602">
        <v>0</v>
      </c>
      <c r="AW240" s="602">
        <v>0</v>
      </c>
      <c r="AX240" s="602">
        <v>0</v>
      </c>
      <c r="AY240" s="602">
        <v>0</v>
      </c>
      <c r="AZ240" s="602">
        <v>0</v>
      </c>
      <c r="BA240" s="602">
        <v>0</v>
      </c>
      <c r="BB240" s="602">
        <v>0</v>
      </c>
      <c r="BC240" s="602">
        <v>0</v>
      </c>
      <c r="BD240" s="602">
        <v>0</v>
      </c>
      <c r="BE240" s="602">
        <v>0</v>
      </c>
      <c r="BF240" s="602">
        <v>0</v>
      </c>
      <c r="BG240" s="602">
        <v>0</v>
      </c>
      <c r="BH240" s="602">
        <v>0</v>
      </c>
      <c r="BI240" s="602">
        <v>0</v>
      </c>
      <c r="BJ240" s="602">
        <v>0</v>
      </c>
      <c r="BK240" s="602">
        <v>0</v>
      </c>
      <c r="BL240" s="602">
        <v>0</v>
      </c>
      <c r="BM240" s="602">
        <v>0</v>
      </c>
      <c r="BN240" s="602">
        <v>0</v>
      </c>
      <c r="BO240" s="602">
        <v>0</v>
      </c>
    </row>
    <row r="241" spans="1:67" ht="14.4" x14ac:dyDescent="0.25">
      <c r="A241" s="597" t="e">
        <v>#N/A</v>
      </c>
      <c r="B241" s="597" t="e">
        <v>#N/A</v>
      </c>
      <c r="C241" s="598" t="s">
        <v>157</v>
      </c>
      <c r="D241" s="598" t="s">
        <v>157</v>
      </c>
      <c r="E241" s="599" t="s">
        <v>627</v>
      </c>
      <c r="F241" s="599" t="s">
        <v>157</v>
      </c>
      <c r="G241" s="600" t="s">
        <v>157</v>
      </c>
      <c r="H241" s="601" t="s">
        <v>157</v>
      </c>
      <c r="I241" s="602" t="s">
        <v>157</v>
      </c>
      <c r="J241" s="602">
        <v>0</v>
      </c>
      <c r="K241" s="602">
        <v>0</v>
      </c>
      <c r="L241" s="602">
        <v>0</v>
      </c>
      <c r="M241" s="602">
        <v>0</v>
      </c>
      <c r="N241" s="602">
        <v>0</v>
      </c>
      <c r="O241" s="602">
        <v>0</v>
      </c>
      <c r="P241" s="602">
        <v>0</v>
      </c>
      <c r="Q241" s="602">
        <v>0</v>
      </c>
      <c r="R241" s="602">
        <v>0</v>
      </c>
      <c r="S241" s="602">
        <v>0</v>
      </c>
      <c r="T241" s="602">
        <v>0</v>
      </c>
      <c r="U241" s="602">
        <v>0</v>
      </c>
      <c r="V241" s="602">
        <v>0</v>
      </c>
      <c r="W241" s="602">
        <v>0</v>
      </c>
      <c r="X241" s="602">
        <v>0</v>
      </c>
      <c r="Y241" s="602">
        <v>0</v>
      </c>
      <c r="Z241" s="602">
        <v>0</v>
      </c>
      <c r="AA241" s="602">
        <v>0</v>
      </c>
      <c r="AB241" s="602">
        <v>0</v>
      </c>
      <c r="AC241" s="602">
        <v>0</v>
      </c>
      <c r="AD241" s="602">
        <v>0</v>
      </c>
      <c r="AE241" s="602">
        <v>0</v>
      </c>
      <c r="AF241" s="602">
        <v>0</v>
      </c>
      <c r="AG241" s="602">
        <v>0</v>
      </c>
      <c r="AH241" s="602">
        <v>0</v>
      </c>
      <c r="AI241" s="602">
        <v>0</v>
      </c>
      <c r="AJ241" s="602">
        <v>0</v>
      </c>
      <c r="AK241" s="602">
        <v>0</v>
      </c>
      <c r="AL241" s="602">
        <v>0</v>
      </c>
      <c r="AM241" s="602">
        <v>0</v>
      </c>
      <c r="AN241" s="602">
        <v>0</v>
      </c>
      <c r="AO241" s="602">
        <v>0</v>
      </c>
      <c r="AP241" s="602">
        <v>0</v>
      </c>
      <c r="AQ241" s="602">
        <v>0</v>
      </c>
      <c r="AR241" s="602">
        <v>0</v>
      </c>
      <c r="AS241" s="602">
        <v>0</v>
      </c>
      <c r="AT241" s="602">
        <v>0</v>
      </c>
      <c r="AU241" s="602">
        <v>0</v>
      </c>
      <c r="AV241" s="602">
        <v>0</v>
      </c>
      <c r="AW241" s="602">
        <v>0</v>
      </c>
      <c r="AX241" s="602">
        <v>0</v>
      </c>
      <c r="AY241" s="602">
        <v>0</v>
      </c>
      <c r="AZ241" s="602">
        <v>0</v>
      </c>
      <c r="BA241" s="602">
        <v>0</v>
      </c>
      <c r="BB241" s="602">
        <v>0</v>
      </c>
      <c r="BC241" s="602">
        <v>0</v>
      </c>
      <c r="BD241" s="602">
        <v>0</v>
      </c>
      <c r="BE241" s="602">
        <v>0</v>
      </c>
      <c r="BF241" s="602">
        <v>0</v>
      </c>
      <c r="BG241" s="602">
        <v>0</v>
      </c>
      <c r="BH241" s="602">
        <v>0</v>
      </c>
      <c r="BI241" s="602">
        <v>0</v>
      </c>
      <c r="BJ241" s="602">
        <v>0</v>
      </c>
      <c r="BK241" s="602">
        <v>0</v>
      </c>
      <c r="BL241" s="602">
        <v>0</v>
      </c>
      <c r="BM241" s="602">
        <v>0</v>
      </c>
      <c r="BN241" s="602">
        <v>0</v>
      </c>
      <c r="BO241" s="602">
        <v>0</v>
      </c>
    </row>
    <row r="242" spans="1:67" ht="14.4" x14ac:dyDescent="0.25">
      <c r="A242" s="597" t="e">
        <v>#N/A</v>
      </c>
      <c r="B242" s="597" t="e">
        <v>#N/A</v>
      </c>
      <c r="C242" s="598" t="s">
        <v>157</v>
      </c>
      <c r="D242" s="598" t="s">
        <v>157</v>
      </c>
      <c r="E242" s="599" t="s">
        <v>629</v>
      </c>
      <c r="F242" s="599" t="s">
        <v>157</v>
      </c>
      <c r="G242" s="600" t="s">
        <v>157</v>
      </c>
      <c r="H242" s="601" t="s">
        <v>157</v>
      </c>
      <c r="I242" s="602" t="s">
        <v>157</v>
      </c>
      <c r="J242" s="602">
        <v>0</v>
      </c>
      <c r="K242" s="602">
        <v>0</v>
      </c>
      <c r="L242" s="602">
        <v>0</v>
      </c>
      <c r="M242" s="602">
        <v>0</v>
      </c>
      <c r="N242" s="602">
        <v>0</v>
      </c>
      <c r="O242" s="602">
        <v>0</v>
      </c>
      <c r="P242" s="602">
        <v>0</v>
      </c>
      <c r="Q242" s="602">
        <v>0</v>
      </c>
      <c r="R242" s="602">
        <v>0</v>
      </c>
      <c r="S242" s="602">
        <v>0</v>
      </c>
      <c r="T242" s="602">
        <v>0</v>
      </c>
      <c r="U242" s="602">
        <v>0</v>
      </c>
      <c r="V242" s="602">
        <v>0</v>
      </c>
      <c r="W242" s="602">
        <v>0</v>
      </c>
      <c r="X242" s="602">
        <v>0</v>
      </c>
      <c r="Y242" s="602">
        <v>0</v>
      </c>
      <c r="Z242" s="602">
        <v>0</v>
      </c>
      <c r="AA242" s="602">
        <v>0</v>
      </c>
      <c r="AB242" s="602">
        <v>0</v>
      </c>
      <c r="AC242" s="602">
        <v>0</v>
      </c>
      <c r="AD242" s="602">
        <v>0</v>
      </c>
      <c r="AE242" s="602">
        <v>0</v>
      </c>
      <c r="AF242" s="602">
        <v>0</v>
      </c>
      <c r="AG242" s="602">
        <v>0</v>
      </c>
      <c r="AH242" s="602">
        <v>0</v>
      </c>
      <c r="AI242" s="602">
        <v>0</v>
      </c>
      <c r="AJ242" s="602">
        <v>0</v>
      </c>
      <c r="AK242" s="602">
        <v>0</v>
      </c>
      <c r="AL242" s="602">
        <v>0</v>
      </c>
      <c r="AM242" s="602">
        <v>0</v>
      </c>
      <c r="AN242" s="602">
        <v>0</v>
      </c>
      <c r="AO242" s="602">
        <v>0</v>
      </c>
      <c r="AP242" s="602">
        <v>0</v>
      </c>
      <c r="AQ242" s="602">
        <v>0</v>
      </c>
      <c r="AR242" s="602">
        <v>0</v>
      </c>
      <c r="AS242" s="602">
        <v>0</v>
      </c>
      <c r="AT242" s="602">
        <v>0</v>
      </c>
      <c r="AU242" s="602">
        <v>0</v>
      </c>
      <c r="AV242" s="602">
        <v>0</v>
      </c>
      <c r="AW242" s="602">
        <v>0</v>
      </c>
      <c r="AX242" s="602">
        <v>0</v>
      </c>
      <c r="AY242" s="602">
        <v>0</v>
      </c>
      <c r="AZ242" s="602">
        <v>0</v>
      </c>
      <c r="BA242" s="602">
        <v>0</v>
      </c>
      <c r="BB242" s="602">
        <v>0</v>
      </c>
      <c r="BC242" s="602">
        <v>0</v>
      </c>
      <c r="BD242" s="602">
        <v>0</v>
      </c>
      <c r="BE242" s="602">
        <v>0</v>
      </c>
      <c r="BF242" s="602">
        <v>0</v>
      </c>
      <c r="BG242" s="602">
        <v>0</v>
      </c>
      <c r="BH242" s="602">
        <v>0</v>
      </c>
      <c r="BI242" s="602">
        <v>0</v>
      </c>
      <c r="BJ242" s="602">
        <v>0</v>
      </c>
      <c r="BK242" s="602">
        <v>0</v>
      </c>
      <c r="BL242" s="602">
        <v>0</v>
      </c>
      <c r="BM242" s="602">
        <v>0</v>
      </c>
      <c r="BN242" s="602">
        <v>0</v>
      </c>
      <c r="BO242" s="602">
        <v>0</v>
      </c>
    </row>
    <row r="243" spans="1:67" ht="14.4" x14ac:dyDescent="0.25">
      <c r="A243" s="597" t="e">
        <v>#N/A</v>
      </c>
      <c r="B243" s="597" t="e">
        <v>#N/A</v>
      </c>
      <c r="C243" s="598" t="s">
        <v>157</v>
      </c>
      <c r="D243" s="598" t="s">
        <v>157</v>
      </c>
      <c r="E243" s="599">
        <v>2013</v>
      </c>
      <c r="F243" s="599" t="s">
        <v>157</v>
      </c>
      <c r="G243" s="600" t="s">
        <v>157</v>
      </c>
      <c r="H243" s="601" t="s">
        <v>157</v>
      </c>
      <c r="I243" s="602" t="s">
        <v>157</v>
      </c>
      <c r="J243" s="602">
        <v>0</v>
      </c>
      <c r="K243" s="602">
        <v>0</v>
      </c>
      <c r="L243" s="602">
        <v>0</v>
      </c>
      <c r="M243" s="602">
        <v>0</v>
      </c>
      <c r="N243" s="602">
        <v>0</v>
      </c>
      <c r="O243" s="602">
        <v>0</v>
      </c>
      <c r="P243" s="602">
        <v>0</v>
      </c>
      <c r="Q243" s="602">
        <v>0</v>
      </c>
      <c r="R243" s="602">
        <v>0</v>
      </c>
      <c r="S243" s="602">
        <v>0</v>
      </c>
      <c r="T243" s="602">
        <v>0</v>
      </c>
      <c r="U243" s="602">
        <v>0</v>
      </c>
      <c r="V243" s="602">
        <v>0</v>
      </c>
      <c r="W243" s="602">
        <v>0</v>
      </c>
      <c r="X243" s="602">
        <v>0</v>
      </c>
      <c r="Y243" s="602">
        <v>0</v>
      </c>
      <c r="Z243" s="602">
        <v>0</v>
      </c>
      <c r="AA243" s="602">
        <v>0</v>
      </c>
      <c r="AB243" s="602">
        <v>0</v>
      </c>
      <c r="AC243" s="602">
        <v>0</v>
      </c>
      <c r="AD243" s="602">
        <v>0</v>
      </c>
      <c r="AE243" s="602">
        <v>0</v>
      </c>
      <c r="AF243" s="602">
        <v>0</v>
      </c>
      <c r="AG243" s="602">
        <v>0</v>
      </c>
      <c r="AH243" s="602">
        <v>0</v>
      </c>
      <c r="AI243" s="602">
        <v>0</v>
      </c>
      <c r="AJ243" s="602">
        <v>0</v>
      </c>
      <c r="AK243" s="602">
        <v>0</v>
      </c>
      <c r="AL243" s="602">
        <v>0</v>
      </c>
      <c r="AM243" s="602">
        <v>0</v>
      </c>
      <c r="AN243" s="602">
        <v>0</v>
      </c>
      <c r="AO243" s="602">
        <v>0</v>
      </c>
      <c r="AP243" s="602">
        <v>0</v>
      </c>
      <c r="AQ243" s="602">
        <v>0</v>
      </c>
      <c r="AR243" s="602">
        <v>0</v>
      </c>
      <c r="AS243" s="602">
        <v>0</v>
      </c>
      <c r="AT243" s="602">
        <v>0</v>
      </c>
      <c r="AU243" s="602">
        <v>0</v>
      </c>
      <c r="AV243" s="602">
        <v>0</v>
      </c>
      <c r="AW243" s="602">
        <v>0</v>
      </c>
      <c r="AX243" s="602">
        <v>0</v>
      </c>
      <c r="AY243" s="602">
        <v>0</v>
      </c>
      <c r="AZ243" s="602">
        <v>0</v>
      </c>
      <c r="BA243" s="602">
        <v>0</v>
      </c>
      <c r="BB243" s="602">
        <v>0</v>
      </c>
      <c r="BC243" s="602">
        <v>0</v>
      </c>
      <c r="BD243" s="602">
        <v>0</v>
      </c>
      <c r="BE243" s="602">
        <v>0</v>
      </c>
      <c r="BF243" s="602">
        <v>0</v>
      </c>
      <c r="BG243" s="602">
        <v>0</v>
      </c>
      <c r="BH243" s="602">
        <v>0</v>
      </c>
      <c r="BI243" s="602">
        <v>0</v>
      </c>
      <c r="BJ243" s="602">
        <v>0</v>
      </c>
      <c r="BK243" s="602">
        <v>0</v>
      </c>
      <c r="BL243" s="602">
        <v>0</v>
      </c>
      <c r="BM243" s="602">
        <v>0</v>
      </c>
      <c r="BN243" s="602">
        <v>0</v>
      </c>
      <c r="BO243" s="602">
        <v>0</v>
      </c>
    </row>
    <row r="244" spans="1:67" ht="14.4" x14ac:dyDescent="0.25">
      <c r="A244" s="597" t="e">
        <v>#N/A</v>
      </c>
      <c r="B244" s="597" t="e">
        <v>#N/A</v>
      </c>
      <c r="C244" s="598" t="s">
        <v>157</v>
      </c>
      <c r="D244" s="598" t="s">
        <v>157</v>
      </c>
      <c r="E244" s="599">
        <v>206106</v>
      </c>
      <c r="F244" s="599" t="s">
        <v>157</v>
      </c>
      <c r="G244" s="600" t="s">
        <v>157</v>
      </c>
      <c r="H244" s="601" t="s">
        <v>157</v>
      </c>
      <c r="I244" s="602" t="s">
        <v>157</v>
      </c>
      <c r="J244" s="602">
        <v>0</v>
      </c>
      <c r="K244" s="602">
        <v>0</v>
      </c>
      <c r="L244" s="602">
        <v>0</v>
      </c>
      <c r="M244" s="602">
        <v>0</v>
      </c>
      <c r="N244" s="602">
        <v>0</v>
      </c>
      <c r="O244" s="602">
        <v>0</v>
      </c>
      <c r="P244" s="602">
        <v>0</v>
      </c>
      <c r="Q244" s="602">
        <v>0</v>
      </c>
      <c r="R244" s="602">
        <v>0</v>
      </c>
      <c r="S244" s="602">
        <v>0</v>
      </c>
      <c r="T244" s="602">
        <v>0</v>
      </c>
      <c r="U244" s="602">
        <v>0</v>
      </c>
      <c r="V244" s="602">
        <v>0</v>
      </c>
      <c r="W244" s="602">
        <v>0</v>
      </c>
      <c r="X244" s="602">
        <v>0</v>
      </c>
      <c r="Y244" s="602">
        <v>0</v>
      </c>
      <c r="Z244" s="602">
        <v>0</v>
      </c>
      <c r="AA244" s="602">
        <v>0</v>
      </c>
      <c r="AB244" s="602">
        <v>0</v>
      </c>
      <c r="AC244" s="602">
        <v>0</v>
      </c>
      <c r="AD244" s="602">
        <v>0</v>
      </c>
      <c r="AE244" s="602">
        <v>0</v>
      </c>
      <c r="AF244" s="602">
        <v>0</v>
      </c>
      <c r="AG244" s="602">
        <v>0</v>
      </c>
      <c r="AH244" s="602">
        <v>0</v>
      </c>
      <c r="AI244" s="602">
        <v>0</v>
      </c>
      <c r="AJ244" s="602">
        <v>0</v>
      </c>
      <c r="AK244" s="602">
        <v>0</v>
      </c>
      <c r="AL244" s="602">
        <v>0</v>
      </c>
      <c r="AM244" s="602">
        <v>0</v>
      </c>
      <c r="AN244" s="602">
        <v>0</v>
      </c>
      <c r="AO244" s="602">
        <v>0</v>
      </c>
      <c r="AP244" s="602">
        <v>0</v>
      </c>
      <c r="AQ244" s="602">
        <v>0</v>
      </c>
      <c r="AR244" s="602">
        <v>0</v>
      </c>
      <c r="AS244" s="602">
        <v>0</v>
      </c>
      <c r="AT244" s="602">
        <v>0</v>
      </c>
      <c r="AU244" s="602">
        <v>0</v>
      </c>
      <c r="AV244" s="602">
        <v>0</v>
      </c>
      <c r="AW244" s="602">
        <v>0</v>
      </c>
      <c r="AX244" s="602">
        <v>0</v>
      </c>
      <c r="AY244" s="602">
        <v>0</v>
      </c>
      <c r="AZ244" s="602">
        <v>0</v>
      </c>
      <c r="BA244" s="602">
        <v>0</v>
      </c>
      <c r="BB244" s="602">
        <v>0</v>
      </c>
      <c r="BC244" s="602">
        <v>0</v>
      </c>
      <c r="BD244" s="602">
        <v>0</v>
      </c>
      <c r="BE244" s="602">
        <v>0</v>
      </c>
      <c r="BF244" s="602">
        <v>0</v>
      </c>
      <c r="BG244" s="602">
        <v>0</v>
      </c>
      <c r="BH244" s="602">
        <v>0</v>
      </c>
      <c r="BI244" s="602">
        <v>0</v>
      </c>
      <c r="BJ244" s="602">
        <v>0</v>
      </c>
      <c r="BK244" s="602">
        <v>0</v>
      </c>
      <c r="BL244" s="602">
        <v>0</v>
      </c>
      <c r="BM244" s="602">
        <v>0</v>
      </c>
      <c r="BN244" s="602">
        <v>0</v>
      </c>
      <c r="BO244" s="602">
        <v>0</v>
      </c>
    </row>
    <row r="245" spans="1:67" ht="14.4" x14ac:dyDescent="0.25">
      <c r="A245" s="597" t="e">
        <v>#N/A</v>
      </c>
      <c r="B245" s="597" t="e">
        <v>#N/A</v>
      </c>
      <c r="C245" s="598" t="s">
        <v>157</v>
      </c>
      <c r="D245" s="598" t="s">
        <v>157</v>
      </c>
      <c r="E245" s="599" t="s">
        <v>632</v>
      </c>
      <c r="F245" s="599" t="s">
        <v>157</v>
      </c>
      <c r="G245" s="600" t="s">
        <v>157</v>
      </c>
      <c r="H245" s="601" t="s">
        <v>157</v>
      </c>
      <c r="I245" s="602" t="s">
        <v>157</v>
      </c>
      <c r="J245" s="602">
        <v>0</v>
      </c>
      <c r="K245" s="602">
        <v>0</v>
      </c>
      <c r="L245" s="602">
        <v>0</v>
      </c>
      <c r="M245" s="602">
        <v>0</v>
      </c>
      <c r="N245" s="602">
        <v>0</v>
      </c>
      <c r="O245" s="602">
        <v>0</v>
      </c>
      <c r="P245" s="602">
        <v>0</v>
      </c>
      <c r="Q245" s="602">
        <v>0</v>
      </c>
      <c r="R245" s="602">
        <v>0</v>
      </c>
      <c r="S245" s="602">
        <v>0</v>
      </c>
      <c r="T245" s="602">
        <v>0</v>
      </c>
      <c r="U245" s="602">
        <v>0</v>
      </c>
      <c r="V245" s="602">
        <v>0</v>
      </c>
      <c r="W245" s="602">
        <v>0</v>
      </c>
      <c r="X245" s="602">
        <v>0</v>
      </c>
      <c r="Y245" s="602">
        <v>0</v>
      </c>
      <c r="Z245" s="602">
        <v>0</v>
      </c>
      <c r="AA245" s="602">
        <v>0</v>
      </c>
      <c r="AB245" s="602">
        <v>0</v>
      </c>
      <c r="AC245" s="602">
        <v>0</v>
      </c>
      <c r="AD245" s="602">
        <v>0</v>
      </c>
      <c r="AE245" s="602">
        <v>0</v>
      </c>
      <c r="AF245" s="602">
        <v>0</v>
      </c>
      <c r="AG245" s="602">
        <v>0</v>
      </c>
      <c r="AH245" s="602">
        <v>0</v>
      </c>
      <c r="AI245" s="602">
        <v>0</v>
      </c>
      <c r="AJ245" s="602">
        <v>0</v>
      </c>
      <c r="AK245" s="602">
        <v>0</v>
      </c>
      <c r="AL245" s="602">
        <v>0</v>
      </c>
      <c r="AM245" s="602">
        <v>0</v>
      </c>
      <c r="AN245" s="602">
        <v>0</v>
      </c>
      <c r="AO245" s="602">
        <v>0</v>
      </c>
      <c r="AP245" s="602">
        <v>0</v>
      </c>
      <c r="AQ245" s="602">
        <v>0</v>
      </c>
      <c r="AR245" s="602">
        <v>0</v>
      </c>
      <c r="AS245" s="602">
        <v>0</v>
      </c>
      <c r="AT245" s="602">
        <v>0</v>
      </c>
      <c r="AU245" s="602">
        <v>0</v>
      </c>
      <c r="AV245" s="602">
        <v>0</v>
      </c>
      <c r="AW245" s="602">
        <v>0</v>
      </c>
      <c r="AX245" s="602">
        <v>0</v>
      </c>
      <c r="AY245" s="602">
        <v>0</v>
      </c>
      <c r="AZ245" s="602">
        <v>0</v>
      </c>
      <c r="BA245" s="602">
        <v>0</v>
      </c>
      <c r="BB245" s="602">
        <v>0</v>
      </c>
      <c r="BC245" s="602">
        <v>0</v>
      </c>
      <c r="BD245" s="602">
        <v>0</v>
      </c>
      <c r="BE245" s="602">
        <v>0</v>
      </c>
      <c r="BF245" s="602">
        <v>0</v>
      </c>
      <c r="BG245" s="602">
        <v>0</v>
      </c>
      <c r="BH245" s="602">
        <v>0</v>
      </c>
      <c r="BI245" s="602">
        <v>0</v>
      </c>
      <c r="BJ245" s="602">
        <v>0</v>
      </c>
      <c r="BK245" s="602">
        <v>0</v>
      </c>
      <c r="BL245" s="602">
        <v>0</v>
      </c>
      <c r="BM245" s="602">
        <v>0</v>
      </c>
      <c r="BN245" s="602">
        <v>0</v>
      </c>
      <c r="BO245" s="602">
        <v>0</v>
      </c>
    </row>
    <row r="246" spans="1:67" ht="14.4" x14ac:dyDescent="0.25">
      <c r="A246" s="597" t="e">
        <v>#N/A</v>
      </c>
      <c r="B246" s="597" t="e">
        <v>#N/A</v>
      </c>
      <c r="C246" s="598" t="s">
        <v>157</v>
      </c>
      <c r="D246" s="598" t="s">
        <v>157</v>
      </c>
      <c r="E246" s="599" t="s">
        <v>634</v>
      </c>
      <c r="F246" s="599" t="s">
        <v>157</v>
      </c>
      <c r="G246" s="600" t="s">
        <v>157</v>
      </c>
      <c r="H246" s="601" t="s">
        <v>157</v>
      </c>
      <c r="I246" s="602" t="s">
        <v>157</v>
      </c>
      <c r="J246" s="602">
        <v>0</v>
      </c>
      <c r="K246" s="602">
        <v>0</v>
      </c>
      <c r="L246" s="602">
        <v>0</v>
      </c>
      <c r="M246" s="602">
        <v>0</v>
      </c>
      <c r="N246" s="602">
        <v>0</v>
      </c>
      <c r="O246" s="602">
        <v>0</v>
      </c>
      <c r="P246" s="602">
        <v>0</v>
      </c>
      <c r="Q246" s="602">
        <v>0</v>
      </c>
      <c r="R246" s="602">
        <v>0</v>
      </c>
      <c r="S246" s="602">
        <v>0</v>
      </c>
      <c r="T246" s="602">
        <v>0</v>
      </c>
      <c r="U246" s="602">
        <v>0</v>
      </c>
      <c r="V246" s="602">
        <v>0</v>
      </c>
      <c r="W246" s="602">
        <v>0</v>
      </c>
      <c r="X246" s="602">
        <v>0</v>
      </c>
      <c r="Y246" s="602">
        <v>0</v>
      </c>
      <c r="Z246" s="602">
        <v>0</v>
      </c>
      <c r="AA246" s="602">
        <v>0</v>
      </c>
      <c r="AB246" s="602">
        <v>0</v>
      </c>
      <c r="AC246" s="602">
        <v>0</v>
      </c>
      <c r="AD246" s="602">
        <v>0</v>
      </c>
      <c r="AE246" s="602">
        <v>0</v>
      </c>
      <c r="AF246" s="602">
        <v>0</v>
      </c>
      <c r="AG246" s="602">
        <v>0</v>
      </c>
      <c r="AH246" s="602">
        <v>0</v>
      </c>
      <c r="AI246" s="602">
        <v>0</v>
      </c>
      <c r="AJ246" s="602">
        <v>0</v>
      </c>
      <c r="AK246" s="602">
        <v>0</v>
      </c>
      <c r="AL246" s="602">
        <v>0</v>
      </c>
      <c r="AM246" s="602">
        <v>0</v>
      </c>
      <c r="AN246" s="602">
        <v>0</v>
      </c>
      <c r="AO246" s="602">
        <v>0</v>
      </c>
      <c r="AP246" s="602">
        <v>0</v>
      </c>
      <c r="AQ246" s="602">
        <v>0</v>
      </c>
      <c r="AR246" s="602">
        <v>0</v>
      </c>
      <c r="AS246" s="602">
        <v>0</v>
      </c>
      <c r="AT246" s="602">
        <v>0</v>
      </c>
      <c r="AU246" s="602">
        <v>0</v>
      </c>
      <c r="AV246" s="602">
        <v>0</v>
      </c>
      <c r="AW246" s="602">
        <v>0</v>
      </c>
      <c r="AX246" s="602">
        <v>0</v>
      </c>
      <c r="AY246" s="602">
        <v>0</v>
      </c>
      <c r="AZ246" s="602">
        <v>0</v>
      </c>
      <c r="BA246" s="602">
        <v>0</v>
      </c>
      <c r="BB246" s="602">
        <v>0</v>
      </c>
      <c r="BC246" s="602">
        <v>0</v>
      </c>
      <c r="BD246" s="602">
        <v>0</v>
      </c>
      <c r="BE246" s="602">
        <v>0</v>
      </c>
      <c r="BF246" s="602">
        <v>0</v>
      </c>
      <c r="BG246" s="602">
        <v>0</v>
      </c>
      <c r="BH246" s="602">
        <v>0</v>
      </c>
      <c r="BI246" s="602">
        <v>0</v>
      </c>
      <c r="BJ246" s="602">
        <v>0</v>
      </c>
      <c r="BK246" s="602">
        <v>0</v>
      </c>
      <c r="BL246" s="602">
        <v>0</v>
      </c>
      <c r="BM246" s="602">
        <v>0</v>
      </c>
      <c r="BN246" s="602">
        <v>0</v>
      </c>
      <c r="BO246" s="602">
        <v>0</v>
      </c>
    </row>
    <row r="247" spans="1:67" ht="14.4" x14ac:dyDescent="0.25">
      <c r="A247" s="597" t="e">
        <v>#N/A</v>
      </c>
      <c r="B247" s="597" t="e">
        <v>#N/A</v>
      </c>
      <c r="C247" s="598" t="s">
        <v>157</v>
      </c>
      <c r="D247" s="598" t="s">
        <v>157</v>
      </c>
      <c r="E247" s="599">
        <v>2457</v>
      </c>
      <c r="F247" s="599" t="s">
        <v>157</v>
      </c>
      <c r="G247" s="600" t="s">
        <v>157</v>
      </c>
      <c r="H247" s="601" t="s">
        <v>157</v>
      </c>
      <c r="I247" s="602" t="s">
        <v>157</v>
      </c>
      <c r="J247" s="602">
        <v>0</v>
      </c>
      <c r="K247" s="602">
        <v>0</v>
      </c>
      <c r="L247" s="602">
        <v>0</v>
      </c>
      <c r="M247" s="602">
        <v>0</v>
      </c>
      <c r="N247" s="602">
        <v>0</v>
      </c>
      <c r="O247" s="602">
        <v>0</v>
      </c>
      <c r="P247" s="602">
        <v>0</v>
      </c>
      <c r="Q247" s="602">
        <v>0</v>
      </c>
      <c r="R247" s="602">
        <v>0</v>
      </c>
      <c r="S247" s="602">
        <v>0</v>
      </c>
      <c r="T247" s="602">
        <v>0</v>
      </c>
      <c r="U247" s="602">
        <v>0</v>
      </c>
      <c r="V247" s="602">
        <v>0</v>
      </c>
      <c r="W247" s="602">
        <v>0</v>
      </c>
      <c r="X247" s="602">
        <v>0</v>
      </c>
      <c r="Y247" s="602">
        <v>0</v>
      </c>
      <c r="Z247" s="602">
        <v>0</v>
      </c>
      <c r="AA247" s="602">
        <v>0</v>
      </c>
      <c r="AB247" s="602">
        <v>0</v>
      </c>
      <c r="AC247" s="602">
        <v>0</v>
      </c>
      <c r="AD247" s="602">
        <v>0</v>
      </c>
      <c r="AE247" s="602">
        <v>0</v>
      </c>
      <c r="AF247" s="602">
        <v>0</v>
      </c>
      <c r="AG247" s="602">
        <v>0</v>
      </c>
      <c r="AH247" s="602">
        <v>0</v>
      </c>
      <c r="AI247" s="602">
        <v>0</v>
      </c>
      <c r="AJ247" s="602">
        <v>0</v>
      </c>
      <c r="AK247" s="602">
        <v>0</v>
      </c>
      <c r="AL247" s="602">
        <v>0</v>
      </c>
      <c r="AM247" s="602">
        <v>0</v>
      </c>
      <c r="AN247" s="602">
        <v>0</v>
      </c>
      <c r="AO247" s="602">
        <v>0</v>
      </c>
      <c r="AP247" s="602">
        <v>0</v>
      </c>
      <c r="AQ247" s="602">
        <v>0</v>
      </c>
      <c r="AR247" s="602">
        <v>0</v>
      </c>
      <c r="AS247" s="602">
        <v>0</v>
      </c>
      <c r="AT247" s="602">
        <v>0</v>
      </c>
      <c r="AU247" s="602">
        <v>0</v>
      </c>
      <c r="AV247" s="602">
        <v>0</v>
      </c>
      <c r="AW247" s="602">
        <v>0</v>
      </c>
      <c r="AX247" s="602">
        <v>0</v>
      </c>
      <c r="AY247" s="602">
        <v>0</v>
      </c>
      <c r="AZ247" s="602">
        <v>0</v>
      </c>
      <c r="BA247" s="602">
        <v>0</v>
      </c>
      <c r="BB247" s="602">
        <v>0</v>
      </c>
      <c r="BC247" s="602">
        <v>0</v>
      </c>
      <c r="BD247" s="602">
        <v>0</v>
      </c>
      <c r="BE247" s="602">
        <v>0</v>
      </c>
      <c r="BF247" s="602">
        <v>0</v>
      </c>
      <c r="BG247" s="602">
        <v>0</v>
      </c>
      <c r="BH247" s="602">
        <v>0</v>
      </c>
      <c r="BI247" s="602">
        <v>0</v>
      </c>
      <c r="BJ247" s="602">
        <v>0</v>
      </c>
      <c r="BK247" s="602">
        <v>0</v>
      </c>
      <c r="BL247" s="602">
        <v>0</v>
      </c>
      <c r="BM247" s="602">
        <v>0</v>
      </c>
      <c r="BN247" s="602">
        <v>0</v>
      </c>
      <c r="BO247" s="602">
        <v>0</v>
      </c>
    </row>
    <row r="248" spans="1:67" ht="14.4" x14ac:dyDescent="0.25">
      <c r="A248" s="597" t="e">
        <v>#N/A</v>
      </c>
      <c r="B248" s="597" t="e">
        <v>#N/A</v>
      </c>
      <c r="C248" s="598" t="s">
        <v>157</v>
      </c>
      <c r="D248" s="598" t="s">
        <v>157</v>
      </c>
      <c r="E248" s="599">
        <v>2010</v>
      </c>
      <c r="F248" s="599" t="s">
        <v>157</v>
      </c>
      <c r="G248" s="600" t="s">
        <v>157</v>
      </c>
      <c r="H248" s="601" t="s">
        <v>157</v>
      </c>
      <c r="I248" s="602" t="s">
        <v>157</v>
      </c>
      <c r="J248" s="602">
        <v>0</v>
      </c>
      <c r="K248" s="602">
        <v>0</v>
      </c>
      <c r="L248" s="602">
        <v>0</v>
      </c>
      <c r="M248" s="602">
        <v>0</v>
      </c>
      <c r="N248" s="602">
        <v>0</v>
      </c>
      <c r="O248" s="602">
        <v>0</v>
      </c>
      <c r="P248" s="602">
        <v>0</v>
      </c>
      <c r="Q248" s="602">
        <v>0</v>
      </c>
      <c r="R248" s="602">
        <v>0</v>
      </c>
      <c r="S248" s="602">
        <v>0</v>
      </c>
      <c r="T248" s="602">
        <v>0</v>
      </c>
      <c r="U248" s="602">
        <v>0</v>
      </c>
      <c r="V248" s="602">
        <v>0</v>
      </c>
      <c r="W248" s="602">
        <v>0</v>
      </c>
      <c r="X248" s="602">
        <v>0</v>
      </c>
      <c r="Y248" s="602">
        <v>0</v>
      </c>
      <c r="Z248" s="602">
        <v>0</v>
      </c>
      <c r="AA248" s="602">
        <v>0</v>
      </c>
      <c r="AB248" s="602">
        <v>0</v>
      </c>
      <c r="AC248" s="602">
        <v>0</v>
      </c>
      <c r="AD248" s="602">
        <v>0</v>
      </c>
      <c r="AE248" s="602">
        <v>0</v>
      </c>
      <c r="AF248" s="602">
        <v>0</v>
      </c>
      <c r="AG248" s="602">
        <v>0</v>
      </c>
      <c r="AH248" s="602">
        <v>0</v>
      </c>
      <c r="AI248" s="602">
        <v>0</v>
      </c>
      <c r="AJ248" s="602">
        <v>0</v>
      </c>
      <c r="AK248" s="602">
        <v>0</v>
      </c>
      <c r="AL248" s="602">
        <v>0</v>
      </c>
      <c r="AM248" s="602">
        <v>0</v>
      </c>
      <c r="AN248" s="602">
        <v>0</v>
      </c>
      <c r="AO248" s="602">
        <v>0</v>
      </c>
      <c r="AP248" s="602">
        <v>0</v>
      </c>
      <c r="AQ248" s="602">
        <v>0</v>
      </c>
      <c r="AR248" s="602">
        <v>0</v>
      </c>
      <c r="AS248" s="602">
        <v>0</v>
      </c>
      <c r="AT248" s="602">
        <v>0</v>
      </c>
      <c r="AU248" s="602">
        <v>0</v>
      </c>
      <c r="AV248" s="602">
        <v>0</v>
      </c>
      <c r="AW248" s="602">
        <v>0</v>
      </c>
      <c r="AX248" s="602">
        <v>0</v>
      </c>
      <c r="AY248" s="602">
        <v>0</v>
      </c>
      <c r="AZ248" s="602">
        <v>0</v>
      </c>
      <c r="BA248" s="602">
        <v>0</v>
      </c>
      <c r="BB248" s="602">
        <v>0</v>
      </c>
      <c r="BC248" s="602">
        <v>0</v>
      </c>
      <c r="BD248" s="602">
        <v>0</v>
      </c>
      <c r="BE248" s="602">
        <v>0</v>
      </c>
      <c r="BF248" s="602">
        <v>0</v>
      </c>
      <c r="BG248" s="602">
        <v>0</v>
      </c>
      <c r="BH248" s="602">
        <v>0</v>
      </c>
      <c r="BI248" s="602">
        <v>0</v>
      </c>
      <c r="BJ248" s="602">
        <v>0</v>
      </c>
      <c r="BK248" s="602">
        <v>0</v>
      </c>
      <c r="BL248" s="602">
        <v>0</v>
      </c>
      <c r="BM248" s="602">
        <v>0</v>
      </c>
      <c r="BN248" s="602">
        <v>0</v>
      </c>
      <c r="BO248" s="602">
        <v>0</v>
      </c>
    </row>
    <row r="249" spans="1:67" ht="14.4" x14ac:dyDescent="0.25">
      <c r="A249" s="597" t="e">
        <v>#N/A</v>
      </c>
      <c r="B249" s="597" t="e">
        <v>#N/A</v>
      </c>
      <c r="C249" s="598" t="s">
        <v>157</v>
      </c>
      <c r="D249" s="598" t="s">
        <v>157</v>
      </c>
      <c r="E249" s="599">
        <v>2002</v>
      </c>
      <c r="F249" s="599" t="s">
        <v>157</v>
      </c>
      <c r="G249" s="600" t="s">
        <v>157</v>
      </c>
      <c r="H249" s="601" t="s">
        <v>157</v>
      </c>
      <c r="I249" s="602" t="s">
        <v>157</v>
      </c>
      <c r="J249" s="602">
        <v>0</v>
      </c>
      <c r="K249" s="602">
        <v>0</v>
      </c>
      <c r="L249" s="602">
        <v>0</v>
      </c>
      <c r="M249" s="602">
        <v>0</v>
      </c>
      <c r="N249" s="602">
        <v>0</v>
      </c>
      <c r="O249" s="602">
        <v>0</v>
      </c>
      <c r="P249" s="602">
        <v>0</v>
      </c>
      <c r="Q249" s="602">
        <v>0</v>
      </c>
      <c r="R249" s="602">
        <v>0</v>
      </c>
      <c r="S249" s="602">
        <v>0</v>
      </c>
      <c r="T249" s="602">
        <v>0</v>
      </c>
      <c r="U249" s="602">
        <v>0</v>
      </c>
      <c r="V249" s="602">
        <v>0</v>
      </c>
      <c r="W249" s="602">
        <v>0</v>
      </c>
      <c r="X249" s="602">
        <v>0</v>
      </c>
      <c r="Y249" s="602">
        <v>0</v>
      </c>
      <c r="Z249" s="602">
        <v>0</v>
      </c>
      <c r="AA249" s="602">
        <v>0</v>
      </c>
      <c r="AB249" s="602">
        <v>0</v>
      </c>
      <c r="AC249" s="602">
        <v>0</v>
      </c>
      <c r="AD249" s="602">
        <v>0</v>
      </c>
      <c r="AE249" s="602">
        <v>0</v>
      </c>
      <c r="AF249" s="602">
        <v>0</v>
      </c>
      <c r="AG249" s="602">
        <v>0</v>
      </c>
      <c r="AH249" s="602">
        <v>0</v>
      </c>
      <c r="AI249" s="602">
        <v>0</v>
      </c>
      <c r="AJ249" s="602">
        <v>0</v>
      </c>
      <c r="AK249" s="602">
        <v>0</v>
      </c>
      <c r="AL249" s="602">
        <v>0</v>
      </c>
      <c r="AM249" s="602">
        <v>0</v>
      </c>
      <c r="AN249" s="602">
        <v>0</v>
      </c>
      <c r="AO249" s="602">
        <v>0</v>
      </c>
      <c r="AP249" s="602">
        <v>0</v>
      </c>
      <c r="AQ249" s="602">
        <v>0</v>
      </c>
      <c r="AR249" s="602">
        <v>0</v>
      </c>
      <c r="AS249" s="602">
        <v>0</v>
      </c>
      <c r="AT249" s="602">
        <v>0</v>
      </c>
      <c r="AU249" s="602">
        <v>0</v>
      </c>
      <c r="AV249" s="602">
        <v>0</v>
      </c>
      <c r="AW249" s="602">
        <v>0</v>
      </c>
      <c r="AX249" s="602">
        <v>0</v>
      </c>
      <c r="AY249" s="602">
        <v>0</v>
      </c>
      <c r="AZ249" s="602">
        <v>0</v>
      </c>
      <c r="BA249" s="602">
        <v>0</v>
      </c>
      <c r="BB249" s="602">
        <v>0</v>
      </c>
      <c r="BC249" s="602">
        <v>0</v>
      </c>
      <c r="BD249" s="602">
        <v>0</v>
      </c>
      <c r="BE249" s="602">
        <v>0</v>
      </c>
      <c r="BF249" s="602">
        <v>0</v>
      </c>
      <c r="BG249" s="602">
        <v>0</v>
      </c>
      <c r="BH249" s="602">
        <v>0</v>
      </c>
      <c r="BI249" s="602">
        <v>0</v>
      </c>
      <c r="BJ249" s="602">
        <v>0</v>
      </c>
      <c r="BK249" s="602">
        <v>0</v>
      </c>
      <c r="BL249" s="602">
        <v>0</v>
      </c>
      <c r="BM249" s="602">
        <v>0</v>
      </c>
      <c r="BN249" s="602">
        <v>0</v>
      </c>
      <c r="BO249" s="602">
        <v>0</v>
      </c>
    </row>
    <row r="250" spans="1:67" ht="14.4" x14ac:dyDescent="0.25">
      <c r="A250" s="597" t="e">
        <v>#N/A</v>
      </c>
      <c r="B250" s="597" t="e">
        <v>#N/A</v>
      </c>
      <c r="C250" s="598" t="s">
        <v>157</v>
      </c>
      <c r="D250" s="598" t="s">
        <v>157</v>
      </c>
      <c r="E250" s="599">
        <v>2024</v>
      </c>
      <c r="F250" s="599" t="s">
        <v>157</v>
      </c>
      <c r="G250" s="600" t="s">
        <v>157</v>
      </c>
      <c r="H250" s="601" t="s">
        <v>157</v>
      </c>
      <c r="I250" s="602" t="s">
        <v>157</v>
      </c>
      <c r="J250" s="602">
        <v>0</v>
      </c>
      <c r="K250" s="602">
        <v>0</v>
      </c>
      <c r="L250" s="602">
        <v>0</v>
      </c>
      <c r="M250" s="602">
        <v>0</v>
      </c>
      <c r="N250" s="602">
        <v>0</v>
      </c>
      <c r="O250" s="602">
        <v>0</v>
      </c>
      <c r="P250" s="602">
        <v>0</v>
      </c>
      <c r="Q250" s="602">
        <v>0</v>
      </c>
      <c r="R250" s="602">
        <v>0</v>
      </c>
      <c r="S250" s="602">
        <v>0</v>
      </c>
      <c r="T250" s="602">
        <v>0</v>
      </c>
      <c r="U250" s="602">
        <v>0</v>
      </c>
      <c r="V250" s="602">
        <v>0</v>
      </c>
      <c r="W250" s="602">
        <v>0</v>
      </c>
      <c r="X250" s="602">
        <v>0</v>
      </c>
      <c r="Y250" s="602">
        <v>0</v>
      </c>
      <c r="Z250" s="602">
        <v>0</v>
      </c>
      <c r="AA250" s="602">
        <v>0</v>
      </c>
      <c r="AB250" s="602">
        <v>0</v>
      </c>
      <c r="AC250" s="602">
        <v>0</v>
      </c>
      <c r="AD250" s="602">
        <v>0</v>
      </c>
      <c r="AE250" s="602">
        <v>0</v>
      </c>
      <c r="AF250" s="602">
        <v>0</v>
      </c>
      <c r="AG250" s="602">
        <v>0</v>
      </c>
      <c r="AH250" s="602">
        <v>0</v>
      </c>
      <c r="AI250" s="602">
        <v>0</v>
      </c>
      <c r="AJ250" s="602">
        <v>0</v>
      </c>
      <c r="AK250" s="602">
        <v>0</v>
      </c>
      <c r="AL250" s="602">
        <v>0</v>
      </c>
      <c r="AM250" s="602">
        <v>0</v>
      </c>
      <c r="AN250" s="602">
        <v>0</v>
      </c>
      <c r="AO250" s="602">
        <v>0</v>
      </c>
      <c r="AP250" s="602">
        <v>0</v>
      </c>
      <c r="AQ250" s="602">
        <v>0</v>
      </c>
      <c r="AR250" s="602">
        <v>0</v>
      </c>
      <c r="AS250" s="602">
        <v>0</v>
      </c>
      <c r="AT250" s="602">
        <v>0</v>
      </c>
      <c r="AU250" s="602">
        <v>0</v>
      </c>
      <c r="AV250" s="602">
        <v>0</v>
      </c>
      <c r="AW250" s="602">
        <v>0</v>
      </c>
      <c r="AX250" s="602">
        <v>0</v>
      </c>
      <c r="AY250" s="602">
        <v>0</v>
      </c>
      <c r="AZ250" s="602">
        <v>0</v>
      </c>
      <c r="BA250" s="602">
        <v>0</v>
      </c>
      <c r="BB250" s="602">
        <v>0</v>
      </c>
      <c r="BC250" s="602">
        <v>0</v>
      </c>
      <c r="BD250" s="602">
        <v>0</v>
      </c>
      <c r="BE250" s="602">
        <v>0</v>
      </c>
      <c r="BF250" s="602">
        <v>0</v>
      </c>
      <c r="BG250" s="602">
        <v>0</v>
      </c>
      <c r="BH250" s="602">
        <v>0</v>
      </c>
      <c r="BI250" s="602">
        <v>0</v>
      </c>
      <c r="BJ250" s="602">
        <v>0</v>
      </c>
      <c r="BK250" s="602">
        <v>0</v>
      </c>
      <c r="BL250" s="602">
        <v>0</v>
      </c>
      <c r="BM250" s="602">
        <v>0</v>
      </c>
      <c r="BN250" s="602">
        <v>0</v>
      </c>
      <c r="BO250" s="602">
        <v>0</v>
      </c>
    </row>
    <row r="251" spans="1:67" ht="14.4" x14ac:dyDescent="0.25">
      <c r="A251" s="597" t="e">
        <v>#N/A</v>
      </c>
      <c r="B251" s="597" t="e">
        <v>#N/A</v>
      </c>
      <c r="C251" s="598" t="s">
        <v>157</v>
      </c>
      <c r="D251" s="598" t="s">
        <v>157</v>
      </c>
      <c r="E251" s="599">
        <v>3544</v>
      </c>
      <c r="F251" s="599" t="s">
        <v>157</v>
      </c>
      <c r="G251" s="600" t="s">
        <v>157</v>
      </c>
      <c r="H251" s="601" t="s">
        <v>157</v>
      </c>
      <c r="I251" s="602" t="s">
        <v>157</v>
      </c>
      <c r="J251" s="602">
        <v>0</v>
      </c>
      <c r="K251" s="602">
        <v>0</v>
      </c>
      <c r="L251" s="602">
        <v>0</v>
      </c>
      <c r="M251" s="602">
        <v>0</v>
      </c>
      <c r="N251" s="602">
        <v>0</v>
      </c>
      <c r="O251" s="602">
        <v>0</v>
      </c>
      <c r="P251" s="602">
        <v>0</v>
      </c>
      <c r="Q251" s="602">
        <v>0</v>
      </c>
      <c r="R251" s="602">
        <v>0</v>
      </c>
      <c r="S251" s="602">
        <v>0</v>
      </c>
      <c r="T251" s="602">
        <v>0</v>
      </c>
      <c r="U251" s="602">
        <v>0</v>
      </c>
      <c r="V251" s="602">
        <v>0</v>
      </c>
      <c r="W251" s="602">
        <v>0</v>
      </c>
      <c r="X251" s="602">
        <v>0</v>
      </c>
      <c r="Y251" s="602">
        <v>0</v>
      </c>
      <c r="Z251" s="602">
        <v>0</v>
      </c>
      <c r="AA251" s="602">
        <v>0</v>
      </c>
      <c r="AB251" s="602">
        <v>0</v>
      </c>
      <c r="AC251" s="602">
        <v>0</v>
      </c>
      <c r="AD251" s="602">
        <v>0</v>
      </c>
      <c r="AE251" s="602">
        <v>0</v>
      </c>
      <c r="AF251" s="602">
        <v>0</v>
      </c>
      <c r="AG251" s="602">
        <v>0</v>
      </c>
      <c r="AH251" s="602">
        <v>0</v>
      </c>
      <c r="AI251" s="602">
        <v>0</v>
      </c>
      <c r="AJ251" s="602">
        <v>0</v>
      </c>
      <c r="AK251" s="602">
        <v>0</v>
      </c>
      <c r="AL251" s="602">
        <v>0</v>
      </c>
      <c r="AM251" s="602">
        <v>0</v>
      </c>
      <c r="AN251" s="602">
        <v>0</v>
      </c>
      <c r="AO251" s="602">
        <v>0</v>
      </c>
      <c r="AP251" s="602">
        <v>0</v>
      </c>
      <c r="AQ251" s="602">
        <v>0</v>
      </c>
      <c r="AR251" s="602">
        <v>0</v>
      </c>
      <c r="AS251" s="602">
        <v>0</v>
      </c>
      <c r="AT251" s="602">
        <v>0</v>
      </c>
      <c r="AU251" s="602">
        <v>0</v>
      </c>
      <c r="AV251" s="602">
        <v>0</v>
      </c>
      <c r="AW251" s="602">
        <v>0</v>
      </c>
      <c r="AX251" s="602">
        <v>0</v>
      </c>
      <c r="AY251" s="602">
        <v>0</v>
      </c>
      <c r="AZ251" s="602">
        <v>0</v>
      </c>
      <c r="BA251" s="602">
        <v>0</v>
      </c>
      <c r="BB251" s="602">
        <v>0</v>
      </c>
      <c r="BC251" s="602">
        <v>0</v>
      </c>
      <c r="BD251" s="602">
        <v>0</v>
      </c>
      <c r="BE251" s="602">
        <v>0</v>
      </c>
      <c r="BF251" s="602">
        <v>0</v>
      </c>
      <c r="BG251" s="602">
        <v>0</v>
      </c>
      <c r="BH251" s="602">
        <v>0</v>
      </c>
      <c r="BI251" s="602">
        <v>0</v>
      </c>
      <c r="BJ251" s="602">
        <v>0</v>
      </c>
      <c r="BK251" s="602">
        <v>0</v>
      </c>
      <c r="BL251" s="602">
        <v>0</v>
      </c>
      <c r="BM251" s="602">
        <v>0</v>
      </c>
      <c r="BN251" s="602">
        <v>0</v>
      </c>
      <c r="BO251" s="602">
        <v>0</v>
      </c>
    </row>
    <row r="252" spans="1:67" ht="14.4" x14ac:dyDescent="0.25">
      <c r="A252" s="597" t="e">
        <v>#N/A</v>
      </c>
      <c r="B252" s="597" t="e">
        <v>#N/A</v>
      </c>
      <c r="C252" s="598" t="s">
        <v>157</v>
      </c>
      <c r="D252" s="598" t="s">
        <v>157</v>
      </c>
      <c r="E252" s="599">
        <v>1008</v>
      </c>
      <c r="F252" s="599" t="s">
        <v>157</v>
      </c>
      <c r="G252" s="600" t="s">
        <v>157</v>
      </c>
      <c r="H252" s="601" t="s">
        <v>157</v>
      </c>
      <c r="I252" s="602" t="s">
        <v>157</v>
      </c>
      <c r="J252" s="602">
        <v>0</v>
      </c>
      <c r="K252" s="602">
        <v>0</v>
      </c>
      <c r="L252" s="602">
        <v>0</v>
      </c>
      <c r="M252" s="602">
        <v>0</v>
      </c>
      <c r="N252" s="602">
        <v>0</v>
      </c>
      <c r="O252" s="602">
        <v>0</v>
      </c>
      <c r="P252" s="602">
        <v>0</v>
      </c>
      <c r="Q252" s="602">
        <v>0</v>
      </c>
      <c r="R252" s="602">
        <v>0</v>
      </c>
      <c r="S252" s="602">
        <v>0</v>
      </c>
      <c r="T252" s="602">
        <v>0</v>
      </c>
      <c r="U252" s="602">
        <v>0</v>
      </c>
      <c r="V252" s="602">
        <v>0</v>
      </c>
      <c r="W252" s="602">
        <v>0</v>
      </c>
      <c r="X252" s="602">
        <v>0</v>
      </c>
      <c r="Y252" s="602">
        <v>0</v>
      </c>
      <c r="Z252" s="602">
        <v>0</v>
      </c>
      <c r="AA252" s="602">
        <v>0</v>
      </c>
      <c r="AB252" s="602">
        <v>0</v>
      </c>
      <c r="AC252" s="602">
        <v>0</v>
      </c>
      <c r="AD252" s="602">
        <v>0</v>
      </c>
      <c r="AE252" s="602">
        <v>0</v>
      </c>
      <c r="AF252" s="602">
        <v>0</v>
      </c>
      <c r="AG252" s="602">
        <v>0</v>
      </c>
      <c r="AH252" s="602">
        <v>0</v>
      </c>
      <c r="AI252" s="602">
        <v>0</v>
      </c>
      <c r="AJ252" s="602">
        <v>0</v>
      </c>
      <c r="AK252" s="602">
        <v>0</v>
      </c>
      <c r="AL252" s="602">
        <v>0</v>
      </c>
      <c r="AM252" s="602">
        <v>0</v>
      </c>
      <c r="AN252" s="602">
        <v>0</v>
      </c>
      <c r="AO252" s="602">
        <v>0</v>
      </c>
      <c r="AP252" s="602">
        <v>0</v>
      </c>
      <c r="AQ252" s="602">
        <v>0</v>
      </c>
      <c r="AR252" s="602">
        <v>0</v>
      </c>
      <c r="AS252" s="602">
        <v>0</v>
      </c>
      <c r="AT252" s="602">
        <v>0</v>
      </c>
      <c r="AU252" s="602">
        <v>0</v>
      </c>
      <c r="AV252" s="602">
        <v>0</v>
      </c>
      <c r="AW252" s="602">
        <v>0</v>
      </c>
      <c r="AX252" s="602">
        <v>0</v>
      </c>
      <c r="AY252" s="602">
        <v>0</v>
      </c>
      <c r="AZ252" s="602">
        <v>0</v>
      </c>
      <c r="BA252" s="602">
        <v>0</v>
      </c>
      <c r="BB252" s="602">
        <v>0</v>
      </c>
      <c r="BC252" s="602">
        <v>0</v>
      </c>
      <c r="BD252" s="602">
        <v>0</v>
      </c>
      <c r="BE252" s="602">
        <v>0</v>
      </c>
      <c r="BF252" s="602">
        <v>0</v>
      </c>
      <c r="BG252" s="602">
        <v>0</v>
      </c>
      <c r="BH252" s="602">
        <v>0</v>
      </c>
      <c r="BI252" s="602">
        <v>0</v>
      </c>
      <c r="BJ252" s="602">
        <v>0</v>
      </c>
      <c r="BK252" s="602">
        <v>0</v>
      </c>
      <c r="BL252" s="602">
        <v>0</v>
      </c>
      <c r="BM252" s="602">
        <v>0</v>
      </c>
      <c r="BN252" s="602">
        <v>0</v>
      </c>
      <c r="BO252" s="602">
        <v>0</v>
      </c>
    </row>
    <row r="253" spans="1:67" ht="14.4" x14ac:dyDescent="0.25">
      <c r="A253" s="597" t="e">
        <v>#N/A</v>
      </c>
      <c r="B253" s="597" t="e">
        <v>#N/A</v>
      </c>
      <c r="C253" s="598" t="s">
        <v>157</v>
      </c>
      <c r="D253" s="598" t="s">
        <v>157</v>
      </c>
      <c r="E253" s="599" t="s">
        <v>636</v>
      </c>
      <c r="F253" s="599" t="s">
        <v>157</v>
      </c>
      <c r="G253" s="600" t="s">
        <v>157</v>
      </c>
      <c r="H253" s="601" t="s">
        <v>157</v>
      </c>
      <c r="I253" s="602" t="s">
        <v>157</v>
      </c>
      <c r="J253" s="602">
        <v>0</v>
      </c>
      <c r="K253" s="602">
        <v>0</v>
      </c>
      <c r="L253" s="602">
        <v>0</v>
      </c>
      <c r="M253" s="602">
        <v>0</v>
      </c>
      <c r="N253" s="602">
        <v>0</v>
      </c>
      <c r="O253" s="602">
        <v>0</v>
      </c>
      <c r="P253" s="602">
        <v>0</v>
      </c>
      <c r="Q253" s="602">
        <v>0</v>
      </c>
      <c r="R253" s="602">
        <v>0</v>
      </c>
      <c r="S253" s="602">
        <v>0</v>
      </c>
      <c r="T253" s="602">
        <v>0</v>
      </c>
      <c r="U253" s="602">
        <v>0</v>
      </c>
      <c r="V253" s="602">
        <v>0</v>
      </c>
      <c r="W253" s="602">
        <v>0</v>
      </c>
      <c r="X253" s="602">
        <v>0</v>
      </c>
      <c r="Y253" s="602">
        <v>0</v>
      </c>
      <c r="Z253" s="602">
        <v>0</v>
      </c>
      <c r="AA253" s="602">
        <v>0</v>
      </c>
      <c r="AB253" s="602">
        <v>0</v>
      </c>
      <c r="AC253" s="602">
        <v>0</v>
      </c>
      <c r="AD253" s="602">
        <v>0</v>
      </c>
      <c r="AE253" s="602">
        <v>0</v>
      </c>
      <c r="AF253" s="602">
        <v>0</v>
      </c>
      <c r="AG253" s="602">
        <v>0</v>
      </c>
      <c r="AH253" s="602">
        <v>0</v>
      </c>
      <c r="AI253" s="602">
        <v>0</v>
      </c>
      <c r="AJ253" s="602">
        <v>0</v>
      </c>
      <c r="AK253" s="602">
        <v>0</v>
      </c>
      <c r="AL253" s="602">
        <v>0</v>
      </c>
      <c r="AM253" s="602">
        <v>0</v>
      </c>
      <c r="AN253" s="602">
        <v>0</v>
      </c>
      <c r="AO253" s="602">
        <v>0</v>
      </c>
      <c r="AP253" s="602">
        <v>0</v>
      </c>
      <c r="AQ253" s="602">
        <v>0</v>
      </c>
      <c r="AR253" s="602">
        <v>0</v>
      </c>
      <c r="AS253" s="602">
        <v>0</v>
      </c>
      <c r="AT253" s="602">
        <v>0</v>
      </c>
      <c r="AU253" s="602">
        <v>0</v>
      </c>
      <c r="AV253" s="602">
        <v>0</v>
      </c>
      <c r="AW253" s="602">
        <v>0</v>
      </c>
      <c r="AX253" s="602">
        <v>0</v>
      </c>
      <c r="AY253" s="602">
        <v>0</v>
      </c>
      <c r="AZ253" s="602">
        <v>0</v>
      </c>
      <c r="BA253" s="602">
        <v>0</v>
      </c>
      <c r="BB253" s="602">
        <v>0</v>
      </c>
      <c r="BC253" s="602">
        <v>0</v>
      </c>
      <c r="BD253" s="602">
        <v>0</v>
      </c>
      <c r="BE253" s="602">
        <v>0</v>
      </c>
      <c r="BF253" s="602">
        <v>0</v>
      </c>
      <c r="BG253" s="602">
        <v>0</v>
      </c>
      <c r="BH253" s="602">
        <v>0</v>
      </c>
      <c r="BI253" s="602">
        <v>0</v>
      </c>
      <c r="BJ253" s="602">
        <v>0</v>
      </c>
      <c r="BK253" s="602">
        <v>0</v>
      </c>
      <c r="BL253" s="602">
        <v>0</v>
      </c>
      <c r="BM253" s="602">
        <v>0</v>
      </c>
      <c r="BN253" s="602">
        <v>0</v>
      </c>
      <c r="BO253" s="602">
        <v>0</v>
      </c>
    </row>
    <row r="254" spans="1:67" ht="14.4" x14ac:dyDescent="0.25">
      <c r="A254" s="597" t="e">
        <v>#N/A</v>
      </c>
      <c r="B254" s="597" t="e">
        <v>#N/A</v>
      </c>
      <c r="C254" s="598" t="s">
        <v>157</v>
      </c>
      <c r="D254" s="598" t="s">
        <v>157</v>
      </c>
      <c r="E254" s="599">
        <v>2006</v>
      </c>
      <c r="F254" s="599" t="s">
        <v>157</v>
      </c>
      <c r="G254" s="600" t="s">
        <v>157</v>
      </c>
      <c r="H254" s="601" t="s">
        <v>157</v>
      </c>
      <c r="I254" s="602" t="s">
        <v>157</v>
      </c>
      <c r="J254" s="602">
        <v>0</v>
      </c>
      <c r="K254" s="602">
        <v>0</v>
      </c>
      <c r="L254" s="602">
        <v>0</v>
      </c>
      <c r="M254" s="602">
        <v>0</v>
      </c>
      <c r="N254" s="602">
        <v>0</v>
      </c>
      <c r="O254" s="602">
        <v>0</v>
      </c>
      <c r="P254" s="602">
        <v>0</v>
      </c>
      <c r="Q254" s="602">
        <v>0</v>
      </c>
      <c r="R254" s="602">
        <v>0</v>
      </c>
      <c r="S254" s="602">
        <v>0</v>
      </c>
      <c r="T254" s="602">
        <v>0</v>
      </c>
      <c r="U254" s="602">
        <v>0</v>
      </c>
      <c r="V254" s="602">
        <v>0</v>
      </c>
      <c r="W254" s="602">
        <v>0</v>
      </c>
      <c r="X254" s="602">
        <v>0</v>
      </c>
      <c r="Y254" s="602">
        <v>0</v>
      </c>
      <c r="Z254" s="602">
        <v>0</v>
      </c>
      <c r="AA254" s="602">
        <v>0</v>
      </c>
      <c r="AB254" s="602">
        <v>0</v>
      </c>
      <c r="AC254" s="602">
        <v>0</v>
      </c>
      <c r="AD254" s="602">
        <v>0</v>
      </c>
      <c r="AE254" s="602">
        <v>0</v>
      </c>
      <c r="AF254" s="602">
        <v>0</v>
      </c>
      <c r="AG254" s="602">
        <v>0</v>
      </c>
      <c r="AH254" s="602">
        <v>0</v>
      </c>
      <c r="AI254" s="602">
        <v>0</v>
      </c>
      <c r="AJ254" s="602">
        <v>0</v>
      </c>
      <c r="AK254" s="602">
        <v>0</v>
      </c>
      <c r="AL254" s="602">
        <v>0</v>
      </c>
      <c r="AM254" s="602">
        <v>0</v>
      </c>
      <c r="AN254" s="602">
        <v>0</v>
      </c>
      <c r="AO254" s="602">
        <v>0</v>
      </c>
      <c r="AP254" s="602">
        <v>0</v>
      </c>
      <c r="AQ254" s="602">
        <v>0</v>
      </c>
      <c r="AR254" s="602">
        <v>0</v>
      </c>
      <c r="AS254" s="602">
        <v>0</v>
      </c>
      <c r="AT254" s="602">
        <v>0</v>
      </c>
      <c r="AU254" s="602">
        <v>0</v>
      </c>
      <c r="AV254" s="602">
        <v>0</v>
      </c>
      <c r="AW254" s="602">
        <v>0</v>
      </c>
      <c r="AX254" s="602">
        <v>0</v>
      </c>
      <c r="AY254" s="602">
        <v>0</v>
      </c>
      <c r="AZ254" s="602">
        <v>0</v>
      </c>
      <c r="BA254" s="602">
        <v>0</v>
      </c>
      <c r="BB254" s="602">
        <v>0</v>
      </c>
      <c r="BC254" s="602">
        <v>0</v>
      </c>
      <c r="BD254" s="602">
        <v>0</v>
      </c>
      <c r="BE254" s="602">
        <v>0</v>
      </c>
      <c r="BF254" s="602">
        <v>0</v>
      </c>
      <c r="BG254" s="602">
        <v>0</v>
      </c>
      <c r="BH254" s="602">
        <v>0</v>
      </c>
      <c r="BI254" s="602">
        <v>0</v>
      </c>
      <c r="BJ254" s="602">
        <v>0</v>
      </c>
      <c r="BK254" s="602">
        <v>0</v>
      </c>
      <c r="BL254" s="602">
        <v>0</v>
      </c>
      <c r="BM254" s="602">
        <v>0</v>
      </c>
      <c r="BN254" s="602">
        <v>0</v>
      </c>
      <c r="BO254" s="602">
        <v>0</v>
      </c>
    </row>
    <row r="255" spans="1:67" ht="14.4" x14ac:dyDescent="0.25">
      <c r="A255" s="597" t="e">
        <v>#N/A</v>
      </c>
      <c r="B255" s="597" t="e">
        <v>#N/A</v>
      </c>
      <c r="C255" s="598" t="s">
        <v>157</v>
      </c>
      <c r="D255" s="598" t="s">
        <v>157</v>
      </c>
      <c r="E255" s="599" t="s">
        <v>713</v>
      </c>
      <c r="F255" s="599" t="s">
        <v>157</v>
      </c>
      <c r="G255" s="600" t="s">
        <v>157</v>
      </c>
      <c r="H255" s="601" t="s">
        <v>157</v>
      </c>
      <c r="I255" s="602" t="s">
        <v>157</v>
      </c>
      <c r="J255" s="602">
        <v>0</v>
      </c>
      <c r="K255" s="602">
        <v>0</v>
      </c>
      <c r="L255" s="602">
        <v>0</v>
      </c>
      <c r="M255" s="602">
        <v>0</v>
      </c>
      <c r="N255" s="602">
        <v>0</v>
      </c>
      <c r="O255" s="602">
        <v>0</v>
      </c>
      <c r="P255" s="602">
        <v>0</v>
      </c>
      <c r="Q255" s="602">
        <v>0</v>
      </c>
      <c r="R255" s="602">
        <v>0</v>
      </c>
      <c r="S255" s="602">
        <v>0</v>
      </c>
      <c r="T255" s="602">
        <v>0</v>
      </c>
      <c r="U255" s="602">
        <v>0</v>
      </c>
      <c r="V255" s="602">
        <v>0</v>
      </c>
      <c r="W255" s="602">
        <v>0</v>
      </c>
      <c r="X255" s="602">
        <v>0</v>
      </c>
      <c r="Y255" s="602">
        <v>0</v>
      </c>
      <c r="Z255" s="602">
        <v>0</v>
      </c>
      <c r="AA255" s="602">
        <v>0</v>
      </c>
      <c r="AB255" s="602">
        <v>0</v>
      </c>
      <c r="AC255" s="602">
        <v>0</v>
      </c>
      <c r="AD255" s="602">
        <v>0</v>
      </c>
      <c r="AE255" s="602">
        <v>0</v>
      </c>
      <c r="AF255" s="602">
        <v>0</v>
      </c>
      <c r="AG255" s="602">
        <v>0</v>
      </c>
      <c r="AH255" s="602">
        <v>0</v>
      </c>
      <c r="AI255" s="602">
        <v>0</v>
      </c>
      <c r="AJ255" s="602">
        <v>0</v>
      </c>
      <c r="AK255" s="602">
        <v>0</v>
      </c>
      <c r="AL255" s="602">
        <v>0</v>
      </c>
      <c r="AM255" s="602">
        <v>0</v>
      </c>
      <c r="AN255" s="602">
        <v>0</v>
      </c>
      <c r="AO255" s="602">
        <v>0</v>
      </c>
      <c r="AP255" s="602">
        <v>0</v>
      </c>
      <c r="AQ255" s="602">
        <v>0</v>
      </c>
      <c r="AR255" s="602">
        <v>0</v>
      </c>
      <c r="AS255" s="602">
        <v>0</v>
      </c>
      <c r="AT255" s="602">
        <v>0</v>
      </c>
      <c r="AU255" s="602">
        <v>0</v>
      </c>
      <c r="AV255" s="602">
        <v>0</v>
      </c>
      <c r="AW255" s="602">
        <v>0</v>
      </c>
      <c r="AX255" s="602">
        <v>0</v>
      </c>
      <c r="AY255" s="602">
        <v>0</v>
      </c>
      <c r="AZ255" s="602">
        <v>0</v>
      </c>
      <c r="BA255" s="602">
        <v>0</v>
      </c>
      <c r="BB255" s="602">
        <v>0</v>
      </c>
      <c r="BC255" s="602">
        <v>0</v>
      </c>
      <c r="BD255" s="602">
        <v>0</v>
      </c>
      <c r="BE255" s="602">
        <v>0</v>
      </c>
      <c r="BF255" s="602">
        <v>0</v>
      </c>
      <c r="BG255" s="602">
        <v>0</v>
      </c>
      <c r="BH255" s="602">
        <v>0</v>
      </c>
      <c r="BI255" s="602">
        <v>0</v>
      </c>
      <c r="BJ255" s="602">
        <v>0</v>
      </c>
      <c r="BK255" s="602">
        <v>0</v>
      </c>
      <c r="BL255" s="602">
        <v>0</v>
      </c>
      <c r="BM255" s="602">
        <v>0</v>
      </c>
      <c r="BN255" s="602">
        <v>0</v>
      </c>
      <c r="BO255" s="602">
        <v>0</v>
      </c>
    </row>
    <row r="256" spans="1:67" ht="14.4" x14ac:dyDescent="0.25">
      <c r="A256" s="597" t="e">
        <v>#N/A</v>
      </c>
      <c r="B256" s="597" t="e">
        <v>#N/A</v>
      </c>
      <c r="C256" s="598" t="s">
        <v>157</v>
      </c>
      <c r="D256" s="598" t="s">
        <v>157</v>
      </c>
      <c r="E256" s="599" t="s">
        <v>638</v>
      </c>
      <c r="F256" s="599" t="s">
        <v>157</v>
      </c>
      <c r="G256" s="600" t="s">
        <v>157</v>
      </c>
      <c r="H256" s="601" t="s">
        <v>157</v>
      </c>
      <c r="I256" s="602" t="s">
        <v>157</v>
      </c>
      <c r="J256" s="602">
        <v>0</v>
      </c>
      <c r="K256" s="602">
        <v>0</v>
      </c>
      <c r="L256" s="602">
        <v>0</v>
      </c>
      <c r="M256" s="602">
        <v>0</v>
      </c>
      <c r="N256" s="602">
        <v>0</v>
      </c>
      <c r="O256" s="602">
        <v>0</v>
      </c>
      <c r="P256" s="602">
        <v>0</v>
      </c>
      <c r="Q256" s="602">
        <v>0</v>
      </c>
      <c r="R256" s="602">
        <v>0</v>
      </c>
      <c r="S256" s="602">
        <v>0</v>
      </c>
      <c r="T256" s="602">
        <v>0</v>
      </c>
      <c r="U256" s="602">
        <v>0</v>
      </c>
      <c r="V256" s="602">
        <v>0</v>
      </c>
      <c r="W256" s="602">
        <v>0</v>
      </c>
      <c r="X256" s="602">
        <v>0</v>
      </c>
      <c r="Y256" s="602">
        <v>0</v>
      </c>
      <c r="Z256" s="602">
        <v>0</v>
      </c>
      <c r="AA256" s="602">
        <v>0</v>
      </c>
      <c r="AB256" s="602">
        <v>0</v>
      </c>
      <c r="AC256" s="602">
        <v>0</v>
      </c>
      <c r="AD256" s="602">
        <v>0</v>
      </c>
      <c r="AE256" s="602">
        <v>0</v>
      </c>
      <c r="AF256" s="602">
        <v>0</v>
      </c>
      <c r="AG256" s="602">
        <v>0</v>
      </c>
      <c r="AH256" s="602">
        <v>0</v>
      </c>
      <c r="AI256" s="602">
        <v>0</v>
      </c>
      <c r="AJ256" s="602">
        <v>0</v>
      </c>
      <c r="AK256" s="602">
        <v>0</v>
      </c>
      <c r="AL256" s="602">
        <v>0</v>
      </c>
      <c r="AM256" s="602">
        <v>0</v>
      </c>
      <c r="AN256" s="602">
        <v>0</v>
      </c>
      <c r="AO256" s="602">
        <v>0</v>
      </c>
      <c r="AP256" s="602">
        <v>0</v>
      </c>
      <c r="AQ256" s="602">
        <v>0</v>
      </c>
      <c r="AR256" s="602">
        <v>0</v>
      </c>
      <c r="AS256" s="602">
        <v>0</v>
      </c>
      <c r="AT256" s="602">
        <v>0</v>
      </c>
      <c r="AU256" s="602">
        <v>0</v>
      </c>
      <c r="AV256" s="602">
        <v>0</v>
      </c>
      <c r="AW256" s="602">
        <v>0</v>
      </c>
      <c r="AX256" s="602">
        <v>0</v>
      </c>
      <c r="AY256" s="602">
        <v>0</v>
      </c>
      <c r="AZ256" s="602">
        <v>0</v>
      </c>
      <c r="BA256" s="602">
        <v>0</v>
      </c>
      <c r="BB256" s="602">
        <v>0</v>
      </c>
      <c r="BC256" s="602">
        <v>0</v>
      </c>
      <c r="BD256" s="602">
        <v>0</v>
      </c>
      <c r="BE256" s="602">
        <v>0</v>
      </c>
      <c r="BF256" s="602">
        <v>0</v>
      </c>
      <c r="BG256" s="602">
        <v>0</v>
      </c>
      <c r="BH256" s="602">
        <v>0</v>
      </c>
      <c r="BI256" s="602">
        <v>0</v>
      </c>
      <c r="BJ256" s="602">
        <v>0</v>
      </c>
      <c r="BK256" s="602">
        <v>0</v>
      </c>
      <c r="BL256" s="602">
        <v>0</v>
      </c>
      <c r="BM256" s="602">
        <v>0</v>
      </c>
      <c r="BN256" s="602">
        <v>0</v>
      </c>
      <c r="BO256" s="602">
        <v>0</v>
      </c>
    </row>
    <row r="257" spans="1:67" ht="14.4" x14ac:dyDescent="0.25">
      <c r="A257" s="597" t="e">
        <v>#N/A</v>
      </c>
      <c r="B257" s="597" t="e">
        <v>#N/A</v>
      </c>
      <c r="C257" s="598" t="s">
        <v>157</v>
      </c>
      <c r="D257" s="598" t="s">
        <v>157</v>
      </c>
      <c r="E257" s="599">
        <v>7026</v>
      </c>
      <c r="F257" s="599" t="s">
        <v>157</v>
      </c>
      <c r="G257" s="600" t="s">
        <v>157</v>
      </c>
      <c r="H257" s="601" t="s">
        <v>157</v>
      </c>
      <c r="I257" s="602" t="s">
        <v>157</v>
      </c>
      <c r="J257" s="602">
        <v>0</v>
      </c>
      <c r="K257" s="602">
        <v>0</v>
      </c>
      <c r="L257" s="602">
        <v>0</v>
      </c>
      <c r="M257" s="602">
        <v>0</v>
      </c>
      <c r="N257" s="602">
        <v>0</v>
      </c>
      <c r="O257" s="602">
        <v>0</v>
      </c>
      <c r="P257" s="602">
        <v>0</v>
      </c>
      <c r="Q257" s="602">
        <v>0</v>
      </c>
      <c r="R257" s="602">
        <v>0</v>
      </c>
      <c r="S257" s="602">
        <v>0</v>
      </c>
      <c r="T257" s="602">
        <v>0</v>
      </c>
      <c r="U257" s="602">
        <v>0</v>
      </c>
      <c r="V257" s="602">
        <v>0</v>
      </c>
      <c r="W257" s="602">
        <v>0</v>
      </c>
      <c r="X257" s="602">
        <v>0</v>
      </c>
      <c r="Y257" s="602">
        <v>0</v>
      </c>
      <c r="Z257" s="602">
        <v>0</v>
      </c>
      <c r="AA257" s="602">
        <v>0</v>
      </c>
      <c r="AB257" s="602">
        <v>0</v>
      </c>
      <c r="AC257" s="602">
        <v>0</v>
      </c>
      <c r="AD257" s="602">
        <v>0</v>
      </c>
      <c r="AE257" s="602">
        <v>0</v>
      </c>
      <c r="AF257" s="602">
        <v>0</v>
      </c>
      <c r="AG257" s="602">
        <v>0</v>
      </c>
      <c r="AH257" s="602">
        <v>0</v>
      </c>
      <c r="AI257" s="602">
        <v>0</v>
      </c>
      <c r="AJ257" s="602">
        <v>0</v>
      </c>
      <c r="AK257" s="602">
        <v>0</v>
      </c>
      <c r="AL257" s="602">
        <v>0</v>
      </c>
      <c r="AM257" s="602">
        <v>0</v>
      </c>
      <c r="AN257" s="602">
        <v>0</v>
      </c>
      <c r="AO257" s="602">
        <v>0</v>
      </c>
      <c r="AP257" s="602">
        <v>0</v>
      </c>
      <c r="AQ257" s="602">
        <v>0</v>
      </c>
      <c r="AR257" s="602">
        <v>0</v>
      </c>
      <c r="AS257" s="602">
        <v>0</v>
      </c>
      <c r="AT257" s="602">
        <v>0</v>
      </c>
      <c r="AU257" s="602">
        <v>0</v>
      </c>
      <c r="AV257" s="602">
        <v>0</v>
      </c>
      <c r="AW257" s="602">
        <v>0</v>
      </c>
      <c r="AX257" s="602">
        <v>0</v>
      </c>
      <c r="AY257" s="602">
        <v>0</v>
      </c>
      <c r="AZ257" s="602">
        <v>0</v>
      </c>
      <c r="BA257" s="602">
        <v>0</v>
      </c>
      <c r="BB257" s="602">
        <v>0</v>
      </c>
      <c r="BC257" s="602">
        <v>0</v>
      </c>
      <c r="BD257" s="602">
        <v>0</v>
      </c>
      <c r="BE257" s="602">
        <v>0</v>
      </c>
      <c r="BF257" s="602">
        <v>0</v>
      </c>
      <c r="BG257" s="602">
        <v>0</v>
      </c>
      <c r="BH257" s="602">
        <v>0</v>
      </c>
      <c r="BI257" s="602">
        <v>0</v>
      </c>
      <c r="BJ257" s="602">
        <v>0</v>
      </c>
      <c r="BK257" s="602">
        <v>0</v>
      </c>
      <c r="BL257" s="602">
        <v>0</v>
      </c>
      <c r="BM257" s="602">
        <v>0</v>
      </c>
      <c r="BN257" s="602">
        <v>0</v>
      </c>
      <c r="BO257" s="602">
        <v>0</v>
      </c>
    </row>
    <row r="258" spans="1:67" ht="14.4" x14ac:dyDescent="0.25">
      <c r="A258" s="597" t="e">
        <v>#N/A</v>
      </c>
      <c r="B258" s="597" t="e">
        <v>#N/A</v>
      </c>
      <c r="C258" s="598" t="s">
        <v>157</v>
      </c>
      <c r="D258" s="598" t="s">
        <v>157</v>
      </c>
      <c r="E258" s="599">
        <v>206134</v>
      </c>
      <c r="F258" s="599" t="s">
        <v>157</v>
      </c>
      <c r="G258" s="600" t="s">
        <v>157</v>
      </c>
      <c r="H258" s="601" t="s">
        <v>157</v>
      </c>
      <c r="I258" s="602" t="s">
        <v>157</v>
      </c>
      <c r="J258" s="602">
        <v>0</v>
      </c>
      <c r="K258" s="602">
        <v>0</v>
      </c>
      <c r="L258" s="602">
        <v>0</v>
      </c>
      <c r="M258" s="602">
        <v>0</v>
      </c>
      <c r="N258" s="602">
        <v>0</v>
      </c>
      <c r="O258" s="602">
        <v>0</v>
      </c>
      <c r="P258" s="602">
        <v>0</v>
      </c>
      <c r="Q258" s="602">
        <v>0</v>
      </c>
      <c r="R258" s="602">
        <v>0</v>
      </c>
      <c r="S258" s="602">
        <v>0</v>
      </c>
      <c r="T258" s="602">
        <v>0</v>
      </c>
      <c r="U258" s="602">
        <v>0</v>
      </c>
      <c r="V258" s="602">
        <v>0</v>
      </c>
      <c r="W258" s="602">
        <v>0</v>
      </c>
      <c r="X258" s="602">
        <v>0</v>
      </c>
      <c r="Y258" s="602">
        <v>0</v>
      </c>
      <c r="Z258" s="602">
        <v>0</v>
      </c>
      <c r="AA258" s="602">
        <v>0</v>
      </c>
      <c r="AB258" s="602">
        <v>0</v>
      </c>
      <c r="AC258" s="602">
        <v>0</v>
      </c>
      <c r="AD258" s="602">
        <v>0</v>
      </c>
      <c r="AE258" s="602">
        <v>0</v>
      </c>
      <c r="AF258" s="602">
        <v>0</v>
      </c>
      <c r="AG258" s="602">
        <v>0</v>
      </c>
      <c r="AH258" s="602">
        <v>0</v>
      </c>
      <c r="AI258" s="602">
        <v>0</v>
      </c>
      <c r="AJ258" s="602">
        <v>0</v>
      </c>
      <c r="AK258" s="602">
        <v>0</v>
      </c>
      <c r="AL258" s="602">
        <v>0</v>
      </c>
      <c r="AM258" s="602">
        <v>0</v>
      </c>
      <c r="AN258" s="602">
        <v>0</v>
      </c>
      <c r="AO258" s="602">
        <v>0</v>
      </c>
      <c r="AP258" s="602">
        <v>0</v>
      </c>
      <c r="AQ258" s="602">
        <v>0</v>
      </c>
      <c r="AR258" s="602">
        <v>0</v>
      </c>
      <c r="AS258" s="602">
        <v>0</v>
      </c>
      <c r="AT258" s="602">
        <v>0</v>
      </c>
      <c r="AU258" s="602">
        <v>0</v>
      </c>
      <c r="AV258" s="602">
        <v>0</v>
      </c>
      <c r="AW258" s="602">
        <v>0</v>
      </c>
      <c r="AX258" s="602">
        <v>0</v>
      </c>
      <c r="AY258" s="602">
        <v>0</v>
      </c>
      <c r="AZ258" s="602">
        <v>0</v>
      </c>
      <c r="BA258" s="602">
        <v>0</v>
      </c>
      <c r="BB258" s="602">
        <v>0</v>
      </c>
      <c r="BC258" s="602">
        <v>0</v>
      </c>
      <c r="BD258" s="602">
        <v>0</v>
      </c>
      <c r="BE258" s="602">
        <v>0</v>
      </c>
      <c r="BF258" s="602">
        <v>0</v>
      </c>
      <c r="BG258" s="602">
        <v>0</v>
      </c>
      <c r="BH258" s="602">
        <v>0</v>
      </c>
      <c r="BI258" s="602">
        <v>0</v>
      </c>
      <c r="BJ258" s="602">
        <v>0</v>
      </c>
      <c r="BK258" s="602">
        <v>0</v>
      </c>
      <c r="BL258" s="602">
        <v>0</v>
      </c>
      <c r="BM258" s="602">
        <v>0</v>
      </c>
      <c r="BN258" s="602">
        <v>0</v>
      </c>
      <c r="BO258" s="602">
        <v>0</v>
      </c>
    </row>
    <row r="259" spans="1:67" ht="14.4" x14ac:dyDescent="0.25">
      <c r="A259" s="597" t="e">
        <v>#N/A</v>
      </c>
      <c r="B259" s="597" t="e">
        <v>#N/A</v>
      </c>
      <c r="C259" s="598" t="s">
        <v>157</v>
      </c>
      <c r="D259" s="598" t="s">
        <v>157</v>
      </c>
      <c r="E259" s="599" t="s">
        <v>641</v>
      </c>
      <c r="F259" s="599" t="s">
        <v>157</v>
      </c>
      <c r="G259" s="600" t="s">
        <v>157</v>
      </c>
      <c r="H259" s="601" t="s">
        <v>157</v>
      </c>
      <c r="I259" s="602" t="s">
        <v>157</v>
      </c>
      <c r="J259" s="602">
        <v>0</v>
      </c>
      <c r="K259" s="602">
        <v>0</v>
      </c>
      <c r="L259" s="602">
        <v>0</v>
      </c>
      <c r="M259" s="602">
        <v>0</v>
      </c>
      <c r="N259" s="602">
        <v>0</v>
      </c>
      <c r="O259" s="602">
        <v>0</v>
      </c>
      <c r="P259" s="602">
        <v>0</v>
      </c>
      <c r="Q259" s="602">
        <v>0</v>
      </c>
      <c r="R259" s="602">
        <v>0</v>
      </c>
      <c r="S259" s="602">
        <v>0</v>
      </c>
      <c r="T259" s="602">
        <v>0</v>
      </c>
      <c r="U259" s="602">
        <v>0</v>
      </c>
      <c r="V259" s="602">
        <v>0</v>
      </c>
      <c r="W259" s="602">
        <v>0</v>
      </c>
      <c r="X259" s="602">
        <v>0</v>
      </c>
      <c r="Y259" s="602">
        <v>0</v>
      </c>
      <c r="Z259" s="602">
        <v>0</v>
      </c>
      <c r="AA259" s="602">
        <v>0</v>
      </c>
      <c r="AB259" s="602">
        <v>0</v>
      </c>
      <c r="AC259" s="602">
        <v>0</v>
      </c>
      <c r="AD259" s="602">
        <v>0</v>
      </c>
      <c r="AE259" s="602">
        <v>0</v>
      </c>
      <c r="AF259" s="602">
        <v>0</v>
      </c>
      <c r="AG259" s="602">
        <v>0</v>
      </c>
      <c r="AH259" s="602">
        <v>0</v>
      </c>
      <c r="AI259" s="602">
        <v>0</v>
      </c>
      <c r="AJ259" s="602">
        <v>0</v>
      </c>
      <c r="AK259" s="602">
        <v>0</v>
      </c>
      <c r="AL259" s="602">
        <v>0</v>
      </c>
      <c r="AM259" s="602">
        <v>0</v>
      </c>
      <c r="AN259" s="602">
        <v>0</v>
      </c>
      <c r="AO259" s="602">
        <v>0</v>
      </c>
      <c r="AP259" s="602">
        <v>0</v>
      </c>
      <c r="AQ259" s="602">
        <v>0</v>
      </c>
      <c r="AR259" s="602">
        <v>0</v>
      </c>
      <c r="AS259" s="602">
        <v>0</v>
      </c>
      <c r="AT259" s="602">
        <v>0</v>
      </c>
      <c r="AU259" s="602">
        <v>0</v>
      </c>
      <c r="AV259" s="602">
        <v>0</v>
      </c>
      <c r="AW259" s="602">
        <v>0</v>
      </c>
      <c r="AX259" s="602">
        <v>0</v>
      </c>
      <c r="AY259" s="602">
        <v>0</v>
      </c>
      <c r="AZ259" s="602">
        <v>0</v>
      </c>
      <c r="BA259" s="602">
        <v>0</v>
      </c>
      <c r="BB259" s="602">
        <v>0</v>
      </c>
      <c r="BC259" s="602">
        <v>0</v>
      </c>
      <c r="BD259" s="602">
        <v>0</v>
      </c>
      <c r="BE259" s="602">
        <v>0</v>
      </c>
      <c r="BF259" s="602">
        <v>0</v>
      </c>
      <c r="BG259" s="602">
        <v>0</v>
      </c>
      <c r="BH259" s="602">
        <v>0</v>
      </c>
      <c r="BI259" s="602">
        <v>0</v>
      </c>
      <c r="BJ259" s="602">
        <v>0</v>
      </c>
      <c r="BK259" s="602">
        <v>0</v>
      </c>
      <c r="BL259" s="602">
        <v>0</v>
      </c>
      <c r="BM259" s="602">
        <v>0</v>
      </c>
      <c r="BN259" s="602">
        <v>0</v>
      </c>
      <c r="BO259" s="602">
        <v>0</v>
      </c>
    </row>
    <row r="260" spans="1:67" ht="14.4" x14ac:dyDescent="0.25">
      <c r="A260" s="597" t="e">
        <v>#N/A</v>
      </c>
      <c r="B260" s="597" t="e">
        <v>#N/A</v>
      </c>
      <c r="C260" s="598" t="s">
        <v>157</v>
      </c>
      <c r="D260" s="598" t="s">
        <v>157</v>
      </c>
      <c r="E260" s="599">
        <v>7029</v>
      </c>
      <c r="F260" s="599" t="s">
        <v>157</v>
      </c>
      <c r="G260" s="600" t="s">
        <v>157</v>
      </c>
      <c r="H260" s="601" t="s">
        <v>157</v>
      </c>
      <c r="I260" s="602" t="s">
        <v>157</v>
      </c>
      <c r="J260" s="602">
        <v>0</v>
      </c>
      <c r="K260" s="602">
        <v>0</v>
      </c>
      <c r="L260" s="602">
        <v>0</v>
      </c>
      <c r="M260" s="602">
        <v>0</v>
      </c>
      <c r="N260" s="602">
        <v>0</v>
      </c>
      <c r="O260" s="602">
        <v>0</v>
      </c>
      <c r="P260" s="602">
        <v>0</v>
      </c>
      <c r="Q260" s="602">
        <v>0</v>
      </c>
      <c r="R260" s="602">
        <v>0</v>
      </c>
      <c r="S260" s="602">
        <v>0</v>
      </c>
      <c r="T260" s="602">
        <v>0</v>
      </c>
      <c r="U260" s="602">
        <v>0</v>
      </c>
      <c r="V260" s="602">
        <v>0</v>
      </c>
      <c r="W260" s="602">
        <v>0</v>
      </c>
      <c r="X260" s="602">
        <v>0</v>
      </c>
      <c r="Y260" s="602">
        <v>0</v>
      </c>
      <c r="Z260" s="602">
        <v>0</v>
      </c>
      <c r="AA260" s="602">
        <v>0</v>
      </c>
      <c r="AB260" s="602">
        <v>0</v>
      </c>
      <c r="AC260" s="602">
        <v>0</v>
      </c>
      <c r="AD260" s="602">
        <v>0</v>
      </c>
      <c r="AE260" s="602">
        <v>0</v>
      </c>
      <c r="AF260" s="602">
        <v>0</v>
      </c>
      <c r="AG260" s="602">
        <v>0</v>
      </c>
      <c r="AH260" s="602">
        <v>0</v>
      </c>
      <c r="AI260" s="602">
        <v>0</v>
      </c>
      <c r="AJ260" s="602">
        <v>0</v>
      </c>
      <c r="AK260" s="602">
        <v>0</v>
      </c>
      <c r="AL260" s="602">
        <v>0</v>
      </c>
      <c r="AM260" s="602">
        <v>0</v>
      </c>
      <c r="AN260" s="602">
        <v>0</v>
      </c>
      <c r="AO260" s="602">
        <v>0</v>
      </c>
      <c r="AP260" s="602">
        <v>0</v>
      </c>
      <c r="AQ260" s="602">
        <v>0</v>
      </c>
      <c r="AR260" s="602">
        <v>0</v>
      </c>
      <c r="AS260" s="602">
        <v>0</v>
      </c>
      <c r="AT260" s="602">
        <v>0</v>
      </c>
      <c r="AU260" s="602">
        <v>0</v>
      </c>
      <c r="AV260" s="602">
        <v>0</v>
      </c>
      <c r="AW260" s="602">
        <v>0</v>
      </c>
      <c r="AX260" s="602">
        <v>0</v>
      </c>
      <c r="AY260" s="602">
        <v>0</v>
      </c>
      <c r="AZ260" s="602">
        <v>0</v>
      </c>
      <c r="BA260" s="602">
        <v>0</v>
      </c>
      <c r="BB260" s="602">
        <v>0</v>
      </c>
      <c r="BC260" s="602">
        <v>0</v>
      </c>
      <c r="BD260" s="602">
        <v>0</v>
      </c>
      <c r="BE260" s="602">
        <v>0</v>
      </c>
      <c r="BF260" s="602">
        <v>0</v>
      </c>
      <c r="BG260" s="602">
        <v>0</v>
      </c>
      <c r="BH260" s="602">
        <v>0</v>
      </c>
      <c r="BI260" s="602">
        <v>0</v>
      </c>
      <c r="BJ260" s="602">
        <v>0</v>
      </c>
      <c r="BK260" s="602">
        <v>0</v>
      </c>
      <c r="BL260" s="602">
        <v>0</v>
      </c>
      <c r="BM260" s="602">
        <v>0</v>
      </c>
      <c r="BN260" s="602">
        <v>0</v>
      </c>
      <c r="BO260" s="602">
        <v>0</v>
      </c>
    </row>
    <row r="261" spans="1:67" ht="14.4" x14ac:dyDescent="0.25">
      <c r="A261" s="597" t="e">
        <v>#N/A</v>
      </c>
      <c r="B261" s="597" t="e">
        <v>#N/A</v>
      </c>
      <c r="C261" s="598" t="s">
        <v>157</v>
      </c>
      <c r="D261" s="598" t="s">
        <v>157</v>
      </c>
      <c r="E261" s="599">
        <v>206109</v>
      </c>
      <c r="F261" s="599" t="s">
        <v>157</v>
      </c>
      <c r="G261" s="600" t="s">
        <v>157</v>
      </c>
      <c r="H261" s="601" t="s">
        <v>157</v>
      </c>
      <c r="I261" s="602" t="s">
        <v>157</v>
      </c>
      <c r="J261" s="602">
        <v>0</v>
      </c>
      <c r="K261" s="602">
        <v>0</v>
      </c>
      <c r="L261" s="602">
        <v>0</v>
      </c>
      <c r="M261" s="602">
        <v>0</v>
      </c>
      <c r="N261" s="602">
        <v>0</v>
      </c>
      <c r="O261" s="602">
        <v>0</v>
      </c>
      <c r="P261" s="602">
        <v>0</v>
      </c>
      <c r="Q261" s="602">
        <v>0</v>
      </c>
      <c r="R261" s="602">
        <v>0</v>
      </c>
      <c r="S261" s="602">
        <v>0</v>
      </c>
      <c r="T261" s="602">
        <v>0</v>
      </c>
      <c r="U261" s="602">
        <v>0</v>
      </c>
      <c r="V261" s="602">
        <v>0</v>
      </c>
      <c r="W261" s="602">
        <v>0</v>
      </c>
      <c r="X261" s="602">
        <v>0</v>
      </c>
      <c r="Y261" s="602">
        <v>0</v>
      </c>
      <c r="Z261" s="602">
        <v>0</v>
      </c>
      <c r="AA261" s="602">
        <v>0</v>
      </c>
      <c r="AB261" s="602">
        <v>0</v>
      </c>
      <c r="AC261" s="602">
        <v>0</v>
      </c>
      <c r="AD261" s="602">
        <v>0</v>
      </c>
      <c r="AE261" s="602">
        <v>0</v>
      </c>
      <c r="AF261" s="602">
        <v>0</v>
      </c>
      <c r="AG261" s="602">
        <v>0</v>
      </c>
      <c r="AH261" s="602">
        <v>0</v>
      </c>
      <c r="AI261" s="602">
        <v>0</v>
      </c>
      <c r="AJ261" s="602">
        <v>0</v>
      </c>
      <c r="AK261" s="602">
        <v>0</v>
      </c>
      <c r="AL261" s="602">
        <v>0</v>
      </c>
      <c r="AM261" s="602">
        <v>0</v>
      </c>
      <c r="AN261" s="602">
        <v>0</v>
      </c>
      <c r="AO261" s="602">
        <v>0</v>
      </c>
      <c r="AP261" s="602">
        <v>0</v>
      </c>
      <c r="AQ261" s="602">
        <v>0</v>
      </c>
      <c r="AR261" s="602">
        <v>0</v>
      </c>
      <c r="AS261" s="602">
        <v>0</v>
      </c>
      <c r="AT261" s="602">
        <v>0</v>
      </c>
      <c r="AU261" s="602">
        <v>0</v>
      </c>
      <c r="AV261" s="602">
        <v>0</v>
      </c>
      <c r="AW261" s="602">
        <v>0</v>
      </c>
      <c r="AX261" s="602">
        <v>0</v>
      </c>
      <c r="AY261" s="602">
        <v>0</v>
      </c>
      <c r="AZ261" s="602">
        <v>0</v>
      </c>
      <c r="BA261" s="602">
        <v>0</v>
      </c>
      <c r="BB261" s="602">
        <v>0</v>
      </c>
      <c r="BC261" s="602">
        <v>0</v>
      </c>
      <c r="BD261" s="602">
        <v>0</v>
      </c>
      <c r="BE261" s="602">
        <v>0</v>
      </c>
      <c r="BF261" s="602">
        <v>0</v>
      </c>
      <c r="BG261" s="602">
        <v>0</v>
      </c>
      <c r="BH261" s="602">
        <v>0</v>
      </c>
      <c r="BI261" s="602">
        <v>0</v>
      </c>
      <c r="BJ261" s="602">
        <v>0</v>
      </c>
      <c r="BK261" s="602">
        <v>0</v>
      </c>
      <c r="BL261" s="602">
        <v>0</v>
      </c>
      <c r="BM261" s="602">
        <v>0</v>
      </c>
      <c r="BN261" s="602">
        <v>0</v>
      </c>
      <c r="BO261" s="602">
        <v>0</v>
      </c>
    </row>
    <row r="262" spans="1:67" ht="14.4" x14ac:dyDescent="0.25">
      <c r="A262" s="597" t="e">
        <v>#N/A</v>
      </c>
      <c r="B262" s="597" t="e">
        <v>#N/A</v>
      </c>
      <c r="C262" s="598" t="s">
        <v>157</v>
      </c>
      <c r="D262" s="598" t="s">
        <v>157</v>
      </c>
      <c r="E262" s="599">
        <v>2022</v>
      </c>
      <c r="F262" s="599" t="s">
        <v>157</v>
      </c>
      <c r="G262" s="600" t="s">
        <v>157</v>
      </c>
      <c r="H262" s="601" t="s">
        <v>157</v>
      </c>
      <c r="I262" s="602" t="s">
        <v>157</v>
      </c>
      <c r="J262" s="602">
        <v>0</v>
      </c>
      <c r="K262" s="602">
        <v>0</v>
      </c>
      <c r="L262" s="602">
        <v>0</v>
      </c>
      <c r="M262" s="602">
        <v>0</v>
      </c>
      <c r="N262" s="602">
        <v>0</v>
      </c>
      <c r="O262" s="602">
        <v>0</v>
      </c>
      <c r="P262" s="602">
        <v>0</v>
      </c>
      <c r="Q262" s="602">
        <v>0</v>
      </c>
      <c r="R262" s="602">
        <v>0</v>
      </c>
      <c r="S262" s="602">
        <v>0</v>
      </c>
      <c r="T262" s="602">
        <v>0</v>
      </c>
      <c r="U262" s="602">
        <v>0</v>
      </c>
      <c r="V262" s="602">
        <v>0</v>
      </c>
      <c r="W262" s="602">
        <v>0</v>
      </c>
      <c r="X262" s="602">
        <v>0</v>
      </c>
      <c r="Y262" s="602">
        <v>0</v>
      </c>
      <c r="Z262" s="602">
        <v>0</v>
      </c>
      <c r="AA262" s="602">
        <v>0</v>
      </c>
      <c r="AB262" s="602">
        <v>0</v>
      </c>
      <c r="AC262" s="602">
        <v>0</v>
      </c>
      <c r="AD262" s="602">
        <v>0</v>
      </c>
      <c r="AE262" s="602">
        <v>0</v>
      </c>
      <c r="AF262" s="602">
        <v>0</v>
      </c>
      <c r="AG262" s="602">
        <v>0</v>
      </c>
      <c r="AH262" s="602">
        <v>0</v>
      </c>
      <c r="AI262" s="602">
        <v>0</v>
      </c>
      <c r="AJ262" s="602">
        <v>0</v>
      </c>
      <c r="AK262" s="602">
        <v>0</v>
      </c>
      <c r="AL262" s="602">
        <v>0</v>
      </c>
      <c r="AM262" s="602">
        <v>0</v>
      </c>
      <c r="AN262" s="602">
        <v>0</v>
      </c>
      <c r="AO262" s="602">
        <v>0</v>
      </c>
      <c r="AP262" s="602">
        <v>0</v>
      </c>
      <c r="AQ262" s="602">
        <v>0</v>
      </c>
      <c r="AR262" s="602">
        <v>0</v>
      </c>
      <c r="AS262" s="602">
        <v>0</v>
      </c>
      <c r="AT262" s="602">
        <v>0</v>
      </c>
      <c r="AU262" s="602">
        <v>0</v>
      </c>
      <c r="AV262" s="602">
        <v>0</v>
      </c>
      <c r="AW262" s="602">
        <v>0</v>
      </c>
      <c r="AX262" s="602">
        <v>0</v>
      </c>
      <c r="AY262" s="602">
        <v>0</v>
      </c>
      <c r="AZ262" s="602">
        <v>0</v>
      </c>
      <c r="BA262" s="602">
        <v>0</v>
      </c>
      <c r="BB262" s="602">
        <v>0</v>
      </c>
      <c r="BC262" s="602">
        <v>0</v>
      </c>
      <c r="BD262" s="602">
        <v>0</v>
      </c>
      <c r="BE262" s="602">
        <v>0</v>
      </c>
      <c r="BF262" s="602">
        <v>0</v>
      </c>
      <c r="BG262" s="602">
        <v>0</v>
      </c>
      <c r="BH262" s="602">
        <v>0</v>
      </c>
      <c r="BI262" s="602">
        <v>0</v>
      </c>
      <c r="BJ262" s="602">
        <v>0</v>
      </c>
      <c r="BK262" s="602">
        <v>0</v>
      </c>
      <c r="BL262" s="602">
        <v>0</v>
      </c>
      <c r="BM262" s="602">
        <v>0</v>
      </c>
      <c r="BN262" s="602">
        <v>0</v>
      </c>
      <c r="BO262" s="602">
        <v>0</v>
      </c>
    </row>
    <row r="263" spans="1:67" ht="14.4" x14ac:dyDescent="0.25">
      <c r="A263" s="597" t="e">
        <v>#N/A</v>
      </c>
      <c r="B263" s="597" t="e">
        <v>#N/A</v>
      </c>
      <c r="C263" s="598" t="s">
        <v>157</v>
      </c>
      <c r="D263" s="598" t="s">
        <v>157</v>
      </c>
      <c r="E263" s="599">
        <v>2009</v>
      </c>
      <c r="F263" s="599" t="s">
        <v>157</v>
      </c>
      <c r="G263" s="600" t="s">
        <v>157</v>
      </c>
      <c r="H263" s="601" t="s">
        <v>157</v>
      </c>
      <c r="I263" s="602" t="s">
        <v>157</v>
      </c>
      <c r="J263" s="602">
        <v>0</v>
      </c>
      <c r="K263" s="602">
        <v>0</v>
      </c>
      <c r="L263" s="602">
        <v>0</v>
      </c>
      <c r="M263" s="602">
        <v>0</v>
      </c>
      <c r="N263" s="602">
        <v>0</v>
      </c>
      <c r="O263" s="602">
        <v>0</v>
      </c>
      <c r="P263" s="602">
        <v>0</v>
      </c>
      <c r="Q263" s="602">
        <v>0</v>
      </c>
      <c r="R263" s="602">
        <v>0</v>
      </c>
      <c r="S263" s="602">
        <v>0</v>
      </c>
      <c r="T263" s="602">
        <v>0</v>
      </c>
      <c r="U263" s="602">
        <v>0</v>
      </c>
      <c r="V263" s="602">
        <v>0</v>
      </c>
      <c r="W263" s="602">
        <v>0</v>
      </c>
      <c r="X263" s="602">
        <v>0</v>
      </c>
      <c r="Y263" s="602">
        <v>0</v>
      </c>
      <c r="Z263" s="602">
        <v>0</v>
      </c>
      <c r="AA263" s="602">
        <v>0</v>
      </c>
      <c r="AB263" s="602">
        <v>0</v>
      </c>
      <c r="AC263" s="602">
        <v>0</v>
      </c>
      <c r="AD263" s="602">
        <v>0</v>
      </c>
      <c r="AE263" s="602">
        <v>0</v>
      </c>
      <c r="AF263" s="602">
        <v>0</v>
      </c>
      <c r="AG263" s="602">
        <v>0</v>
      </c>
      <c r="AH263" s="602">
        <v>0</v>
      </c>
      <c r="AI263" s="602">
        <v>0</v>
      </c>
      <c r="AJ263" s="602">
        <v>0</v>
      </c>
      <c r="AK263" s="602">
        <v>0</v>
      </c>
      <c r="AL263" s="602">
        <v>0</v>
      </c>
      <c r="AM263" s="602">
        <v>0</v>
      </c>
      <c r="AN263" s="602">
        <v>0</v>
      </c>
      <c r="AO263" s="602">
        <v>0</v>
      </c>
      <c r="AP263" s="602">
        <v>0</v>
      </c>
      <c r="AQ263" s="602">
        <v>0</v>
      </c>
      <c r="AR263" s="602">
        <v>0</v>
      </c>
      <c r="AS263" s="602">
        <v>0</v>
      </c>
      <c r="AT263" s="602">
        <v>0</v>
      </c>
      <c r="AU263" s="602">
        <v>0</v>
      </c>
      <c r="AV263" s="602">
        <v>0</v>
      </c>
      <c r="AW263" s="602">
        <v>0</v>
      </c>
      <c r="AX263" s="602">
        <v>0</v>
      </c>
      <c r="AY263" s="602">
        <v>0</v>
      </c>
      <c r="AZ263" s="602">
        <v>0</v>
      </c>
      <c r="BA263" s="602">
        <v>0</v>
      </c>
      <c r="BB263" s="602">
        <v>0</v>
      </c>
      <c r="BC263" s="602">
        <v>0</v>
      </c>
      <c r="BD263" s="602">
        <v>0</v>
      </c>
      <c r="BE263" s="602">
        <v>0</v>
      </c>
      <c r="BF263" s="602">
        <v>0</v>
      </c>
      <c r="BG263" s="602">
        <v>0</v>
      </c>
      <c r="BH263" s="602">
        <v>0</v>
      </c>
      <c r="BI263" s="602">
        <v>0</v>
      </c>
      <c r="BJ263" s="602">
        <v>0</v>
      </c>
      <c r="BK263" s="602">
        <v>0</v>
      </c>
      <c r="BL263" s="602">
        <v>0</v>
      </c>
      <c r="BM263" s="602">
        <v>0</v>
      </c>
      <c r="BN263" s="602">
        <v>0</v>
      </c>
      <c r="BO263" s="602">
        <v>0</v>
      </c>
    </row>
    <row r="264" spans="1:67" ht="14.4" x14ac:dyDescent="0.25">
      <c r="A264" s="597" t="e">
        <v>#N/A</v>
      </c>
      <c r="B264" s="597" t="e">
        <v>#N/A</v>
      </c>
      <c r="C264" s="598" t="s">
        <v>157</v>
      </c>
      <c r="D264" s="598" t="s">
        <v>157</v>
      </c>
      <c r="E264" s="599">
        <v>6905</v>
      </c>
      <c r="F264" s="599" t="s">
        <v>157</v>
      </c>
      <c r="G264" s="600" t="s">
        <v>157</v>
      </c>
      <c r="H264" s="601" t="s">
        <v>157</v>
      </c>
      <c r="I264" s="602" t="s">
        <v>157</v>
      </c>
      <c r="J264" s="602">
        <v>0</v>
      </c>
      <c r="K264" s="602">
        <v>0</v>
      </c>
      <c r="L264" s="602">
        <v>0</v>
      </c>
      <c r="M264" s="602">
        <v>0</v>
      </c>
      <c r="N264" s="602">
        <v>0</v>
      </c>
      <c r="O264" s="602">
        <v>0</v>
      </c>
      <c r="P264" s="602">
        <v>0</v>
      </c>
      <c r="Q264" s="602">
        <v>0</v>
      </c>
      <c r="R264" s="602">
        <v>0</v>
      </c>
      <c r="S264" s="602">
        <v>0</v>
      </c>
      <c r="T264" s="602">
        <v>0</v>
      </c>
      <c r="U264" s="602">
        <v>0</v>
      </c>
      <c r="V264" s="602">
        <v>0</v>
      </c>
      <c r="W264" s="602">
        <v>0</v>
      </c>
      <c r="X264" s="602">
        <v>0</v>
      </c>
      <c r="Y264" s="602">
        <v>0</v>
      </c>
      <c r="Z264" s="602">
        <v>0</v>
      </c>
      <c r="AA264" s="602">
        <v>0</v>
      </c>
      <c r="AB264" s="602">
        <v>0</v>
      </c>
      <c r="AC264" s="602">
        <v>0</v>
      </c>
      <c r="AD264" s="602">
        <v>0</v>
      </c>
      <c r="AE264" s="602">
        <v>0</v>
      </c>
      <c r="AF264" s="602">
        <v>0</v>
      </c>
      <c r="AG264" s="602">
        <v>0</v>
      </c>
      <c r="AH264" s="602">
        <v>0</v>
      </c>
      <c r="AI264" s="602">
        <v>0</v>
      </c>
      <c r="AJ264" s="602">
        <v>0</v>
      </c>
      <c r="AK264" s="602">
        <v>0</v>
      </c>
      <c r="AL264" s="602">
        <v>0</v>
      </c>
      <c r="AM264" s="602">
        <v>0</v>
      </c>
      <c r="AN264" s="602">
        <v>0</v>
      </c>
      <c r="AO264" s="602">
        <v>0</v>
      </c>
      <c r="AP264" s="602">
        <v>0</v>
      </c>
      <c r="AQ264" s="602">
        <v>0</v>
      </c>
      <c r="AR264" s="602">
        <v>0</v>
      </c>
      <c r="AS264" s="602">
        <v>0</v>
      </c>
      <c r="AT264" s="602">
        <v>0</v>
      </c>
      <c r="AU264" s="602">
        <v>0</v>
      </c>
      <c r="AV264" s="602">
        <v>0</v>
      </c>
      <c r="AW264" s="602">
        <v>0</v>
      </c>
      <c r="AX264" s="602">
        <v>0</v>
      </c>
      <c r="AY264" s="602">
        <v>0</v>
      </c>
      <c r="AZ264" s="602">
        <v>0</v>
      </c>
      <c r="BA264" s="602">
        <v>0</v>
      </c>
      <c r="BB264" s="602">
        <v>0</v>
      </c>
      <c r="BC264" s="602">
        <v>0</v>
      </c>
      <c r="BD264" s="602">
        <v>0</v>
      </c>
      <c r="BE264" s="602">
        <v>0</v>
      </c>
      <c r="BF264" s="602">
        <v>0</v>
      </c>
      <c r="BG264" s="602">
        <v>0</v>
      </c>
      <c r="BH264" s="602">
        <v>0</v>
      </c>
      <c r="BI264" s="602">
        <v>0</v>
      </c>
      <c r="BJ264" s="602">
        <v>0</v>
      </c>
      <c r="BK264" s="602">
        <v>0</v>
      </c>
      <c r="BL264" s="602">
        <v>0</v>
      </c>
      <c r="BM264" s="602">
        <v>0</v>
      </c>
      <c r="BN264" s="602">
        <v>0</v>
      </c>
      <c r="BO264" s="602">
        <v>0</v>
      </c>
    </row>
    <row r="265" spans="1:67" ht="14.4" x14ac:dyDescent="0.25">
      <c r="A265" s="597" t="e">
        <v>#N/A</v>
      </c>
      <c r="B265" s="597" t="e">
        <v>#N/A</v>
      </c>
      <c r="C265" s="598" t="s">
        <v>157</v>
      </c>
      <c r="D265" s="598" t="s">
        <v>157</v>
      </c>
      <c r="E265" s="599">
        <v>2522</v>
      </c>
      <c r="F265" s="599" t="s">
        <v>157</v>
      </c>
      <c r="G265" s="600" t="s">
        <v>157</v>
      </c>
      <c r="H265" s="601" t="s">
        <v>157</v>
      </c>
      <c r="I265" s="602" t="s">
        <v>157</v>
      </c>
      <c r="J265" s="602">
        <v>0</v>
      </c>
      <c r="K265" s="602">
        <v>0</v>
      </c>
      <c r="L265" s="602">
        <v>0</v>
      </c>
      <c r="M265" s="602">
        <v>0</v>
      </c>
      <c r="N265" s="602">
        <v>0</v>
      </c>
      <c r="O265" s="602">
        <v>0</v>
      </c>
      <c r="P265" s="602">
        <v>0</v>
      </c>
      <c r="Q265" s="602">
        <v>0</v>
      </c>
      <c r="R265" s="602">
        <v>0</v>
      </c>
      <c r="S265" s="602">
        <v>0</v>
      </c>
      <c r="T265" s="602">
        <v>0</v>
      </c>
      <c r="U265" s="602">
        <v>0</v>
      </c>
      <c r="V265" s="602">
        <v>0</v>
      </c>
      <c r="W265" s="602">
        <v>0</v>
      </c>
      <c r="X265" s="602">
        <v>0</v>
      </c>
      <c r="Y265" s="602">
        <v>0</v>
      </c>
      <c r="Z265" s="602">
        <v>0</v>
      </c>
      <c r="AA265" s="602">
        <v>0</v>
      </c>
      <c r="AB265" s="602">
        <v>0</v>
      </c>
      <c r="AC265" s="602">
        <v>0</v>
      </c>
      <c r="AD265" s="602">
        <v>0</v>
      </c>
      <c r="AE265" s="602">
        <v>0</v>
      </c>
      <c r="AF265" s="602">
        <v>0</v>
      </c>
      <c r="AG265" s="602">
        <v>0</v>
      </c>
      <c r="AH265" s="602">
        <v>0</v>
      </c>
      <c r="AI265" s="602">
        <v>0</v>
      </c>
      <c r="AJ265" s="602">
        <v>0</v>
      </c>
      <c r="AK265" s="602">
        <v>0</v>
      </c>
      <c r="AL265" s="602">
        <v>0</v>
      </c>
      <c r="AM265" s="602">
        <v>0</v>
      </c>
      <c r="AN265" s="602">
        <v>0</v>
      </c>
      <c r="AO265" s="602">
        <v>0</v>
      </c>
      <c r="AP265" s="602">
        <v>0</v>
      </c>
      <c r="AQ265" s="602">
        <v>0</v>
      </c>
      <c r="AR265" s="602">
        <v>0</v>
      </c>
      <c r="AS265" s="602">
        <v>0</v>
      </c>
      <c r="AT265" s="602">
        <v>0</v>
      </c>
      <c r="AU265" s="602">
        <v>0</v>
      </c>
      <c r="AV265" s="602">
        <v>0</v>
      </c>
      <c r="AW265" s="602">
        <v>0</v>
      </c>
      <c r="AX265" s="602">
        <v>0</v>
      </c>
      <c r="AY265" s="602">
        <v>0</v>
      </c>
      <c r="AZ265" s="602">
        <v>0</v>
      </c>
      <c r="BA265" s="602">
        <v>0</v>
      </c>
      <c r="BB265" s="602">
        <v>0</v>
      </c>
      <c r="BC265" s="602">
        <v>0</v>
      </c>
      <c r="BD265" s="602">
        <v>0</v>
      </c>
      <c r="BE265" s="602">
        <v>0</v>
      </c>
      <c r="BF265" s="602">
        <v>0</v>
      </c>
      <c r="BG265" s="602">
        <v>0</v>
      </c>
      <c r="BH265" s="602">
        <v>0</v>
      </c>
      <c r="BI265" s="602">
        <v>0</v>
      </c>
      <c r="BJ265" s="602">
        <v>0</v>
      </c>
      <c r="BK265" s="602">
        <v>0</v>
      </c>
      <c r="BL265" s="602">
        <v>0</v>
      </c>
      <c r="BM265" s="602">
        <v>0</v>
      </c>
      <c r="BN265" s="602">
        <v>0</v>
      </c>
      <c r="BO265" s="602">
        <v>0</v>
      </c>
    </row>
    <row r="266" spans="1:67" ht="14.4" x14ac:dyDescent="0.25">
      <c r="A266" s="597" t="e">
        <v>#N/A</v>
      </c>
      <c r="B266" s="597" t="e">
        <v>#N/A</v>
      </c>
      <c r="C266" s="598" t="s">
        <v>157</v>
      </c>
      <c r="D266" s="598" t="s">
        <v>157</v>
      </c>
      <c r="E266" s="599">
        <v>206110</v>
      </c>
      <c r="F266" s="599" t="s">
        <v>157</v>
      </c>
      <c r="G266" s="600" t="s">
        <v>157</v>
      </c>
      <c r="H266" s="601" t="s">
        <v>157</v>
      </c>
      <c r="I266" s="602" t="s">
        <v>157</v>
      </c>
      <c r="J266" s="602">
        <v>0</v>
      </c>
      <c r="K266" s="602">
        <v>0</v>
      </c>
      <c r="L266" s="602">
        <v>0</v>
      </c>
      <c r="M266" s="602">
        <v>0</v>
      </c>
      <c r="N266" s="602">
        <v>0</v>
      </c>
      <c r="O266" s="602">
        <v>0</v>
      </c>
      <c r="P266" s="602">
        <v>0</v>
      </c>
      <c r="Q266" s="602">
        <v>0</v>
      </c>
      <c r="R266" s="602">
        <v>0</v>
      </c>
      <c r="S266" s="602">
        <v>0</v>
      </c>
      <c r="T266" s="602">
        <v>0</v>
      </c>
      <c r="U266" s="602">
        <v>0</v>
      </c>
      <c r="V266" s="602">
        <v>0</v>
      </c>
      <c r="W266" s="602">
        <v>0</v>
      </c>
      <c r="X266" s="602">
        <v>0</v>
      </c>
      <c r="Y266" s="602">
        <v>0</v>
      </c>
      <c r="Z266" s="602">
        <v>0</v>
      </c>
      <c r="AA266" s="602">
        <v>0</v>
      </c>
      <c r="AB266" s="602">
        <v>0</v>
      </c>
      <c r="AC266" s="602">
        <v>0</v>
      </c>
      <c r="AD266" s="602">
        <v>0</v>
      </c>
      <c r="AE266" s="602">
        <v>0</v>
      </c>
      <c r="AF266" s="602">
        <v>0</v>
      </c>
      <c r="AG266" s="602">
        <v>0</v>
      </c>
      <c r="AH266" s="602">
        <v>0</v>
      </c>
      <c r="AI266" s="602">
        <v>0</v>
      </c>
      <c r="AJ266" s="602">
        <v>0</v>
      </c>
      <c r="AK266" s="602">
        <v>0</v>
      </c>
      <c r="AL266" s="602">
        <v>0</v>
      </c>
      <c r="AM266" s="602">
        <v>0</v>
      </c>
      <c r="AN266" s="602">
        <v>0</v>
      </c>
      <c r="AO266" s="602">
        <v>0</v>
      </c>
      <c r="AP266" s="602">
        <v>0</v>
      </c>
      <c r="AQ266" s="602">
        <v>0</v>
      </c>
      <c r="AR266" s="602">
        <v>0</v>
      </c>
      <c r="AS266" s="602">
        <v>0</v>
      </c>
      <c r="AT266" s="602">
        <v>0</v>
      </c>
      <c r="AU266" s="602">
        <v>0</v>
      </c>
      <c r="AV266" s="602">
        <v>0</v>
      </c>
      <c r="AW266" s="602">
        <v>0</v>
      </c>
      <c r="AX266" s="602">
        <v>0</v>
      </c>
      <c r="AY266" s="602">
        <v>0</v>
      </c>
      <c r="AZ266" s="602">
        <v>0</v>
      </c>
      <c r="BA266" s="602">
        <v>0</v>
      </c>
      <c r="BB266" s="602">
        <v>0</v>
      </c>
      <c r="BC266" s="602">
        <v>0</v>
      </c>
      <c r="BD266" s="602">
        <v>0</v>
      </c>
      <c r="BE266" s="602">
        <v>0</v>
      </c>
      <c r="BF266" s="602">
        <v>0</v>
      </c>
      <c r="BG266" s="602">
        <v>0</v>
      </c>
      <c r="BH266" s="602">
        <v>0</v>
      </c>
      <c r="BI266" s="602">
        <v>0</v>
      </c>
      <c r="BJ266" s="602">
        <v>0</v>
      </c>
      <c r="BK266" s="602">
        <v>0</v>
      </c>
      <c r="BL266" s="602">
        <v>0</v>
      </c>
      <c r="BM266" s="602">
        <v>0</v>
      </c>
      <c r="BN266" s="602">
        <v>0</v>
      </c>
      <c r="BO266" s="602">
        <v>0</v>
      </c>
    </row>
    <row r="267" spans="1:67" ht="14.4" x14ac:dyDescent="0.25">
      <c r="A267" s="597" t="e">
        <v>#N/A</v>
      </c>
      <c r="B267" s="597" t="e">
        <v>#N/A</v>
      </c>
      <c r="C267" s="598" t="s">
        <v>157</v>
      </c>
      <c r="D267" s="598" t="s">
        <v>157</v>
      </c>
      <c r="E267" s="599">
        <v>4006</v>
      </c>
      <c r="F267" s="599" t="s">
        <v>157</v>
      </c>
      <c r="G267" s="600" t="s">
        <v>157</v>
      </c>
      <c r="H267" s="601" t="s">
        <v>157</v>
      </c>
      <c r="I267" s="602" t="s">
        <v>157</v>
      </c>
      <c r="J267" s="602">
        <v>0</v>
      </c>
      <c r="K267" s="602">
        <v>0</v>
      </c>
      <c r="L267" s="602">
        <v>0</v>
      </c>
      <c r="M267" s="602">
        <v>0</v>
      </c>
      <c r="N267" s="602">
        <v>0</v>
      </c>
      <c r="O267" s="602">
        <v>0</v>
      </c>
      <c r="P267" s="602">
        <v>0</v>
      </c>
      <c r="Q267" s="602">
        <v>0</v>
      </c>
      <c r="R267" s="602">
        <v>0</v>
      </c>
      <c r="S267" s="602">
        <v>0</v>
      </c>
      <c r="T267" s="602">
        <v>0</v>
      </c>
      <c r="U267" s="602">
        <v>0</v>
      </c>
      <c r="V267" s="602">
        <v>0</v>
      </c>
      <c r="W267" s="602">
        <v>0</v>
      </c>
      <c r="X267" s="602">
        <v>0</v>
      </c>
      <c r="Y267" s="602">
        <v>0</v>
      </c>
      <c r="Z267" s="602">
        <v>0</v>
      </c>
      <c r="AA267" s="602">
        <v>0</v>
      </c>
      <c r="AB267" s="602">
        <v>0</v>
      </c>
      <c r="AC267" s="602">
        <v>0</v>
      </c>
      <c r="AD267" s="602">
        <v>0</v>
      </c>
      <c r="AE267" s="602">
        <v>0</v>
      </c>
      <c r="AF267" s="602">
        <v>0</v>
      </c>
      <c r="AG267" s="602">
        <v>0</v>
      </c>
      <c r="AH267" s="602">
        <v>0</v>
      </c>
      <c r="AI267" s="602">
        <v>0</v>
      </c>
      <c r="AJ267" s="602">
        <v>0</v>
      </c>
      <c r="AK267" s="602">
        <v>0</v>
      </c>
      <c r="AL267" s="602">
        <v>0</v>
      </c>
      <c r="AM267" s="602">
        <v>0</v>
      </c>
      <c r="AN267" s="602">
        <v>0</v>
      </c>
      <c r="AO267" s="602">
        <v>0</v>
      </c>
      <c r="AP267" s="602">
        <v>0</v>
      </c>
      <c r="AQ267" s="602">
        <v>0</v>
      </c>
      <c r="AR267" s="602">
        <v>0</v>
      </c>
      <c r="AS267" s="602">
        <v>0</v>
      </c>
      <c r="AT267" s="602">
        <v>0</v>
      </c>
      <c r="AU267" s="602">
        <v>0</v>
      </c>
      <c r="AV267" s="602">
        <v>0</v>
      </c>
      <c r="AW267" s="602">
        <v>0</v>
      </c>
      <c r="AX267" s="602">
        <v>0</v>
      </c>
      <c r="AY267" s="602">
        <v>0</v>
      </c>
      <c r="AZ267" s="602">
        <v>0</v>
      </c>
      <c r="BA267" s="602">
        <v>0</v>
      </c>
      <c r="BB267" s="602">
        <v>0</v>
      </c>
      <c r="BC267" s="602">
        <v>0</v>
      </c>
      <c r="BD267" s="602">
        <v>0</v>
      </c>
      <c r="BE267" s="602">
        <v>0</v>
      </c>
      <c r="BF267" s="602">
        <v>0</v>
      </c>
      <c r="BG267" s="602">
        <v>0</v>
      </c>
      <c r="BH267" s="602">
        <v>0</v>
      </c>
      <c r="BI267" s="602">
        <v>0</v>
      </c>
      <c r="BJ267" s="602">
        <v>0</v>
      </c>
      <c r="BK267" s="602">
        <v>0</v>
      </c>
      <c r="BL267" s="602">
        <v>0</v>
      </c>
      <c r="BM267" s="602">
        <v>0</v>
      </c>
      <c r="BN267" s="602">
        <v>0</v>
      </c>
      <c r="BO267" s="602">
        <v>0</v>
      </c>
    </row>
    <row r="268" spans="1:67" ht="14.4" x14ac:dyDescent="0.25">
      <c r="A268" s="597" t="e">
        <v>#N/A</v>
      </c>
      <c r="B268" s="597" t="e">
        <v>#N/A</v>
      </c>
      <c r="C268" s="598" t="s">
        <v>157</v>
      </c>
      <c r="D268" s="598" t="s">
        <v>157</v>
      </c>
      <c r="E268" s="599" t="s">
        <v>652</v>
      </c>
      <c r="F268" s="599" t="s">
        <v>157</v>
      </c>
      <c r="G268" s="600" t="s">
        <v>157</v>
      </c>
      <c r="H268" s="601" t="s">
        <v>157</v>
      </c>
      <c r="I268" s="602" t="s">
        <v>157</v>
      </c>
      <c r="J268" s="602">
        <v>0</v>
      </c>
      <c r="K268" s="602">
        <v>0</v>
      </c>
      <c r="L268" s="602">
        <v>0</v>
      </c>
      <c r="M268" s="602">
        <v>0</v>
      </c>
      <c r="N268" s="602">
        <v>0</v>
      </c>
      <c r="O268" s="602">
        <v>0</v>
      </c>
      <c r="P268" s="602">
        <v>0</v>
      </c>
      <c r="Q268" s="602">
        <v>0</v>
      </c>
      <c r="R268" s="602">
        <v>0</v>
      </c>
      <c r="S268" s="602">
        <v>0</v>
      </c>
      <c r="T268" s="602">
        <v>0</v>
      </c>
      <c r="U268" s="602">
        <v>0</v>
      </c>
      <c r="V268" s="602">
        <v>0</v>
      </c>
      <c r="W268" s="602">
        <v>0</v>
      </c>
      <c r="X268" s="602">
        <v>0</v>
      </c>
      <c r="Y268" s="602">
        <v>0</v>
      </c>
      <c r="Z268" s="602">
        <v>0</v>
      </c>
      <c r="AA268" s="602">
        <v>0</v>
      </c>
      <c r="AB268" s="602">
        <v>0</v>
      </c>
      <c r="AC268" s="602">
        <v>0</v>
      </c>
      <c r="AD268" s="602">
        <v>0</v>
      </c>
      <c r="AE268" s="602">
        <v>0</v>
      </c>
      <c r="AF268" s="602">
        <v>0</v>
      </c>
      <c r="AG268" s="602">
        <v>0</v>
      </c>
      <c r="AH268" s="602">
        <v>0</v>
      </c>
      <c r="AI268" s="602">
        <v>0</v>
      </c>
      <c r="AJ268" s="602">
        <v>0</v>
      </c>
      <c r="AK268" s="602">
        <v>0</v>
      </c>
      <c r="AL268" s="602">
        <v>0</v>
      </c>
      <c r="AM268" s="602">
        <v>0</v>
      </c>
      <c r="AN268" s="602">
        <v>0</v>
      </c>
      <c r="AO268" s="602">
        <v>0</v>
      </c>
      <c r="AP268" s="602">
        <v>0</v>
      </c>
      <c r="AQ268" s="602">
        <v>0</v>
      </c>
      <c r="AR268" s="602">
        <v>0</v>
      </c>
      <c r="AS268" s="602">
        <v>0</v>
      </c>
      <c r="AT268" s="602">
        <v>0</v>
      </c>
      <c r="AU268" s="602">
        <v>0</v>
      </c>
      <c r="AV268" s="602">
        <v>0</v>
      </c>
      <c r="AW268" s="602">
        <v>0</v>
      </c>
      <c r="AX268" s="602">
        <v>0</v>
      </c>
      <c r="AY268" s="602">
        <v>0</v>
      </c>
      <c r="AZ268" s="602">
        <v>0</v>
      </c>
      <c r="BA268" s="602">
        <v>0</v>
      </c>
      <c r="BB268" s="602">
        <v>0</v>
      </c>
      <c r="BC268" s="602">
        <v>0</v>
      </c>
      <c r="BD268" s="602">
        <v>0</v>
      </c>
      <c r="BE268" s="602">
        <v>0</v>
      </c>
      <c r="BF268" s="602">
        <v>0</v>
      </c>
      <c r="BG268" s="602">
        <v>0</v>
      </c>
      <c r="BH268" s="602">
        <v>0</v>
      </c>
      <c r="BI268" s="602">
        <v>0</v>
      </c>
      <c r="BJ268" s="602">
        <v>0</v>
      </c>
      <c r="BK268" s="602">
        <v>0</v>
      </c>
      <c r="BL268" s="602">
        <v>0</v>
      </c>
      <c r="BM268" s="602">
        <v>0</v>
      </c>
      <c r="BN268" s="602">
        <v>0</v>
      </c>
      <c r="BO268" s="602">
        <v>0</v>
      </c>
    </row>
    <row r="269" spans="1:67" ht="14.4" x14ac:dyDescent="0.25">
      <c r="A269" s="597" t="e">
        <v>#N/A</v>
      </c>
      <c r="B269" s="597" t="e">
        <v>#N/A</v>
      </c>
      <c r="C269" s="598" t="s">
        <v>157</v>
      </c>
      <c r="D269" s="598" t="s">
        <v>157</v>
      </c>
      <c r="E269" s="599" t="s">
        <v>645</v>
      </c>
      <c r="F269" s="599" t="s">
        <v>157</v>
      </c>
      <c r="G269" s="600" t="s">
        <v>157</v>
      </c>
      <c r="H269" s="601" t="s">
        <v>157</v>
      </c>
      <c r="I269" s="602" t="s">
        <v>157</v>
      </c>
      <c r="J269" s="602">
        <v>0</v>
      </c>
      <c r="K269" s="602">
        <v>0</v>
      </c>
      <c r="L269" s="602">
        <v>0</v>
      </c>
      <c r="M269" s="602">
        <v>0</v>
      </c>
      <c r="N269" s="602">
        <v>0</v>
      </c>
      <c r="O269" s="602">
        <v>0</v>
      </c>
      <c r="P269" s="602">
        <v>0</v>
      </c>
      <c r="Q269" s="602">
        <v>0</v>
      </c>
      <c r="R269" s="602">
        <v>0</v>
      </c>
      <c r="S269" s="602">
        <v>0</v>
      </c>
      <c r="T269" s="602">
        <v>0</v>
      </c>
      <c r="U269" s="602">
        <v>0</v>
      </c>
      <c r="V269" s="602">
        <v>0</v>
      </c>
      <c r="W269" s="602">
        <v>0</v>
      </c>
      <c r="X269" s="602">
        <v>0</v>
      </c>
      <c r="Y269" s="602">
        <v>0</v>
      </c>
      <c r="Z269" s="602">
        <v>0</v>
      </c>
      <c r="AA269" s="602">
        <v>0</v>
      </c>
      <c r="AB269" s="602">
        <v>0</v>
      </c>
      <c r="AC269" s="602">
        <v>0</v>
      </c>
      <c r="AD269" s="602">
        <v>0</v>
      </c>
      <c r="AE269" s="602">
        <v>0</v>
      </c>
      <c r="AF269" s="602">
        <v>0</v>
      </c>
      <c r="AG269" s="602">
        <v>0</v>
      </c>
      <c r="AH269" s="602">
        <v>0</v>
      </c>
      <c r="AI269" s="602">
        <v>0</v>
      </c>
      <c r="AJ269" s="602">
        <v>0</v>
      </c>
      <c r="AK269" s="602">
        <v>0</v>
      </c>
      <c r="AL269" s="602">
        <v>0</v>
      </c>
      <c r="AM269" s="602">
        <v>0</v>
      </c>
      <c r="AN269" s="602">
        <v>0</v>
      </c>
      <c r="AO269" s="602">
        <v>0</v>
      </c>
      <c r="AP269" s="602">
        <v>0</v>
      </c>
      <c r="AQ269" s="602">
        <v>0</v>
      </c>
      <c r="AR269" s="602">
        <v>0</v>
      </c>
      <c r="AS269" s="602">
        <v>0</v>
      </c>
      <c r="AT269" s="602">
        <v>0</v>
      </c>
      <c r="AU269" s="602">
        <v>0</v>
      </c>
      <c r="AV269" s="602">
        <v>0</v>
      </c>
      <c r="AW269" s="602">
        <v>0</v>
      </c>
      <c r="AX269" s="602">
        <v>0</v>
      </c>
      <c r="AY269" s="602">
        <v>0</v>
      </c>
      <c r="AZ269" s="602">
        <v>0</v>
      </c>
      <c r="BA269" s="602">
        <v>0</v>
      </c>
      <c r="BB269" s="602">
        <v>0</v>
      </c>
      <c r="BC269" s="602">
        <v>0</v>
      </c>
      <c r="BD269" s="602">
        <v>0</v>
      </c>
      <c r="BE269" s="602">
        <v>0</v>
      </c>
      <c r="BF269" s="602">
        <v>0</v>
      </c>
      <c r="BG269" s="602">
        <v>0</v>
      </c>
      <c r="BH269" s="602">
        <v>0</v>
      </c>
      <c r="BI269" s="602">
        <v>0</v>
      </c>
      <c r="BJ269" s="602">
        <v>0</v>
      </c>
      <c r="BK269" s="602">
        <v>0</v>
      </c>
      <c r="BL269" s="602">
        <v>0</v>
      </c>
      <c r="BM269" s="602">
        <v>0</v>
      </c>
      <c r="BN269" s="602">
        <v>0</v>
      </c>
      <c r="BO269" s="602">
        <v>0</v>
      </c>
    </row>
    <row r="270" spans="1:67" ht="14.4" x14ac:dyDescent="0.25">
      <c r="A270" s="597" t="e">
        <v>#N/A</v>
      </c>
      <c r="B270" s="597" t="e">
        <v>#N/A</v>
      </c>
      <c r="C270" s="598" t="s">
        <v>157</v>
      </c>
      <c r="D270" s="598" t="s">
        <v>157</v>
      </c>
      <c r="E270" s="599" t="s">
        <v>647</v>
      </c>
      <c r="F270" s="599" t="s">
        <v>157</v>
      </c>
      <c r="G270" s="600" t="s">
        <v>157</v>
      </c>
      <c r="H270" s="601" t="s">
        <v>157</v>
      </c>
      <c r="I270" s="602" t="s">
        <v>157</v>
      </c>
      <c r="J270" s="602">
        <v>0</v>
      </c>
      <c r="K270" s="602">
        <v>0</v>
      </c>
      <c r="L270" s="602">
        <v>0</v>
      </c>
      <c r="M270" s="602">
        <v>0</v>
      </c>
      <c r="N270" s="602">
        <v>0</v>
      </c>
      <c r="O270" s="602">
        <v>0</v>
      </c>
      <c r="P270" s="602">
        <v>0</v>
      </c>
      <c r="Q270" s="602">
        <v>0</v>
      </c>
      <c r="R270" s="602">
        <v>0</v>
      </c>
      <c r="S270" s="602">
        <v>0</v>
      </c>
      <c r="T270" s="602">
        <v>0</v>
      </c>
      <c r="U270" s="602">
        <v>0</v>
      </c>
      <c r="V270" s="602">
        <v>0</v>
      </c>
      <c r="W270" s="602">
        <v>0</v>
      </c>
      <c r="X270" s="602">
        <v>0</v>
      </c>
      <c r="Y270" s="602">
        <v>0</v>
      </c>
      <c r="Z270" s="602">
        <v>0</v>
      </c>
      <c r="AA270" s="602">
        <v>0</v>
      </c>
      <c r="AB270" s="602">
        <v>0</v>
      </c>
      <c r="AC270" s="602">
        <v>0</v>
      </c>
      <c r="AD270" s="602">
        <v>0</v>
      </c>
      <c r="AE270" s="602">
        <v>0</v>
      </c>
      <c r="AF270" s="602">
        <v>0</v>
      </c>
      <c r="AG270" s="602">
        <v>0</v>
      </c>
      <c r="AH270" s="602">
        <v>0</v>
      </c>
      <c r="AI270" s="602">
        <v>0</v>
      </c>
      <c r="AJ270" s="602">
        <v>0</v>
      </c>
      <c r="AK270" s="602">
        <v>0</v>
      </c>
      <c r="AL270" s="602">
        <v>0</v>
      </c>
      <c r="AM270" s="602">
        <v>0</v>
      </c>
      <c r="AN270" s="602">
        <v>0</v>
      </c>
      <c r="AO270" s="602">
        <v>0</v>
      </c>
      <c r="AP270" s="602">
        <v>0</v>
      </c>
      <c r="AQ270" s="602">
        <v>0</v>
      </c>
      <c r="AR270" s="602">
        <v>0</v>
      </c>
      <c r="AS270" s="602">
        <v>0</v>
      </c>
      <c r="AT270" s="602">
        <v>0</v>
      </c>
      <c r="AU270" s="602">
        <v>0</v>
      </c>
      <c r="AV270" s="602">
        <v>0</v>
      </c>
      <c r="AW270" s="602">
        <v>0</v>
      </c>
      <c r="AX270" s="602">
        <v>0</v>
      </c>
      <c r="AY270" s="602">
        <v>0</v>
      </c>
      <c r="AZ270" s="602">
        <v>0</v>
      </c>
      <c r="BA270" s="602">
        <v>0</v>
      </c>
      <c r="BB270" s="602">
        <v>0</v>
      </c>
      <c r="BC270" s="602">
        <v>0</v>
      </c>
      <c r="BD270" s="602">
        <v>0</v>
      </c>
      <c r="BE270" s="602">
        <v>0</v>
      </c>
      <c r="BF270" s="602">
        <v>0</v>
      </c>
      <c r="BG270" s="602">
        <v>0</v>
      </c>
      <c r="BH270" s="602">
        <v>0</v>
      </c>
      <c r="BI270" s="602">
        <v>0</v>
      </c>
      <c r="BJ270" s="602">
        <v>0</v>
      </c>
      <c r="BK270" s="602">
        <v>0</v>
      </c>
      <c r="BL270" s="602">
        <v>0</v>
      </c>
      <c r="BM270" s="602">
        <v>0</v>
      </c>
      <c r="BN270" s="602">
        <v>0</v>
      </c>
      <c r="BO270" s="602">
        <v>0</v>
      </c>
    </row>
    <row r="271" spans="1:67" ht="14.4" x14ac:dyDescent="0.25">
      <c r="A271" s="597" t="e">
        <v>#N/A</v>
      </c>
      <c r="B271" s="597" t="e">
        <v>#N/A</v>
      </c>
      <c r="C271" s="598" t="s">
        <v>157</v>
      </c>
      <c r="D271" s="598" t="s">
        <v>157</v>
      </c>
      <c r="E271" s="599" t="s">
        <v>649</v>
      </c>
      <c r="F271" s="599" t="s">
        <v>157</v>
      </c>
      <c r="G271" s="600" t="s">
        <v>157</v>
      </c>
      <c r="H271" s="601" t="s">
        <v>157</v>
      </c>
      <c r="I271" s="602" t="s">
        <v>157</v>
      </c>
      <c r="J271" s="602">
        <v>0</v>
      </c>
      <c r="K271" s="602">
        <v>0</v>
      </c>
      <c r="L271" s="602">
        <v>0</v>
      </c>
      <c r="M271" s="602">
        <v>0</v>
      </c>
      <c r="N271" s="602">
        <v>0</v>
      </c>
      <c r="O271" s="602">
        <v>0</v>
      </c>
      <c r="P271" s="602">
        <v>0</v>
      </c>
      <c r="Q271" s="602">
        <v>0</v>
      </c>
      <c r="R271" s="602">
        <v>0</v>
      </c>
      <c r="S271" s="602">
        <v>0</v>
      </c>
      <c r="T271" s="602">
        <v>0</v>
      </c>
      <c r="U271" s="602">
        <v>0</v>
      </c>
      <c r="V271" s="602">
        <v>0</v>
      </c>
      <c r="W271" s="602">
        <v>0</v>
      </c>
      <c r="X271" s="602">
        <v>0</v>
      </c>
      <c r="Y271" s="602">
        <v>0</v>
      </c>
      <c r="Z271" s="602">
        <v>0</v>
      </c>
      <c r="AA271" s="602">
        <v>0</v>
      </c>
      <c r="AB271" s="602">
        <v>0</v>
      </c>
      <c r="AC271" s="602">
        <v>0</v>
      </c>
      <c r="AD271" s="602">
        <v>0</v>
      </c>
      <c r="AE271" s="602">
        <v>0</v>
      </c>
      <c r="AF271" s="602">
        <v>0</v>
      </c>
      <c r="AG271" s="602">
        <v>0</v>
      </c>
      <c r="AH271" s="602">
        <v>0</v>
      </c>
      <c r="AI271" s="602">
        <v>0</v>
      </c>
      <c r="AJ271" s="602">
        <v>0</v>
      </c>
      <c r="AK271" s="602">
        <v>0</v>
      </c>
      <c r="AL271" s="602">
        <v>0</v>
      </c>
      <c r="AM271" s="602">
        <v>0</v>
      </c>
      <c r="AN271" s="602">
        <v>0</v>
      </c>
      <c r="AO271" s="602">
        <v>0</v>
      </c>
      <c r="AP271" s="602">
        <v>0</v>
      </c>
      <c r="AQ271" s="602">
        <v>0</v>
      </c>
      <c r="AR271" s="602">
        <v>0</v>
      </c>
      <c r="AS271" s="602">
        <v>0</v>
      </c>
      <c r="AT271" s="602">
        <v>0</v>
      </c>
      <c r="AU271" s="602">
        <v>0</v>
      </c>
      <c r="AV271" s="602">
        <v>0</v>
      </c>
      <c r="AW271" s="602">
        <v>0</v>
      </c>
      <c r="AX271" s="602">
        <v>0</v>
      </c>
      <c r="AY271" s="602">
        <v>0</v>
      </c>
      <c r="AZ271" s="602">
        <v>0</v>
      </c>
      <c r="BA271" s="602">
        <v>0</v>
      </c>
      <c r="BB271" s="602">
        <v>0</v>
      </c>
      <c r="BC271" s="602">
        <v>0</v>
      </c>
      <c r="BD271" s="602">
        <v>0</v>
      </c>
      <c r="BE271" s="602">
        <v>0</v>
      </c>
      <c r="BF271" s="602">
        <v>0</v>
      </c>
      <c r="BG271" s="602">
        <v>0</v>
      </c>
      <c r="BH271" s="602">
        <v>0</v>
      </c>
      <c r="BI271" s="602">
        <v>0</v>
      </c>
      <c r="BJ271" s="602">
        <v>0</v>
      </c>
      <c r="BK271" s="602">
        <v>0</v>
      </c>
      <c r="BL271" s="602">
        <v>0</v>
      </c>
      <c r="BM271" s="602">
        <v>0</v>
      </c>
      <c r="BN271" s="602">
        <v>0</v>
      </c>
      <c r="BO271" s="602">
        <v>0</v>
      </c>
    </row>
    <row r="272" spans="1:67" ht="14.4" x14ac:dyDescent="0.25">
      <c r="A272" s="597" t="e">
        <v>#N/A</v>
      </c>
      <c r="B272" s="597" t="e">
        <v>#N/A</v>
      </c>
      <c r="C272" s="598" t="s">
        <v>157</v>
      </c>
      <c r="D272" s="598" t="s">
        <v>157</v>
      </c>
      <c r="E272" s="599">
        <v>509197</v>
      </c>
      <c r="F272" s="599" t="s">
        <v>157</v>
      </c>
      <c r="G272" s="600" t="s">
        <v>157</v>
      </c>
      <c r="H272" s="601" t="s">
        <v>157</v>
      </c>
      <c r="I272" s="602" t="s">
        <v>157</v>
      </c>
      <c r="J272" s="602">
        <v>0</v>
      </c>
      <c r="K272" s="602">
        <v>0</v>
      </c>
      <c r="L272" s="602">
        <v>0</v>
      </c>
      <c r="M272" s="602">
        <v>0</v>
      </c>
      <c r="N272" s="602">
        <v>0</v>
      </c>
      <c r="O272" s="602">
        <v>0</v>
      </c>
      <c r="P272" s="602">
        <v>0</v>
      </c>
      <c r="Q272" s="602">
        <v>0</v>
      </c>
      <c r="R272" s="602">
        <v>0</v>
      </c>
      <c r="S272" s="602">
        <v>0</v>
      </c>
      <c r="T272" s="602">
        <v>0</v>
      </c>
      <c r="U272" s="602">
        <v>0</v>
      </c>
      <c r="V272" s="602">
        <v>0</v>
      </c>
      <c r="W272" s="602">
        <v>0</v>
      </c>
      <c r="X272" s="602">
        <v>0</v>
      </c>
      <c r="Y272" s="602">
        <v>0</v>
      </c>
      <c r="Z272" s="602">
        <v>0</v>
      </c>
      <c r="AA272" s="602">
        <v>0</v>
      </c>
      <c r="AB272" s="602">
        <v>0</v>
      </c>
      <c r="AC272" s="602">
        <v>0</v>
      </c>
      <c r="AD272" s="602">
        <v>0</v>
      </c>
      <c r="AE272" s="602">
        <v>0</v>
      </c>
      <c r="AF272" s="602">
        <v>0</v>
      </c>
      <c r="AG272" s="602">
        <v>0</v>
      </c>
      <c r="AH272" s="602">
        <v>0</v>
      </c>
      <c r="AI272" s="602">
        <v>0</v>
      </c>
      <c r="AJ272" s="602">
        <v>0</v>
      </c>
      <c r="AK272" s="602">
        <v>0</v>
      </c>
      <c r="AL272" s="602">
        <v>0</v>
      </c>
      <c r="AM272" s="602">
        <v>0</v>
      </c>
      <c r="AN272" s="602">
        <v>0</v>
      </c>
      <c r="AO272" s="602">
        <v>0</v>
      </c>
      <c r="AP272" s="602">
        <v>0</v>
      </c>
      <c r="AQ272" s="602">
        <v>0</v>
      </c>
      <c r="AR272" s="602">
        <v>0</v>
      </c>
      <c r="AS272" s="602">
        <v>0</v>
      </c>
      <c r="AT272" s="602">
        <v>0</v>
      </c>
      <c r="AU272" s="602">
        <v>0</v>
      </c>
      <c r="AV272" s="602">
        <v>0</v>
      </c>
      <c r="AW272" s="602">
        <v>0</v>
      </c>
      <c r="AX272" s="602">
        <v>0</v>
      </c>
      <c r="AY272" s="602">
        <v>0</v>
      </c>
      <c r="AZ272" s="602">
        <v>0</v>
      </c>
      <c r="BA272" s="602">
        <v>0</v>
      </c>
      <c r="BB272" s="602">
        <v>0</v>
      </c>
      <c r="BC272" s="602">
        <v>0</v>
      </c>
      <c r="BD272" s="602">
        <v>0</v>
      </c>
      <c r="BE272" s="602">
        <v>0</v>
      </c>
      <c r="BF272" s="602">
        <v>0</v>
      </c>
      <c r="BG272" s="602">
        <v>0</v>
      </c>
      <c r="BH272" s="602">
        <v>0</v>
      </c>
      <c r="BI272" s="602">
        <v>0</v>
      </c>
      <c r="BJ272" s="602">
        <v>0</v>
      </c>
      <c r="BK272" s="602">
        <v>0</v>
      </c>
      <c r="BL272" s="602">
        <v>0</v>
      </c>
      <c r="BM272" s="602">
        <v>0</v>
      </c>
      <c r="BN272" s="602">
        <v>0</v>
      </c>
      <c r="BO272" s="602">
        <v>0</v>
      </c>
    </row>
    <row r="273" spans="1:67" ht="14.4" x14ac:dyDescent="0.25">
      <c r="A273" s="597" t="e">
        <v>#N/A</v>
      </c>
      <c r="B273" s="597" t="e">
        <v>#N/A</v>
      </c>
      <c r="C273" s="598" t="s">
        <v>157</v>
      </c>
      <c r="D273" s="598" t="s">
        <v>157</v>
      </c>
      <c r="E273" s="599">
        <v>4182</v>
      </c>
      <c r="F273" s="599" t="s">
        <v>157</v>
      </c>
      <c r="G273" s="600" t="s">
        <v>157</v>
      </c>
      <c r="H273" s="601" t="s">
        <v>157</v>
      </c>
      <c r="I273" s="602" t="s">
        <v>157</v>
      </c>
      <c r="J273" s="602">
        <v>0</v>
      </c>
      <c r="K273" s="602">
        <v>0</v>
      </c>
      <c r="L273" s="602">
        <v>0</v>
      </c>
      <c r="M273" s="602">
        <v>0</v>
      </c>
      <c r="N273" s="602">
        <v>0</v>
      </c>
      <c r="O273" s="602">
        <v>0</v>
      </c>
      <c r="P273" s="602">
        <v>0</v>
      </c>
      <c r="Q273" s="602">
        <v>0</v>
      </c>
      <c r="R273" s="602">
        <v>0</v>
      </c>
      <c r="S273" s="602">
        <v>0</v>
      </c>
      <c r="T273" s="602">
        <v>0</v>
      </c>
      <c r="U273" s="602">
        <v>0</v>
      </c>
      <c r="V273" s="602">
        <v>0</v>
      </c>
      <c r="W273" s="602">
        <v>0</v>
      </c>
      <c r="X273" s="602">
        <v>0</v>
      </c>
      <c r="Y273" s="602">
        <v>0</v>
      </c>
      <c r="Z273" s="602">
        <v>0</v>
      </c>
      <c r="AA273" s="602">
        <v>0</v>
      </c>
      <c r="AB273" s="602">
        <v>0</v>
      </c>
      <c r="AC273" s="602">
        <v>0</v>
      </c>
      <c r="AD273" s="602">
        <v>0</v>
      </c>
      <c r="AE273" s="602">
        <v>0</v>
      </c>
      <c r="AF273" s="602">
        <v>0</v>
      </c>
      <c r="AG273" s="602">
        <v>0</v>
      </c>
      <c r="AH273" s="602">
        <v>0</v>
      </c>
      <c r="AI273" s="602">
        <v>0</v>
      </c>
      <c r="AJ273" s="602">
        <v>0</v>
      </c>
      <c r="AK273" s="602">
        <v>0</v>
      </c>
      <c r="AL273" s="602">
        <v>0</v>
      </c>
      <c r="AM273" s="602">
        <v>0</v>
      </c>
      <c r="AN273" s="602">
        <v>0</v>
      </c>
      <c r="AO273" s="602">
        <v>0</v>
      </c>
      <c r="AP273" s="602">
        <v>0</v>
      </c>
      <c r="AQ273" s="602">
        <v>0</v>
      </c>
      <c r="AR273" s="602">
        <v>0</v>
      </c>
      <c r="AS273" s="602">
        <v>0</v>
      </c>
      <c r="AT273" s="602">
        <v>0</v>
      </c>
      <c r="AU273" s="602">
        <v>0</v>
      </c>
      <c r="AV273" s="602">
        <v>0</v>
      </c>
      <c r="AW273" s="602">
        <v>0</v>
      </c>
      <c r="AX273" s="602">
        <v>0</v>
      </c>
      <c r="AY273" s="602">
        <v>0</v>
      </c>
      <c r="AZ273" s="602">
        <v>0</v>
      </c>
      <c r="BA273" s="602">
        <v>0</v>
      </c>
      <c r="BB273" s="602">
        <v>0</v>
      </c>
      <c r="BC273" s="602">
        <v>0</v>
      </c>
      <c r="BD273" s="602">
        <v>0</v>
      </c>
      <c r="BE273" s="602">
        <v>0</v>
      </c>
      <c r="BF273" s="602">
        <v>0</v>
      </c>
      <c r="BG273" s="602">
        <v>0</v>
      </c>
      <c r="BH273" s="602">
        <v>0</v>
      </c>
      <c r="BI273" s="602">
        <v>0</v>
      </c>
      <c r="BJ273" s="602">
        <v>0</v>
      </c>
      <c r="BK273" s="602">
        <v>0</v>
      </c>
      <c r="BL273" s="602">
        <v>0</v>
      </c>
      <c r="BM273" s="602">
        <v>0</v>
      </c>
      <c r="BN273" s="602">
        <v>0</v>
      </c>
      <c r="BO273" s="602">
        <v>0</v>
      </c>
    </row>
    <row r="274" spans="1:67" ht="14.4" x14ac:dyDescent="0.25">
      <c r="A274" s="597" t="e">
        <v>#N/A</v>
      </c>
      <c r="B274" s="597" t="e">
        <v>#N/A</v>
      </c>
      <c r="C274" s="598" t="s">
        <v>157</v>
      </c>
      <c r="D274" s="598" t="s">
        <v>157</v>
      </c>
      <c r="E274" s="599">
        <v>1005</v>
      </c>
      <c r="F274" s="599" t="s">
        <v>157</v>
      </c>
      <c r="G274" s="600" t="s">
        <v>157</v>
      </c>
      <c r="H274" s="601" t="s">
        <v>157</v>
      </c>
      <c r="I274" s="602" t="s">
        <v>157</v>
      </c>
      <c r="J274" s="602">
        <v>0</v>
      </c>
      <c r="K274" s="602">
        <v>0</v>
      </c>
      <c r="L274" s="602">
        <v>0</v>
      </c>
      <c r="M274" s="602">
        <v>0</v>
      </c>
      <c r="N274" s="602">
        <v>0</v>
      </c>
      <c r="O274" s="602">
        <v>0</v>
      </c>
      <c r="P274" s="602">
        <v>0</v>
      </c>
      <c r="Q274" s="602">
        <v>0</v>
      </c>
      <c r="R274" s="602">
        <v>0</v>
      </c>
      <c r="S274" s="602">
        <v>0</v>
      </c>
      <c r="T274" s="602">
        <v>0</v>
      </c>
      <c r="U274" s="602">
        <v>0</v>
      </c>
      <c r="V274" s="602">
        <v>0</v>
      </c>
      <c r="W274" s="602">
        <v>0</v>
      </c>
      <c r="X274" s="602">
        <v>0</v>
      </c>
      <c r="Y274" s="602">
        <v>0</v>
      </c>
      <c r="Z274" s="602">
        <v>0</v>
      </c>
      <c r="AA274" s="602">
        <v>0</v>
      </c>
      <c r="AB274" s="602">
        <v>0</v>
      </c>
      <c r="AC274" s="602">
        <v>0</v>
      </c>
      <c r="AD274" s="602">
        <v>0</v>
      </c>
      <c r="AE274" s="602">
        <v>0</v>
      </c>
      <c r="AF274" s="602">
        <v>0</v>
      </c>
      <c r="AG274" s="602">
        <v>0</v>
      </c>
      <c r="AH274" s="602">
        <v>0</v>
      </c>
      <c r="AI274" s="602">
        <v>0</v>
      </c>
      <c r="AJ274" s="602">
        <v>0</v>
      </c>
      <c r="AK274" s="602">
        <v>0</v>
      </c>
      <c r="AL274" s="602">
        <v>0</v>
      </c>
      <c r="AM274" s="602">
        <v>0</v>
      </c>
      <c r="AN274" s="602">
        <v>0</v>
      </c>
      <c r="AO274" s="602">
        <v>0</v>
      </c>
      <c r="AP274" s="602">
        <v>0</v>
      </c>
      <c r="AQ274" s="602">
        <v>0</v>
      </c>
      <c r="AR274" s="602">
        <v>0</v>
      </c>
      <c r="AS274" s="602">
        <v>0</v>
      </c>
      <c r="AT274" s="602">
        <v>0</v>
      </c>
      <c r="AU274" s="602">
        <v>0</v>
      </c>
      <c r="AV274" s="602">
        <v>0</v>
      </c>
      <c r="AW274" s="602">
        <v>0</v>
      </c>
      <c r="AX274" s="602">
        <v>0</v>
      </c>
      <c r="AY274" s="602">
        <v>0</v>
      </c>
      <c r="AZ274" s="602">
        <v>0</v>
      </c>
      <c r="BA274" s="602">
        <v>0</v>
      </c>
      <c r="BB274" s="602">
        <v>0</v>
      </c>
      <c r="BC274" s="602">
        <v>0</v>
      </c>
      <c r="BD274" s="602">
        <v>0</v>
      </c>
      <c r="BE274" s="602">
        <v>0</v>
      </c>
      <c r="BF274" s="602">
        <v>0</v>
      </c>
      <c r="BG274" s="602">
        <v>0</v>
      </c>
      <c r="BH274" s="602">
        <v>0</v>
      </c>
      <c r="BI274" s="602">
        <v>0</v>
      </c>
      <c r="BJ274" s="602">
        <v>0</v>
      </c>
      <c r="BK274" s="602">
        <v>0</v>
      </c>
      <c r="BL274" s="602">
        <v>0</v>
      </c>
      <c r="BM274" s="602">
        <v>0</v>
      </c>
      <c r="BN274" s="602">
        <v>0</v>
      </c>
      <c r="BO274" s="602">
        <v>0</v>
      </c>
    </row>
    <row r="275" spans="1:67" ht="14.4" x14ac:dyDescent="0.25">
      <c r="A275" s="597" t="e">
        <v>#N/A</v>
      </c>
      <c r="B275" s="597" t="e">
        <v>#N/A</v>
      </c>
      <c r="C275" s="598" t="s">
        <v>157</v>
      </c>
      <c r="D275" s="598" t="s">
        <v>157</v>
      </c>
      <c r="E275" s="599" t="s">
        <v>654</v>
      </c>
      <c r="F275" s="599" t="s">
        <v>157</v>
      </c>
      <c r="G275" s="600" t="s">
        <v>157</v>
      </c>
      <c r="H275" s="601" t="s">
        <v>157</v>
      </c>
      <c r="I275" s="602" t="s">
        <v>157</v>
      </c>
      <c r="J275" s="602">
        <v>0</v>
      </c>
      <c r="K275" s="602">
        <v>0</v>
      </c>
      <c r="L275" s="602">
        <v>0</v>
      </c>
      <c r="M275" s="602">
        <v>0</v>
      </c>
      <c r="N275" s="602">
        <v>0</v>
      </c>
      <c r="O275" s="602">
        <v>0</v>
      </c>
      <c r="P275" s="602">
        <v>0</v>
      </c>
      <c r="Q275" s="602">
        <v>0</v>
      </c>
      <c r="R275" s="602">
        <v>0</v>
      </c>
      <c r="S275" s="602">
        <v>0</v>
      </c>
      <c r="T275" s="602">
        <v>0</v>
      </c>
      <c r="U275" s="602">
        <v>0</v>
      </c>
      <c r="V275" s="602">
        <v>0</v>
      </c>
      <c r="W275" s="602">
        <v>0</v>
      </c>
      <c r="X275" s="602">
        <v>0</v>
      </c>
      <c r="Y275" s="602">
        <v>0</v>
      </c>
      <c r="Z275" s="602">
        <v>0</v>
      </c>
      <c r="AA275" s="602">
        <v>0</v>
      </c>
      <c r="AB275" s="602">
        <v>0</v>
      </c>
      <c r="AC275" s="602">
        <v>0</v>
      </c>
      <c r="AD275" s="602">
        <v>0</v>
      </c>
      <c r="AE275" s="602">
        <v>0</v>
      </c>
      <c r="AF275" s="602">
        <v>0</v>
      </c>
      <c r="AG275" s="602">
        <v>0</v>
      </c>
      <c r="AH275" s="602">
        <v>0</v>
      </c>
      <c r="AI275" s="602">
        <v>0</v>
      </c>
      <c r="AJ275" s="602">
        <v>0</v>
      </c>
      <c r="AK275" s="602">
        <v>0</v>
      </c>
      <c r="AL275" s="602">
        <v>0</v>
      </c>
      <c r="AM275" s="602">
        <v>0</v>
      </c>
      <c r="AN275" s="602">
        <v>0</v>
      </c>
      <c r="AO275" s="602">
        <v>0</v>
      </c>
      <c r="AP275" s="602">
        <v>0</v>
      </c>
      <c r="AQ275" s="602">
        <v>0</v>
      </c>
      <c r="AR275" s="602">
        <v>0</v>
      </c>
      <c r="AS275" s="602">
        <v>0</v>
      </c>
      <c r="AT275" s="602">
        <v>0</v>
      </c>
      <c r="AU275" s="602">
        <v>0</v>
      </c>
      <c r="AV275" s="602">
        <v>0</v>
      </c>
      <c r="AW275" s="602">
        <v>0</v>
      </c>
      <c r="AX275" s="602">
        <v>0</v>
      </c>
      <c r="AY275" s="602">
        <v>0</v>
      </c>
      <c r="AZ275" s="602">
        <v>0</v>
      </c>
      <c r="BA275" s="602">
        <v>0</v>
      </c>
      <c r="BB275" s="602">
        <v>0</v>
      </c>
      <c r="BC275" s="602">
        <v>0</v>
      </c>
      <c r="BD275" s="602">
        <v>0</v>
      </c>
      <c r="BE275" s="602">
        <v>0</v>
      </c>
      <c r="BF275" s="602">
        <v>0</v>
      </c>
      <c r="BG275" s="602">
        <v>0</v>
      </c>
      <c r="BH275" s="602">
        <v>0</v>
      </c>
      <c r="BI275" s="602">
        <v>0</v>
      </c>
      <c r="BJ275" s="602">
        <v>0</v>
      </c>
      <c r="BK275" s="602">
        <v>0</v>
      </c>
      <c r="BL275" s="602">
        <v>0</v>
      </c>
      <c r="BM275" s="602">
        <v>0</v>
      </c>
      <c r="BN275" s="602">
        <v>0</v>
      </c>
      <c r="BO275" s="602">
        <v>0</v>
      </c>
    </row>
    <row r="276" spans="1:67" ht="14.4" x14ac:dyDescent="0.25">
      <c r="A276" s="597" t="e">
        <v>#N/A</v>
      </c>
      <c r="B276" s="597" t="e">
        <v>#N/A</v>
      </c>
      <c r="C276" s="598" t="s">
        <v>157</v>
      </c>
      <c r="D276" s="598" t="s">
        <v>157</v>
      </c>
      <c r="E276" s="599">
        <v>2436</v>
      </c>
      <c r="F276" s="599" t="s">
        <v>157</v>
      </c>
      <c r="G276" s="600" t="s">
        <v>157</v>
      </c>
      <c r="H276" s="601" t="s">
        <v>157</v>
      </c>
      <c r="I276" s="602" t="s">
        <v>157</v>
      </c>
      <c r="J276" s="602">
        <v>0</v>
      </c>
      <c r="K276" s="602">
        <v>0</v>
      </c>
      <c r="L276" s="602">
        <v>0</v>
      </c>
      <c r="M276" s="602">
        <v>0</v>
      </c>
      <c r="N276" s="602">
        <v>0</v>
      </c>
      <c r="O276" s="602">
        <v>0</v>
      </c>
      <c r="P276" s="602">
        <v>0</v>
      </c>
      <c r="Q276" s="602">
        <v>0</v>
      </c>
      <c r="R276" s="602">
        <v>0</v>
      </c>
      <c r="S276" s="602">
        <v>0</v>
      </c>
      <c r="T276" s="602">
        <v>0</v>
      </c>
      <c r="U276" s="602">
        <v>0</v>
      </c>
      <c r="V276" s="602">
        <v>0</v>
      </c>
      <c r="W276" s="602">
        <v>0</v>
      </c>
      <c r="X276" s="602">
        <v>0</v>
      </c>
      <c r="Y276" s="602">
        <v>0</v>
      </c>
      <c r="Z276" s="602">
        <v>0</v>
      </c>
      <c r="AA276" s="602">
        <v>0</v>
      </c>
      <c r="AB276" s="602">
        <v>0</v>
      </c>
      <c r="AC276" s="602">
        <v>0</v>
      </c>
      <c r="AD276" s="602">
        <v>0</v>
      </c>
      <c r="AE276" s="602">
        <v>0</v>
      </c>
      <c r="AF276" s="602">
        <v>0</v>
      </c>
      <c r="AG276" s="602">
        <v>0</v>
      </c>
      <c r="AH276" s="602">
        <v>0</v>
      </c>
      <c r="AI276" s="602">
        <v>0</v>
      </c>
      <c r="AJ276" s="602">
        <v>0</v>
      </c>
      <c r="AK276" s="602">
        <v>0</v>
      </c>
      <c r="AL276" s="602">
        <v>0</v>
      </c>
      <c r="AM276" s="602">
        <v>0</v>
      </c>
      <c r="AN276" s="602">
        <v>0</v>
      </c>
      <c r="AO276" s="602">
        <v>0</v>
      </c>
      <c r="AP276" s="602">
        <v>0</v>
      </c>
      <c r="AQ276" s="602">
        <v>0</v>
      </c>
      <c r="AR276" s="602">
        <v>0</v>
      </c>
      <c r="AS276" s="602">
        <v>0</v>
      </c>
      <c r="AT276" s="602">
        <v>0</v>
      </c>
      <c r="AU276" s="602">
        <v>0</v>
      </c>
      <c r="AV276" s="602">
        <v>0</v>
      </c>
      <c r="AW276" s="602">
        <v>0</v>
      </c>
      <c r="AX276" s="602">
        <v>0</v>
      </c>
      <c r="AY276" s="602">
        <v>0</v>
      </c>
      <c r="AZ276" s="602">
        <v>0</v>
      </c>
      <c r="BA276" s="602">
        <v>0</v>
      </c>
      <c r="BB276" s="602">
        <v>0</v>
      </c>
      <c r="BC276" s="602">
        <v>0</v>
      </c>
      <c r="BD276" s="602">
        <v>0</v>
      </c>
      <c r="BE276" s="602">
        <v>0</v>
      </c>
      <c r="BF276" s="602">
        <v>0</v>
      </c>
      <c r="BG276" s="602">
        <v>0</v>
      </c>
      <c r="BH276" s="602">
        <v>0</v>
      </c>
      <c r="BI276" s="602">
        <v>0</v>
      </c>
      <c r="BJ276" s="602">
        <v>0</v>
      </c>
      <c r="BK276" s="602">
        <v>0</v>
      </c>
      <c r="BL276" s="602">
        <v>0</v>
      </c>
      <c r="BM276" s="602">
        <v>0</v>
      </c>
      <c r="BN276" s="602">
        <v>0</v>
      </c>
      <c r="BO276" s="602">
        <v>0</v>
      </c>
    </row>
    <row r="277" spans="1:67" ht="14.4" x14ac:dyDescent="0.25">
      <c r="A277" s="597" t="e">
        <v>#N/A</v>
      </c>
      <c r="B277" s="597" t="e">
        <v>#N/A</v>
      </c>
      <c r="C277" s="598" t="s">
        <v>157</v>
      </c>
      <c r="D277" s="598" t="s">
        <v>157</v>
      </c>
      <c r="E277" s="599">
        <v>206117</v>
      </c>
      <c r="F277" s="599" t="s">
        <v>157</v>
      </c>
      <c r="G277" s="600" t="s">
        <v>157</v>
      </c>
      <c r="H277" s="601" t="s">
        <v>157</v>
      </c>
      <c r="I277" s="602" t="s">
        <v>157</v>
      </c>
      <c r="J277" s="602">
        <v>0</v>
      </c>
      <c r="K277" s="602">
        <v>0</v>
      </c>
      <c r="L277" s="602">
        <v>0</v>
      </c>
      <c r="M277" s="602">
        <v>0</v>
      </c>
      <c r="N277" s="602">
        <v>0</v>
      </c>
      <c r="O277" s="602">
        <v>0</v>
      </c>
      <c r="P277" s="602">
        <v>0</v>
      </c>
      <c r="Q277" s="602">
        <v>0</v>
      </c>
      <c r="R277" s="602">
        <v>0</v>
      </c>
      <c r="S277" s="602">
        <v>0</v>
      </c>
      <c r="T277" s="602">
        <v>0</v>
      </c>
      <c r="U277" s="602">
        <v>0</v>
      </c>
      <c r="V277" s="602">
        <v>0</v>
      </c>
      <c r="W277" s="602">
        <v>0</v>
      </c>
      <c r="X277" s="602">
        <v>0</v>
      </c>
      <c r="Y277" s="602">
        <v>0</v>
      </c>
      <c r="Z277" s="602">
        <v>0</v>
      </c>
      <c r="AA277" s="602">
        <v>0</v>
      </c>
      <c r="AB277" s="602">
        <v>0</v>
      </c>
      <c r="AC277" s="602">
        <v>0</v>
      </c>
      <c r="AD277" s="602">
        <v>0</v>
      </c>
      <c r="AE277" s="602">
        <v>0</v>
      </c>
      <c r="AF277" s="602">
        <v>0</v>
      </c>
      <c r="AG277" s="602">
        <v>0</v>
      </c>
      <c r="AH277" s="602">
        <v>0</v>
      </c>
      <c r="AI277" s="602">
        <v>0</v>
      </c>
      <c r="AJ277" s="602">
        <v>0</v>
      </c>
      <c r="AK277" s="602">
        <v>0</v>
      </c>
      <c r="AL277" s="602">
        <v>0</v>
      </c>
      <c r="AM277" s="602">
        <v>0</v>
      </c>
      <c r="AN277" s="602">
        <v>0</v>
      </c>
      <c r="AO277" s="602">
        <v>0</v>
      </c>
      <c r="AP277" s="602">
        <v>0</v>
      </c>
      <c r="AQ277" s="602">
        <v>0</v>
      </c>
      <c r="AR277" s="602">
        <v>0</v>
      </c>
      <c r="AS277" s="602">
        <v>0</v>
      </c>
      <c r="AT277" s="602">
        <v>0</v>
      </c>
      <c r="AU277" s="602">
        <v>0</v>
      </c>
      <c r="AV277" s="602">
        <v>0</v>
      </c>
      <c r="AW277" s="602">
        <v>0</v>
      </c>
      <c r="AX277" s="602">
        <v>0</v>
      </c>
      <c r="AY277" s="602">
        <v>0</v>
      </c>
      <c r="AZ277" s="602">
        <v>0</v>
      </c>
      <c r="BA277" s="602">
        <v>0</v>
      </c>
      <c r="BB277" s="602">
        <v>0</v>
      </c>
      <c r="BC277" s="602">
        <v>0</v>
      </c>
      <c r="BD277" s="602">
        <v>0</v>
      </c>
      <c r="BE277" s="602">
        <v>0</v>
      </c>
      <c r="BF277" s="602">
        <v>0</v>
      </c>
      <c r="BG277" s="602">
        <v>0</v>
      </c>
      <c r="BH277" s="602">
        <v>0</v>
      </c>
      <c r="BI277" s="602">
        <v>0</v>
      </c>
      <c r="BJ277" s="602">
        <v>0</v>
      </c>
      <c r="BK277" s="602">
        <v>0</v>
      </c>
      <c r="BL277" s="602">
        <v>0</v>
      </c>
      <c r="BM277" s="602">
        <v>0</v>
      </c>
      <c r="BN277" s="602">
        <v>0</v>
      </c>
      <c r="BO277" s="602">
        <v>0</v>
      </c>
    </row>
    <row r="278" spans="1:67" ht="14.4" x14ac:dyDescent="0.25">
      <c r="A278" s="597" t="e">
        <v>#N/A</v>
      </c>
      <c r="B278" s="597" t="e">
        <v>#N/A</v>
      </c>
      <c r="C278" s="598" t="s">
        <v>157</v>
      </c>
      <c r="D278" s="598" t="s">
        <v>157</v>
      </c>
      <c r="E278" s="599">
        <v>2452</v>
      </c>
      <c r="F278" s="599" t="s">
        <v>157</v>
      </c>
      <c r="G278" s="600" t="s">
        <v>157</v>
      </c>
      <c r="H278" s="601" t="s">
        <v>157</v>
      </c>
      <c r="I278" s="602" t="s">
        <v>157</v>
      </c>
      <c r="J278" s="602">
        <v>0</v>
      </c>
      <c r="K278" s="602">
        <v>0</v>
      </c>
      <c r="L278" s="602">
        <v>0</v>
      </c>
      <c r="M278" s="602">
        <v>0</v>
      </c>
      <c r="N278" s="602">
        <v>0</v>
      </c>
      <c r="O278" s="602">
        <v>0</v>
      </c>
      <c r="P278" s="602">
        <v>0</v>
      </c>
      <c r="Q278" s="602">
        <v>0</v>
      </c>
      <c r="R278" s="602">
        <v>0</v>
      </c>
      <c r="S278" s="602">
        <v>0</v>
      </c>
      <c r="T278" s="602">
        <v>0</v>
      </c>
      <c r="U278" s="602">
        <v>0</v>
      </c>
      <c r="V278" s="602">
        <v>0</v>
      </c>
      <c r="W278" s="602">
        <v>0</v>
      </c>
      <c r="X278" s="602">
        <v>0</v>
      </c>
      <c r="Y278" s="602">
        <v>0</v>
      </c>
      <c r="Z278" s="602">
        <v>0</v>
      </c>
      <c r="AA278" s="602">
        <v>0</v>
      </c>
      <c r="AB278" s="602">
        <v>0</v>
      </c>
      <c r="AC278" s="602">
        <v>0</v>
      </c>
      <c r="AD278" s="602">
        <v>0</v>
      </c>
      <c r="AE278" s="602">
        <v>0</v>
      </c>
      <c r="AF278" s="602">
        <v>0</v>
      </c>
      <c r="AG278" s="602">
        <v>0</v>
      </c>
      <c r="AH278" s="602">
        <v>0</v>
      </c>
      <c r="AI278" s="602">
        <v>0</v>
      </c>
      <c r="AJ278" s="602">
        <v>0</v>
      </c>
      <c r="AK278" s="602">
        <v>0</v>
      </c>
      <c r="AL278" s="602">
        <v>0</v>
      </c>
      <c r="AM278" s="602">
        <v>0</v>
      </c>
      <c r="AN278" s="602">
        <v>0</v>
      </c>
      <c r="AO278" s="602">
        <v>0</v>
      </c>
      <c r="AP278" s="602">
        <v>0</v>
      </c>
      <c r="AQ278" s="602">
        <v>0</v>
      </c>
      <c r="AR278" s="602">
        <v>0</v>
      </c>
      <c r="AS278" s="602">
        <v>0</v>
      </c>
      <c r="AT278" s="602">
        <v>0</v>
      </c>
      <c r="AU278" s="602">
        <v>0</v>
      </c>
      <c r="AV278" s="602">
        <v>0</v>
      </c>
      <c r="AW278" s="602">
        <v>0</v>
      </c>
      <c r="AX278" s="602">
        <v>0</v>
      </c>
      <c r="AY278" s="602">
        <v>0</v>
      </c>
      <c r="AZ278" s="602">
        <v>0</v>
      </c>
      <c r="BA278" s="602">
        <v>0</v>
      </c>
      <c r="BB278" s="602">
        <v>0</v>
      </c>
      <c r="BC278" s="602">
        <v>0</v>
      </c>
      <c r="BD278" s="602">
        <v>0</v>
      </c>
      <c r="BE278" s="602">
        <v>0</v>
      </c>
      <c r="BF278" s="602">
        <v>0</v>
      </c>
      <c r="BG278" s="602">
        <v>0</v>
      </c>
      <c r="BH278" s="602">
        <v>0</v>
      </c>
      <c r="BI278" s="602">
        <v>0</v>
      </c>
      <c r="BJ278" s="602">
        <v>0</v>
      </c>
      <c r="BK278" s="602">
        <v>0</v>
      </c>
      <c r="BL278" s="602">
        <v>0</v>
      </c>
      <c r="BM278" s="602">
        <v>0</v>
      </c>
      <c r="BN278" s="602">
        <v>0</v>
      </c>
      <c r="BO278" s="602">
        <v>0</v>
      </c>
    </row>
    <row r="279" spans="1:67" ht="14.4" x14ac:dyDescent="0.25">
      <c r="A279" s="597" t="e">
        <v>#N/A</v>
      </c>
      <c r="B279" s="597" t="e">
        <v>#N/A</v>
      </c>
      <c r="C279" s="598" t="s">
        <v>157</v>
      </c>
      <c r="D279" s="598" t="s">
        <v>157</v>
      </c>
      <c r="E279" s="599">
        <v>206141</v>
      </c>
      <c r="F279" s="599" t="s">
        <v>157</v>
      </c>
      <c r="G279" s="600" t="s">
        <v>157</v>
      </c>
      <c r="H279" s="601" t="s">
        <v>157</v>
      </c>
      <c r="I279" s="602" t="s">
        <v>157</v>
      </c>
      <c r="J279" s="602">
        <v>0</v>
      </c>
      <c r="K279" s="602">
        <v>0</v>
      </c>
      <c r="L279" s="602">
        <v>0</v>
      </c>
      <c r="M279" s="602">
        <v>0</v>
      </c>
      <c r="N279" s="602">
        <v>0</v>
      </c>
      <c r="O279" s="602">
        <v>0</v>
      </c>
      <c r="P279" s="602">
        <v>0</v>
      </c>
      <c r="Q279" s="602">
        <v>0</v>
      </c>
      <c r="R279" s="602">
        <v>0</v>
      </c>
      <c r="S279" s="602">
        <v>0</v>
      </c>
      <c r="T279" s="602">
        <v>0</v>
      </c>
      <c r="U279" s="602">
        <v>0</v>
      </c>
      <c r="V279" s="602">
        <v>0</v>
      </c>
      <c r="W279" s="602">
        <v>0</v>
      </c>
      <c r="X279" s="602">
        <v>0</v>
      </c>
      <c r="Y279" s="602">
        <v>0</v>
      </c>
      <c r="Z279" s="602">
        <v>0</v>
      </c>
      <c r="AA279" s="602">
        <v>0</v>
      </c>
      <c r="AB279" s="602">
        <v>0</v>
      </c>
      <c r="AC279" s="602">
        <v>0</v>
      </c>
      <c r="AD279" s="602">
        <v>0</v>
      </c>
      <c r="AE279" s="602">
        <v>0</v>
      </c>
      <c r="AF279" s="602">
        <v>0</v>
      </c>
      <c r="AG279" s="602">
        <v>0</v>
      </c>
      <c r="AH279" s="602">
        <v>0</v>
      </c>
      <c r="AI279" s="602">
        <v>0</v>
      </c>
      <c r="AJ279" s="602">
        <v>0</v>
      </c>
      <c r="AK279" s="602">
        <v>0</v>
      </c>
      <c r="AL279" s="602">
        <v>0</v>
      </c>
      <c r="AM279" s="602">
        <v>0</v>
      </c>
      <c r="AN279" s="602">
        <v>0</v>
      </c>
      <c r="AO279" s="602">
        <v>0</v>
      </c>
      <c r="AP279" s="602">
        <v>0</v>
      </c>
      <c r="AQ279" s="602">
        <v>0</v>
      </c>
      <c r="AR279" s="602">
        <v>0</v>
      </c>
      <c r="AS279" s="602">
        <v>0</v>
      </c>
      <c r="AT279" s="602">
        <v>0</v>
      </c>
      <c r="AU279" s="602">
        <v>0</v>
      </c>
      <c r="AV279" s="602">
        <v>0</v>
      </c>
      <c r="AW279" s="602">
        <v>0</v>
      </c>
      <c r="AX279" s="602">
        <v>0</v>
      </c>
      <c r="AY279" s="602">
        <v>0</v>
      </c>
      <c r="AZ279" s="602">
        <v>0</v>
      </c>
      <c r="BA279" s="602">
        <v>0</v>
      </c>
      <c r="BB279" s="602">
        <v>0</v>
      </c>
      <c r="BC279" s="602">
        <v>0</v>
      </c>
      <c r="BD279" s="602">
        <v>0</v>
      </c>
      <c r="BE279" s="602">
        <v>0</v>
      </c>
      <c r="BF279" s="602">
        <v>0</v>
      </c>
      <c r="BG279" s="602">
        <v>0</v>
      </c>
      <c r="BH279" s="602">
        <v>0</v>
      </c>
      <c r="BI279" s="602">
        <v>0</v>
      </c>
      <c r="BJ279" s="602">
        <v>0</v>
      </c>
      <c r="BK279" s="602">
        <v>0</v>
      </c>
      <c r="BL279" s="602">
        <v>0</v>
      </c>
      <c r="BM279" s="602">
        <v>0</v>
      </c>
      <c r="BN279" s="602">
        <v>0</v>
      </c>
      <c r="BO279" s="602">
        <v>0</v>
      </c>
    </row>
    <row r="280" spans="1:67" ht="14.4" x14ac:dyDescent="0.25">
      <c r="A280" s="597" t="e">
        <v>#N/A</v>
      </c>
      <c r="B280" s="597" t="e">
        <v>#N/A</v>
      </c>
      <c r="C280" s="598" t="s">
        <v>157</v>
      </c>
      <c r="D280" s="598" t="s">
        <v>157</v>
      </c>
      <c r="E280" s="599">
        <v>2627</v>
      </c>
      <c r="F280" s="599" t="s">
        <v>157</v>
      </c>
      <c r="G280" s="600" t="s">
        <v>157</v>
      </c>
      <c r="H280" s="601" t="s">
        <v>157</v>
      </c>
      <c r="I280" s="602" t="s">
        <v>157</v>
      </c>
      <c r="J280" s="602">
        <v>0</v>
      </c>
      <c r="K280" s="602">
        <v>0</v>
      </c>
      <c r="L280" s="602">
        <v>0</v>
      </c>
      <c r="M280" s="602">
        <v>0</v>
      </c>
      <c r="N280" s="602">
        <v>0</v>
      </c>
      <c r="O280" s="602">
        <v>0</v>
      </c>
      <c r="P280" s="602">
        <v>0</v>
      </c>
      <c r="Q280" s="602">
        <v>0</v>
      </c>
      <c r="R280" s="602">
        <v>0</v>
      </c>
      <c r="S280" s="602">
        <v>0</v>
      </c>
      <c r="T280" s="602">
        <v>0</v>
      </c>
      <c r="U280" s="602">
        <v>0</v>
      </c>
      <c r="V280" s="602">
        <v>0</v>
      </c>
      <c r="W280" s="602">
        <v>0</v>
      </c>
      <c r="X280" s="602">
        <v>0</v>
      </c>
      <c r="Y280" s="602">
        <v>0</v>
      </c>
      <c r="Z280" s="602">
        <v>0</v>
      </c>
      <c r="AA280" s="602">
        <v>0</v>
      </c>
      <c r="AB280" s="602">
        <v>0</v>
      </c>
      <c r="AC280" s="602">
        <v>0</v>
      </c>
      <c r="AD280" s="602">
        <v>0</v>
      </c>
      <c r="AE280" s="602">
        <v>0</v>
      </c>
      <c r="AF280" s="602">
        <v>0</v>
      </c>
      <c r="AG280" s="602">
        <v>0</v>
      </c>
      <c r="AH280" s="602">
        <v>0</v>
      </c>
      <c r="AI280" s="602">
        <v>0</v>
      </c>
      <c r="AJ280" s="602">
        <v>0</v>
      </c>
      <c r="AK280" s="602">
        <v>0</v>
      </c>
      <c r="AL280" s="602">
        <v>0</v>
      </c>
      <c r="AM280" s="602">
        <v>0</v>
      </c>
      <c r="AN280" s="602">
        <v>0</v>
      </c>
      <c r="AO280" s="602">
        <v>0</v>
      </c>
      <c r="AP280" s="602">
        <v>0</v>
      </c>
      <c r="AQ280" s="602">
        <v>0</v>
      </c>
      <c r="AR280" s="602">
        <v>0</v>
      </c>
      <c r="AS280" s="602">
        <v>0</v>
      </c>
      <c r="AT280" s="602">
        <v>0</v>
      </c>
      <c r="AU280" s="602">
        <v>0</v>
      </c>
      <c r="AV280" s="602">
        <v>0</v>
      </c>
      <c r="AW280" s="602">
        <v>0</v>
      </c>
      <c r="AX280" s="602">
        <v>0</v>
      </c>
      <c r="AY280" s="602">
        <v>0</v>
      </c>
      <c r="AZ280" s="602">
        <v>0</v>
      </c>
      <c r="BA280" s="602">
        <v>0</v>
      </c>
      <c r="BB280" s="602">
        <v>0</v>
      </c>
      <c r="BC280" s="602">
        <v>0</v>
      </c>
      <c r="BD280" s="602">
        <v>0</v>
      </c>
      <c r="BE280" s="602">
        <v>0</v>
      </c>
      <c r="BF280" s="602">
        <v>0</v>
      </c>
      <c r="BG280" s="602">
        <v>0</v>
      </c>
      <c r="BH280" s="602">
        <v>0</v>
      </c>
      <c r="BI280" s="602">
        <v>0</v>
      </c>
      <c r="BJ280" s="602">
        <v>0</v>
      </c>
      <c r="BK280" s="602">
        <v>0</v>
      </c>
      <c r="BL280" s="602">
        <v>0</v>
      </c>
      <c r="BM280" s="602">
        <v>0</v>
      </c>
      <c r="BN280" s="602">
        <v>0</v>
      </c>
      <c r="BO280" s="602">
        <v>0</v>
      </c>
    </row>
    <row r="281" spans="1:67" ht="14.4" x14ac:dyDescent="0.25">
      <c r="A281" s="597" t="e">
        <v>#N/A</v>
      </c>
      <c r="B281" s="597" t="e">
        <v>#N/A</v>
      </c>
      <c r="C281" s="598" t="s">
        <v>157</v>
      </c>
      <c r="D281" s="598" t="s">
        <v>157</v>
      </c>
      <c r="E281" s="599">
        <v>5406</v>
      </c>
      <c r="F281" s="599" t="s">
        <v>157</v>
      </c>
      <c r="G281" s="600" t="s">
        <v>157</v>
      </c>
      <c r="H281" s="601" t="s">
        <v>157</v>
      </c>
      <c r="I281" s="602" t="s">
        <v>157</v>
      </c>
      <c r="J281" s="602">
        <v>0</v>
      </c>
      <c r="K281" s="602">
        <v>0</v>
      </c>
      <c r="L281" s="602">
        <v>0</v>
      </c>
      <c r="M281" s="602">
        <v>0</v>
      </c>
      <c r="N281" s="602">
        <v>0</v>
      </c>
      <c r="O281" s="602">
        <v>0</v>
      </c>
      <c r="P281" s="602">
        <v>0</v>
      </c>
      <c r="Q281" s="602">
        <v>0</v>
      </c>
      <c r="R281" s="602">
        <v>0</v>
      </c>
      <c r="S281" s="602">
        <v>0</v>
      </c>
      <c r="T281" s="602">
        <v>0</v>
      </c>
      <c r="U281" s="602">
        <v>0</v>
      </c>
      <c r="V281" s="602">
        <v>0</v>
      </c>
      <c r="W281" s="602">
        <v>0</v>
      </c>
      <c r="X281" s="602">
        <v>0</v>
      </c>
      <c r="Y281" s="602">
        <v>0</v>
      </c>
      <c r="Z281" s="602">
        <v>0</v>
      </c>
      <c r="AA281" s="602">
        <v>0</v>
      </c>
      <c r="AB281" s="602">
        <v>0</v>
      </c>
      <c r="AC281" s="602">
        <v>0</v>
      </c>
      <c r="AD281" s="602">
        <v>0</v>
      </c>
      <c r="AE281" s="602">
        <v>0</v>
      </c>
      <c r="AF281" s="602">
        <v>0</v>
      </c>
      <c r="AG281" s="602">
        <v>0</v>
      </c>
      <c r="AH281" s="602">
        <v>0</v>
      </c>
      <c r="AI281" s="602">
        <v>0</v>
      </c>
      <c r="AJ281" s="602">
        <v>0</v>
      </c>
      <c r="AK281" s="602">
        <v>0</v>
      </c>
      <c r="AL281" s="602">
        <v>0</v>
      </c>
      <c r="AM281" s="602">
        <v>0</v>
      </c>
      <c r="AN281" s="602">
        <v>0</v>
      </c>
      <c r="AO281" s="602">
        <v>0</v>
      </c>
      <c r="AP281" s="602">
        <v>0</v>
      </c>
      <c r="AQ281" s="602">
        <v>0</v>
      </c>
      <c r="AR281" s="602">
        <v>0</v>
      </c>
      <c r="AS281" s="602">
        <v>0</v>
      </c>
      <c r="AT281" s="602">
        <v>0</v>
      </c>
      <c r="AU281" s="602">
        <v>0</v>
      </c>
      <c r="AV281" s="602">
        <v>0</v>
      </c>
      <c r="AW281" s="602">
        <v>0</v>
      </c>
      <c r="AX281" s="602">
        <v>0</v>
      </c>
      <c r="AY281" s="602">
        <v>0</v>
      </c>
      <c r="AZ281" s="602">
        <v>0</v>
      </c>
      <c r="BA281" s="602">
        <v>0</v>
      </c>
      <c r="BB281" s="602">
        <v>0</v>
      </c>
      <c r="BC281" s="602">
        <v>0</v>
      </c>
      <c r="BD281" s="602">
        <v>0</v>
      </c>
      <c r="BE281" s="602">
        <v>0</v>
      </c>
      <c r="BF281" s="602">
        <v>0</v>
      </c>
      <c r="BG281" s="602">
        <v>0</v>
      </c>
      <c r="BH281" s="602">
        <v>0</v>
      </c>
      <c r="BI281" s="602">
        <v>0</v>
      </c>
      <c r="BJ281" s="602">
        <v>0</v>
      </c>
      <c r="BK281" s="602">
        <v>0</v>
      </c>
      <c r="BL281" s="602">
        <v>0</v>
      </c>
      <c r="BM281" s="602">
        <v>0</v>
      </c>
      <c r="BN281" s="602">
        <v>0</v>
      </c>
      <c r="BO281" s="602">
        <v>0</v>
      </c>
    </row>
    <row r="282" spans="1:67" ht="14.4" x14ac:dyDescent="0.25">
      <c r="A282" s="597" t="e">
        <v>#N/A</v>
      </c>
      <c r="B282" s="597" t="e">
        <v>#N/A</v>
      </c>
      <c r="C282" s="598" t="s">
        <v>157</v>
      </c>
      <c r="D282" s="598" t="s">
        <v>157</v>
      </c>
      <c r="E282" s="599">
        <v>4005</v>
      </c>
      <c r="F282" s="599" t="s">
        <v>157</v>
      </c>
      <c r="G282" s="600" t="s">
        <v>157</v>
      </c>
      <c r="H282" s="601" t="s">
        <v>157</v>
      </c>
      <c r="I282" s="602" t="s">
        <v>157</v>
      </c>
      <c r="J282" s="602">
        <v>0</v>
      </c>
      <c r="K282" s="602">
        <v>0</v>
      </c>
      <c r="L282" s="602">
        <v>0</v>
      </c>
      <c r="M282" s="602">
        <v>0</v>
      </c>
      <c r="N282" s="602">
        <v>0</v>
      </c>
      <c r="O282" s="602">
        <v>0</v>
      </c>
      <c r="P282" s="602">
        <v>0</v>
      </c>
      <c r="Q282" s="602">
        <v>0</v>
      </c>
      <c r="R282" s="602">
        <v>0</v>
      </c>
      <c r="S282" s="602">
        <v>0</v>
      </c>
      <c r="T282" s="602">
        <v>0</v>
      </c>
      <c r="U282" s="602">
        <v>0</v>
      </c>
      <c r="V282" s="602">
        <v>0</v>
      </c>
      <c r="W282" s="602">
        <v>0</v>
      </c>
      <c r="X282" s="602">
        <v>0</v>
      </c>
      <c r="Y282" s="602">
        <v>0</v>
      </c>
      <c r="Z282" s="602">
        <v>0</v>
      </c>
      <c r="AA282" s="602">
        <v>0</v>
      </c>
      <c r="AB282" s="602">
        <v>0</v>
      </c>
      <c r="AC282" s="602">
        <v>0</v>
      </c>
      <c r="AD282" s="602">
        <v>0</v>
      </c>
      <c r="AE282" s="602">
        <v>0</v>
      </c>
      <c r="AF282" s="602">
        <v>0</v>
      </c>
      <c r="AG282" s="602">
        <v>0</v>
      </c>
      <c r="AH282" s="602">
        <v>0</v>
      </c>
      <c r="AI282" s="602">
        <v>0</v>
      </c>
      <c r="AJ282" s="602">
        <v>0</v>
      </c>
      <c r="AK282" s="602">
        <v>0</v>
      </c>
      <c r="AL282" s="602">
        <v>0</v>
      </c>
      <c r="AM282" s="602">
        <v>0</v>
      </c>
      <c r="AN282" s="602">
        <v>0</v>
      </c>
      <c r="AO282" s="602">
        <v>0</v>
      </c>
      <c r="AP282" s="602">
        <v>0</v>
      </c>
      <c r="AQ282" s="602">
        <v>0</v>
      </c>
      <c r="AR282" s="602">
        <v>0</v>
      </c>
      <c r="AS282" s="602">
        <v>0</v>
      </c>
      <c r="AT282" s="602">
        <v>0</v>
      </c>
      <c r="AU282" s="602">
        <v>0</v>
      </c>
      <c r="AV282" s="602">
        <v>0</v>
      </c>
      <c r="AW282" s="602">
        <v>0</v>
      </c>
      <c r="AX282" s="602">
        <v>0</v>
      </c>
      <c r="AY282" s="602">
        <v>0</v>
      </c>
      <c r="AZ282" s="602">
        <v>0</v>
      </c>
      <c r="BA282" s="602">
        <v>0</v>
      </c>
      <c r="BB282" s="602">
        <v>0</v>
      </c>
      <c r="BC282" s="602">
        <v>0</v>
      </c>
      <c r="BD282" s="602">
        <v>0</v>
      </c>
      <c r="BE282" s="602">
        <v>0</v>
      </c>
      <c r="BF282" s="602">
        <v>0</v>
      </c>
      <c r="BG282" s="602">
        <v>0</v>
      </c>
      <c r="BH282" s="602">
        <v>0</v>
      </c>
      <c r="BI282" s="602">
        <v>0</v>
      </c>
      <c r="BJ282" s="602">
        <v>0</v>
      </c>
      <c r="BK282" s="602">
        <v>0</v>
      </c>
      <c r="BL282" s="602">
        <v>0</v>
      </c>
      <c r="BM282" s="602">
        <v>0</v>
      </c>
      <c r="BN282" s="602">
        <v>0</v>
      </c>
      <c r="BO282" s="602">
        <v>0</v>
      </c>
    </row>
    <row r="283" spans="1:67" ht="14.4" x14ac:dyDescent="0.25">
      <c r="A283" s="597" t="e">
        <v>#N/A</v>
      </c>
      <c r="B283" s="597" t="e">
        <v>#N/A</v>
      </c>
      <c r="C283" s="598" t="s">
        <v>157</v>
      </c>
      <c r="D283" s="598" t="s">
        <v>157</v>
      </c>
      <c r="E283" s="599">
        <v>2028</v>
      </c>
      <c r="F283" s="599" t="s">
        <v>157</v>
      </c>
      <c r="G283" s="600" t="s">
        <v>157</v>
      </c>
      <c r="H283" s="601" t="s">
        <v>157</v>
      </c>
      <c r="I283" s="602" t="s">
        <v>157</v>
      </c>
      <c r="J283" s="602">
        <v>0</v>
      </c>
      <c r="K283" s="602">
        <v>0</v>
      </c>
      <c r="L283" s="602">
        <v>0</v>
      </c>
      <c r="M283" s="602">
        <v>0</v>
      </c>
      <c r="N283" s="602">
        <v>0</v>
      </c>
      <c r="O283" s="602">
        <v>0</v>
      </c>
      <c r="P283" s="602">
        <v>0</v>
      </c>
      <c r="Q283" s="602">
        <v>0</v>
      </c>
      <c r="R283" s="602">
        <v>0</v>
      </c>
      <c r="S283" s="602">
        <v>0</v>
      </c>
      <c r="T283" s="602">
        <v>0</v>
      </c>
      <c r="U283" s="602">
        <v>0</v>
      </c>
      <c r="V283" s="602">
        <v>0</v>
      </c>
      <c r="W283" s="602">
        <v>0</v>
      </c>
      <c r="X283" s="602">
        <v>0</v>
      </c>
      <c r="Y283" s="602">
        <v>0</v>
      </c>
      <c r="Z283" s="602">
        <v>0</v>
      </c>
      <c r="AA283" s="602">
        <v>0</v>
      </c>
      <c r="AB283" s="602">
        <v>0</v>
      </c>
      <c r="AC283" s="602">
        <v>0</v>
      </c>
      <c r="AD283" s="602">
        <v>0</v>
      </c>
      <c r="AE283" s="602">
        <v>0</v>
      </c>
      <c r="AF283" s="602">
        <v>0</v>
      </c>
      <c r="AG283" s="602">
        <v>0</v>
      </c>
      <c r="AH283" s="602">
        <v>0</v>
      </c>
      <c r="AI283" s="602">
        <v>0</v>
      </c>
      <c r="AJ283" s="602">
        <v>0</v>
      </c>
      <c r="AK283" s="602">
        <v>0</v>
      </c>
      <c r="AL283" s="602">
        <v>0</v>
      </c>
      <c r="AM283" s="602">
        <v>0</v>
      </c>
      <c r="AN283" s="602">
        <v>0</v>
      </c>
      <c r="AO283" s="602">
        <v>0</v>
      </c>
      <c r="AP283" s="602">
        <v>0</v>
      </c>
      <c r="AQ283" s="602">
        <v>0</v>
      </c>
      <c r="AR283" s="602">
        <v>0</v>
      </c>
      <c r="AS283" s="602">
        <v>0</v>
      </c>
      <c r="AT283" s="602">
        <v>0</v>
      </c>
      <c r="AU283" s="602">
        <v>0</v>
      </c>
      <c r="AV283" s="602">
        <v>0</v>
      </c>
      <c r="AW283" s="602">
        <v>0</v>
      </c>
      <c r="AX283" s="602">
        <v>0</v>
      </c>
      <c r="AY283" s="602">
        <v>0</v>
      </c>
      <c r="AZ283" s="602">
        <v>0</v>
      </c>
      <c r="BA283" s="602">
        <v>0</v>
      </c>
      <c r="BB283" s="602">
        <v>0</v>
      </c>
      <c r="BC283" s="602">
        <v>0</v>
      </c>
      <c r="BD283" s="602">
        <v>0</v>
      </c>
      <c r="BE283" s="602">
        <v>0</v>
      </c>
      <c r="BF283" s="602">
        <v>0</v>
      </c>
      <c r="BG283" s="602">
        <v>0</v>
      </c>
      <c r="BH283" s="602">
        <v>0</v>
      </c>
      <c r="BI283" s="602">
        <v>0</v>
      </c>
      <c r="BJ283" s="602">
        <v>0</v>
      </c>
      <c r="BK283" s="602">
        <v>0</v>
      </c>
      <c r="BL283" s="602">
        <v>0</v>
      </c>
      <c r="BM283" s="602">
        <v>0</v>
      </c>
      <c r="BN283" s="602">
        <v>0</v>
      </c>
      <c r="BO283" s="602">
        <v>0</v>
      </c>
    </row>
    <row r="284" spans="1:67" ht="14.4" x14ac:dyDescent="0.25">
      <c r="A284" s="597" t="e">
        <v>#N/A</v>
      </c>
      <c r="B284" s="597" t="e">
        <v>#N/A</v>
      </c>
      <c r="C284" s="598" t="s">
        <v>157</v>
      </c>
      <c r="D284" s="598" t="s">
        <v>157</v>
      </c>
      <c r="E284" s="599" t="s">
        <v>658</v>
      </c>
      <c r="F284" s="599" t="s">
        <v>157</v>
      </c>
      <c r="G284" s="600" t="s">
        <v>157</v>
      </c>
      <c r="H284" s="601" t="s">
        <v>157</v>
      </c>
      <c r="I284" s="602" t="s">
        <v>157</v>
      </c>
      <c r="J284" s="602">
        <v>0</v>
      </c>
      <c r="K284" s="602">
        <v>0</v>
      </c>
      <c r="L284" s="602">
        <v>0</v>
      </c>
      <c r="M284" s="602">
        <v>0</v>
      </c>
      <c r="N284" s="602">
        <v>0</v>
      </c>
      <c r="O284" s="602">
        <v>0</v>
      </c>
      <c r="P284" s="602">
        <v>0</v>
      </c>
      <c r="Q284" s="602">
        <v>0</v>
      </c>
      <c r="R284" s="602">
        <v>0</v>
      </c>
      <c r="S284" s="602">
        <v>0</v>
      </c>
      <c r="T284" s="602">
        <v>0</v>
      </c>
      <c r="U284" s="602">
        <v>0</v>
      </c>
      <c r="V284" s="602">
        <v>0</v>
      </c>
      <c r="W284" s="602">
        <v>0</v>
      </c>
      <c r="X284" s="602">
        <v>0</v>
      </c>
      <c r="Y284" s="602">
        <v>0</v>
      </c>
      <c r="Z284" s="602">
        <v>0</v>
      </c>
      <c r="AA284" s="602">
        <v>0</v>
      </c>
      <c r="AB284" s="602">
        <v>0</v>
      </c>
      <c r="AC284" s="602">
        <v>0</v>
      </c>
      <c r="AD284" s="602">
        <v>0</v>
      </c>
      <c r="AE284" s="602">
        <v>0</v>
      </c>
      <c r="AF284" s="602">
        <v>0</v>
      </c>
      <c r="AG284" s="602">
        <v>0</v>
      </c>
      <c r="AH284" s="602">
        <v>0</v>
      </c>
      <c r="AI284" s="602">
        <v>0</v>
      </c>
      <c r="AJ284" s="602">
        <v>0</v>
      </c>
      <c r="AK284" s="602">
        <v>0</v>
      </c>
      <c r="AL284" s="602">
        <v>0</v>
      </c>
      <c r="AM284" s="602">
        <v>0</v>
      </c>
      <c r="AN284" s="602">
        <v>0</v>
      </c>
      <c r="AO284" s="602">
        <v>0</v>
      </c>
      <c r="AP284" s="602">
        <v>0</v>
      </c>
      <c r="AQ284" s="602">
        <v>0</v>
      </c>
      <c r="AR284" s="602">
        <v>0</v>
      </c>
      <c r="AS284" s="602">
        <v>0</v>
      </c>
      <c r="AT284" s="602">
        <v>0</v>
      </c>
      <c r="AU284" s="602">
        <v>0</v>
      </c>
      <c r="AV284" s="602">
        <v>0</v>
      </c>
      <c r="AW284" s="602">
        <v>0</v>
      </c>
      <c r="AX284" s="602">
        <v>0</v>
      </c>
      <c r="AY284" s="602">
        <v>0</v>
      </c>
      <c r="AZ284" s="602">
        <v>0</v>
      </c>
      <c r="BA284" s="602">
        <v>0</v>
      </c>
      <c r="BB284" s="602">
        <v>0</v>
      </c>
      <c r="BC284" s="602">
        <v>0</v>
      </c>
      <c r="BD284" s="602">
        <v>0</v>
      </c>
      <c r="BE284" s="602">
        <v>0</v>
      </c>
      <c r="BF284" s="602">
        <v>0</v>
      </c>
      <c r="BG284" s="602">
        <v>0</v>
      </c>
      <c r="BH284" s="602">
        <v>0</v>
      </c>
      <c r="BI284" s="602">
        <v>0</v>
      </c>
      <c r="BJ284" s="602">
        <v>0</v>
      </c>
      <c r="BK284" s="602">
        <v>0</v>
      </c>
      <c r="BL284" s="602">
        <v>0</v>
      </c>
      <c r="BM284" s="602">
        <v>0</v>
      </c>
      <c r="BN284" s="602">
        <v>0</v>
      </c>
      <c r="BO284" s="602">
        <v>0</v>
      </c>
    </row>
    <row r="285" spans="1:67" ht="14.4" x14ac:dyDescent="0.25">
      <c r="A285" s="597" t="e">
        <v>#N/A</v>
      </c>
      <c r="B285" s="597" t="e">
        <v>#N/A</v>
      </c>
      <c r="C285" s="598" t="s">
        <v>157</v>
      </c>
      <c r="D285" s="598" t="s">
        <v>157</v>
      </c>
      <c r="E285" s="599">
        <v>2473</v>
      </c>
      <c r="F285" s="599" t="s">
        <v>157</v>
      </c>
      <c r="G285" s="600" t="s">
        <v>157</v>
      </c>
      <c r="H285" s="601" t="s">
        <v>157</v>
      </c>
      <c r="I285" s="602" t="s">
        <v>157</v>
      </c>
      <c r="J285" s="602">
        <v>0</v>
      </c>
      <c r="K285" s="602">
        <v>0</v>
      </c>
      <c r="L285" s="602">
        <v>0</v>
      </c>
      <c r="M285" s="602">
        <v>0</v>
      </c>
      <c r="N285" s="602">
        <v>0</v>
      </c>
      <c r="O285" s="602">
        <v>0</v>
      </c>
      <c r="P285" s="602">
        <v>0</v>
      </c>
      <c r="Q285" s="602">
        <v>0</v>
      </c>
      <c r="R285" s="602">
        <v>0</v>
      </c>
      <c r="S285" s="602">
        <v>0</v>
      </c>
      <c r="T285" s="602">
        <v>0</v>
      </c>
      <c r="U285" s="602">
        <v>0</v>
      </c>
      <c r="V285" s="602">
        <v>0</v>
      </c>
      <c r="W285" s="602">
        <v>0</v>
      </c>
      <c r="X285" s="602">
        <v>0</v>
      </c>
      <c r="Y285" s="602">
        <v>0</v>
      </c>
      <c r="Z285" s="602">
        <v>0</v>
      </c>
      <c r="AA285" s="602">
        <v>0</v>
      </c>
      <c r="AB285" s="602">
        <v>0</v>
      </c>
      <c r="AC285" s="602">
        <v>0</v>
      </c>
      <c r="AD285" s="602">
        <v>0</v>
      </c>
      <c r="AE285" s="602">
        <v>0</v>
      </c>
      <c r="AF285" s="602">
        <v>0</v>
      </c>
      <c r="AG285" s="602">
        <v>0</v>
      </c>
      <c r="AH285" s="602">
        <v>0</v>
      </c>
      <c r="AI285" s="602">
        <v>0</v>
      </c>
      <c r="AJ285" s="602">
        <v>0</v>
      </c>
      <c r="AK285" s="602">
        <v>0</v>
      </c>
      <c r="AL285" s="602">
        <v>0</v>
      </c>
      <c r="AM285" s="602">
        <v>0</v>
      </c>
      <c r="AN285" s="602">
        <v>0</v>
      </c>
      <c r="AO285" s="602">
        <v>0</v>
      </c>
      <c r="AP285" s="602">
        <v>0</v>
      </c>
      <c r="AQ285" s="602">
        <v>0</v>
      </c>
      <c r="AR285" s="602">
        <v>0</v>
      </c>
      <c r="AS285" s="602">
        <v>0</v>
      </c>
      <c r="AT285" s="602">
        <v>0</v>
      </c>
      <c r="AU285" s="602">
        <v>0</v>
      </c>
      <c r="AV285" s="602">
        <v>0</v>
      </c>
      <c r="AW285" s="602">
        <v>0</v>
      </c>
      <c r="AX285" s="602">
        <v>0</v>
      </c>
      <c r="AY285" s="602">
        <v>0</v>
      </c>
      <c r="AZ285" s="602">
        <v>0</v>
      </c>
      <c r="BA285" s="602">
        <v>0</v>
      </c>
      <c r="BB285" s="602">
        <v>0</v>
      </c>
      <c r="BC285" s="602">
        <v>0</v>
      </c>
      <c r="BD285" s="602">
        <v>0</v>
      </c>
      <c r="BE285" s="602">
        <v>0</v>
      </c>
      <c r="BF285" s="602">
        <v>0</v>
      </c>
      <c r="BG285" s="602">
        <v>0</v>
      </c>
      <c r="BH285" s="602">
        <v>0</v>
      </c>
      <c r="BI285" s="602">
        <v>0</v>
      </c>
      <c r="BJ285" s="602">
        <v>0</v>
      </c>
      <c r="BK285" s="602">
        <v>0</v>
      </c>
      <c r="BL285" s="602">
        <v>0</v>
      </c>
      <c r="BM285" s="602">
        <v>0</v>
      </c>
      <c r="BN285" s="602">
        <v>0</v>
      </c>
      <c r="BO285" s="602">
        <v>0</v>
      </c>
    </row>
    <row r="286" spans="1:67" ht="14.4" x14ac:dyDescent="0.25">
      <c r="A286" s="597" t="e">
        <v>#N/A</v>
      </c>
      <c r="B286" s="597" t="e">
        <v>#N/A</v>
      </c>
      <c r="C286" s="598" t="s">
        <v>157</v>
      </c>
      <c r="D286" s="598" t="s">
        <v>157</v>
      </c>
      <c r="E286" s="599">
        <v>2471</v>
      </c>
      <c r="F286" s="599" t="s">
        <v>157</v>
      </c>
      <c r="G286" s="600" t="s">
        <v>157</v>
      </c>
      <c r="H286" s="601" t="s">
        <v>157</v>
      </c>
      <c r="I286" s="602" t="s">
        <v>157</v>
      </c>
      <c r="J286" s="602">
        <v>0</v>
      </c>
      <c r="K286" s="602">
        <v>0</v>
      </c>
      <c r="L286" s="602">
        <v>0</v>
      </c>
      <c r="M286" s="602">
        <v>0</v>
      </c>
      <c r="N286" s="602">
        <v>0</v>
      </c>
      <c r="O286" s="602">
        <v>0</v>
      </c>
      <c r="P286" s="602">
        <v>0</v>
      </c>
      <c r="Q286" s="602">
        <v>0</v>
      </c>
      <c r="R286" s="602">
        <v>0</v>
      </c>
      <c r="S286" s="602">
        <v>0</v>
      </c>
      <c r="T286" s="602">
        <v>0</v>
      </c>
      <c r="U286" s="602">
        <v>0</v>
      </c>
      <c r="V286" s="602">
        <v>0</v>
      </c>
      <c r="W286" s="602">
        <v>0</v>
      </c>
      <c r="X286" s="602">
        <v>0</v>
      </c>
      <c r="Y286" s="602">
        <v>0</v>
      </c>
      <c r="Z286" s="602">
        <v>0</v>
      </c>
      <c r="AA286" s="602">
        <v>0</v>
      </c>
      <c r="AB286" s="602">
        <v>0</v>
      </c>
      <c r="AC286" s="602">
        <v>0</v>
      </c>
      <c r="AD286" s="602">
        <v>0</v>
      </c>
      <c r="AE286" s="602">
        <v>0</v>
      </c>
      <c r="AF286" s="602">
        <v>0</v>
      </c>
      <c r="AG286" s="602">
        <v>0</v>
      </c>
      <c r="AH286" s="602">
        <v>0</v>
      </c>
      <c r="AI286" s="602">
        <v>0</v>
      </c>
      <c r="AJ286" s="602">
        <v>0</v>
      </c>
      <c r="AK286" s="602">
        <v>0</v>
      </c>
      <c r="AL286" s="602">
        <v>0</v>
      </c>
      <c r="AM286" s="602">
        <v>0</v>
      </c>
      <c r="AN286" s="602">
        <v>0</v>
      </c>
      <c r="AO286" s="602">
        <v>0</v>
      </c>
      <c r="AP286" s="602">
        <v>0</v>
      </c>
      <c r="AQ286" s="602">
        <v>0</v>
      </c>
      <c r="AR286" s="602">
        <v>0</v>
      </c>
      <c r="AS286" s="602">
        <v>0</v>
      </c>
      <c r="AT286" s="602">
        <v>0</v>
      </c>
      <c r="AU286" s="602">
        <v>0</v>
      </c>
      <c r="AV286" s="602">
        <v>0</v>
      </c>
      <c r="AW286" s="602">
        <v>0</v>
      </c>
      <c r="AX286" s="602">
        <v>0</v>
      </c>
      <c r="AY286" s="602">
        <v>0</v>
      </c>
      <c r="AZ286" s="602">
        <v>0</v>
      </c>
      <c r="BA286" s="602">
        <v>0</v>
      </c>
      <c r="BB286" s="602">
        <v>0</v>
      </c>
      <c r="BC286" s="602">
        <v>0</v>
      </c>
      <c r="BD286" s="602">
        <v>0</v>
      </c>
      <c r="BE286" s="602">
        <v>0</v>
      </c>
      <c r="BF286" s="602">
        <v>0</v>
      </c>
      <c r="BG286" s="602">
        <v>0</v>
      </c>
      <c r="BH286" s="602">
        <v>0</v>
      </c>
      <c r="BI286" s="602">
        <v>0</v>
      </c>
      <c r="BJ286" s="602">
        <v>0</v>
      </c>
      <c r="BK286" s="602">
        <v>0</v>
      </c>
      <c r="BL286" s="602">
        <v>0</v>
      </c>
      <c r="BM286" s="602">
        <v>0</v>
      </c>
      <c r="BN286" s="602">
        <v>0</v>
      </c>
      <c r="BO286" s="602">
        <v>0</v>
      </c>
    </row>
    <row r="287" spans="1:67" ht="14.4" x14ac:dyDescent="0.25">
      <c r="A287" s="597" t="e">
        <v>#N/A</v>
      </c>
      <c r="B287" s="597" t="e">
        <v>#N/A</v>
      </c>
      <c r="C287" s="598" t="s">
        <v>157</v>
      </c>
      <c r="D287" s="598" t="s">
        <v>157</v>
      </c>
      <c r="E287" s="599">
        <v>258406</v>
      </c>
      <c r="F287" s="599" t="s">
        <v>157</v>
      </c>
      <c r="G287" s="600" t="s">
        <v>157</v>
      </c>
      <c r="H287" s="601" t="s">
        <v>157</v>
      </c>
      <c r="I287" s="602" t="s">
        <v>157</v>
      </c>
      <c r="J287" s="602">
        <v>0</v>
      </c>
      <c r="K287" s="602">
        <v>0</v>
      </c>
      <c r="L287" s="602">
        <v>0</v>
      </c>
      <c r="M287" s="602">
        <v>0</v>
      </c>
      <c r="N287" s="602">
        <v>0</v>
      </c>
      <c r="O287" s="602">
        <v>0</v>
      </c>
      <c r="P287" s="602">
        <v>0</v>
      </c>
      <c r="Q287" s="602">
        <v>0</v>
      </c>
      <c r="R287" s="602">
        <v>0</v>
      </c>
      <c r="S287" s="602">
        <v>0</v>
      </c>
      <c r="T287" s="602">
        <v>0</v>
      </c>
      <c r="U287" s="602">
        <v>0</v>
      </c>
      <c r="V287" s="602">
        <v>0</v>
      </c>
      <c r="W287" s="602">
        <v>0</v>
      </c>
      <c r="X287" s="602">
        <v>0</v>
      </c>
      <c r="Y287" s="602">
        <v>0</v>
      </c>
      <c r="Z287" s="602">
        <v>0</v>
      </c>
      <c r="AA287" s="602">
        <v>0</v>
      </c>
      <c r="AB287" s="602">
        <v>0</v>
      </c>
      <c r="AC287" s="602">
        <v>0</v>
      </c>
      <c r="AD287" s="602">
        <v>0</v>
      </c>
      <c r="AE287" s="602">
        <v>0</v>
      </c>
      <c r="AF287" s="602">
        <v>0</v>
      </c>
      <c r="AG287" s="602">
        <v>0</v>
      </c>
      <c r="AH287" s="602">
        <v>0</v>
      </c>
      <c r="AI287" s="602">
        <v>0</v>
      </c>
      <c r="AJ287" s="602">
        <v>0</v>
      </c>
      <c r="AK287" s="602">
        <v>0</v>
      </c>
      <c r="AL287" s="602">
        <v>0</v>
      </c>
      <c r="AM287" s="602">
        <v>0</v>
      </c>
      <c r="AN287" s="602">
        <v>0</v>
      </c>
      <c r="AO287" s="602">
        <v>0</v>
      </c>
      <c r="AP287" s="602">
        <v>0</v>
      </c>
      <c r="AQ287" s="602">
        <v>0</v>
      </c>
      <c r="AR287" s="602">
        <v>0</v>
      </c>
      <c r="AS287" s="602">
        <v>0</v>
      </c>
      <c r="AT287" s="602">
        <v>0</v>
      </c>
      <c r="AU287" s="602">
        <v>0</v>
      </c>
      <c r="AV287" s="602">
        <v>0</v>
      </c>
      <c r="AW287" s="602">
        <v>0</v>
      </c>
      <c r="AX287" s="602">
        <v>0</v>
      </c>
      <c r="AY287" s="602">
        <v>0</v>
      </c>
      <c r="AZ287" s="602">
        <v>0</v>
      </c>
      <c r="BA287" s="602">
        <v>0</v>
      </c>
      <c r="BB287" s="602">
        <v>0</v>
      </c>
      <c r="BC287" s="602">
        <v>0</v>
      </c>
      <c r="BD287" s="602">
        <v>0</v>
      </c>
      <c r="BE287" s="602">
        <v>0</v>
      </c>
      <c r="BF287" s="602">
        <v>0</v>
      </c>
      <c r="BG287" s="602">
        <v>0</v>
      </c>
      <c r="BH287" s="602">
        <v>0</v>
      </c>
      <c r="BI287" s="602">
        <v>0</v>
      </c>
      <c r="BJ287" s="602">
        <v>0</v>
      </c>
      <c r="BK287" s="602">
        <v>0</v>
      </c>
      <c r="BL287" s="602">
        <v>0</v>
      </c>
      <c r="BM287" s="602">
        <v>0</v>
      </c>
      <c r="BN287" s="602">
        <v>0</v>
      </c>
      <c r="BO287" s="602">
        <v>0</v>
      </c>
    </row>
    <row r="288" spans="1:67" ht="14.4" x14ac:dyDescent="0.25">
      <c r="A288" s="597" t="e">
        <v>#N/A</v>
      </c>
      <c r="B288" s="597" t="e">
        <v>#N/A</v>
      </c>
      <c r="C288" s="598" t="s">
        <v>157</v>
      </c>
      <c r="D288" s="598" t="s">
        <v>157</v>
      </c>
      <c r="E288" s="599">
        <v>258408</v>
      </c>
      <c r="F288" s="599" t="s">
        <v>157</v>
      </c>
      <c r="G288" s="600" t="s">
        <v>157</v>
      </c>
      <c r="H288" s="601" t="s">
        <v>157</v>
      </c>
      <c r="I288" s="602" t="s">
        <v>157</v>
      </c>
      <c r="J288" s="602">
        <v>0</v>
      </c>
      <c r="K288" s="602">
        <v>0</v>
      </c>
      <c r="L288" s="602">
        <v>0</v>
      </c>
      <c r="M288" s="602">
        <v>0</v>
      </c>
      <c r="N288" s="602">
        <v>0</v>
      </c>
      <c r="O288" s="602">
        <v>0</v>
      </c>
      <c r="P288" s="602">
        <v>0</v>
      </c>
      <c r="Q288" s="602">
        <v>0</v>
      </c>
      <c r="R288" s="602">
        <v>0</v>
      </c>
      <c r="S288" s="602">
        <v>0</v>
      </c>
      <c r="T288" s="602">
        <v>0</v>
      </c>
      <c r="U288" s="602">
        <v>0</v>
      </c>
      <c r="V288" s="602">
        <v>0</v>
      </c>
      <c r="W288" s="602">
        <v>0</v>
      </c>
      <c r="X288" s="602">
        <v>0</v>
      </c>
      <c r="Y288" s="602">
        <v>0</v>
      </c>
      <c r="Z288" s="602">
        <v>0</v>
      </c>
      <c r="AA288" s="602">
        <v>0</v>
      </c>
      <c r="AB288" s="602">
        <v>0</v>
      </c>
      <c r="AC288" s="602">
        <v>0</v>
      </c>
      <c r="AD288" s="602">
        <v>0</v>
      </c>
      <c r="AE288" s="602">
        <v>0</v>
      </c>
      <c r="AF288" s="602">
        <v>0</v>
      </c>
      <c r="AG288" s="602">
        <v>0</v>
      </c>
      <c r="AH288" s="602">
        <v>0</v>
      </c>
      <c r="AI288" s="602">
        <v>0</v>
      </c>
      <c r="AJ288" s="602">
        <v>0</v>
      </c>
      <c r="AK288" s="602">
        <v>0</v>
      </c>
      <c r="AL288" s="602">
        <v>0</v>
      </c>
      <c r="AM288" s="602">
        <v>0</v>
      </c>
      <c r="AN288" s="602">
        <v>0</v>
      </c>
      <c r="AO288" s="602">
        <v>0</v>
      </c>
      <c r="AP288" s="602">
        <v>0</v>
      </c>
      <c r="AQ288" s="602">
        <v>0</v>
      </c>
      <c r="AR288" s="602">
        <v>0</v>
      </c>
      <c r="AS288" s="602">
        <v>0</v>
      </c>
      <c r="AT288" s="602">
        <v>0</v>
      </c>
      <c r="AU288" s="602">
        <v>0</v>
      </c>
      <c r="AV288" s="602">
        <v>0</v>
      </c>
      <c r="AW288" s="602">
        <v>0</v>
      </c>
      <c r="AX288" s="602">
        <v>0</v>
      </c>
      <c r="AY288" s="602">
        <v>0</v>
      </c>
      <c r="AZ288" s="602">
        <v>0</v>
      </c>
      <c r="BA288" s="602">
        <v>0</v>
      </c>
      <c r="BB288" s="602">
        <v>0</v>
      </c>
      <c r="BC288" s="602">
        <v>0</v>
      </c>
      <c r="BD288" s="602">
        <v>0</v>
      </c>
      <c r="BE288" s="602">
        <v>0</v>
      </c>
      <c r="BF288" s="602">
        <v>0</v>
      </c>
      <c r="BG288" s="602">
        <v>0</v>
      </c>
      <c r="BH288" s="602">
        <v>0</v>
      </c>
      <c r="BI288" s="602">
        <v>0</v>
      </c>
      <c r="BJ288" s="602">
        <v>0</v>
      </c>
      <c r="BK288" s="602">
        <v>0</v>
      </c>
      <c r="BL288" s="602">
        <v>0</v>
      </c>
      <c r="BM288" s="602">
        <v>0</v>
      </c>
      <c r="BN288" s="602">
        <v>0</v>
      </c>
      <c r="BO288" s="602">
        <v>0</v>
      </c>
    </row>
    <row r="289" spans="1:67" ht="14.4" x14ac:dyDescent="0.25">
      <c r="A289" s="597" t="e">
        <v>#N/A</v>
      </c>
      <c r="B289" s="597" t="e">
        <v>#N/A</v>
      </c>
      <c r="C289" s="598" t="s">
        <v>157</v>
      </c>
      <c r="D289" s="598" t="s">
        <v>157</v>
      </c>
      <c r="E289" s="599">
        <v>2751454</v>
      </c>
      <c r="F289" s="599" t="s">
        <v>157</v>
      </c>
      <c r="G289" s="600" t="s">
        <v>157</v>
      </c>
      <c r="H289" s="601" t="s">
        <v>157</v>
      </c>
      <c r="I289" s="602" t="s">
        <v>157</v>
      </c>
      <c r="J289" s="602">
        <v>0</v>
      </c>
      <c r="K289" s="602">
        <v>0</v>
      </c>
      <c r="L289" s="602">
        <v>0</v>
      </c>
      <c r="M289" s="602">
        <v>0</v>
      </c>
      <c r="N289" s="602">
        <v>0</v>
      </c>
      <c r="O289" s="602">
        <v>0</v>
      </c>
      <c r="P289" s="602">
        <v>0</v>
      </c>
      <c r="Q289" s="602">
        <v>0</v>
      </c>
      <c r="R289" s="602">
        <v>0</v>
      </c>
      <c r="S289" s="602">
        <v>0</v>
      </c>
      <c r="T289" s="602">
        <v>0</v>
      </c>
      <c r="U289" s="602">
        <v>0</v>
      </c>
      <c r="V289" s="602">
        <v>0</v>
      </c>
      <c r="W289" s="602">
        <v>0</v>
      </c>
      <c r="X289" s="602">
        <v>0</v>
      </c>
      <c r="Y289" s="602">
        <v>0</v>
      </c>
      <c r="Z289" s="602">
        <v>0</v>
      </c>
      <c r="AA289" s="602">
        <v>0</v>
      </c>
      <c r="AB289" s="602">
        <v>0</v>
      </c>
      <c r="AC289" s="602">
        <v>0</v>
      </c>
      <c r="AD289" s="602">
        <v>0</v>
      </c>
      <c r="AE289" s="602">
        <v>0</v>
      </c>
      <c r="AF289" s="602">
        <v>0</v>
      </c>
      <c r="AG289" s="602">
        <v>0</v>
      </c>
      <c r="AH289" s="602">
        <v>0</v>
      </c>
      <c r="AI289" s="602">
        <v>0</v>
      </c>
      <c r="AJ289" s="602">
        <v>0</v>
      </c>
      <c r="AK289" s="602">
        <v>0</v>
      </c>
      <c r="AL289" s="602">
        <v>0</v>
      </c>
      <c r="AM289" s="602">
        <v>0</v>
      </c>
      <c r="AN289" s="602">
        <v>0</v>
      </c>
      <c r="AO289" s="602">
        <v>0</v>
      </c>
      <c r="AP289" s="602">
        <v>0</v>
      </c>
      <c r="AQ289" s="602">
        <v>0</v>
      </c>
      <c r="AR289" s="602">
        <v>0</v>
      </c>
      <c r="AS289" s="602">
        <v>0</v>
      </c>
      <c r="AT289" s="602">
        <v>0</v>
      </c>
      <c r="AU289" s="602">
        <v>0</v>
      </c>
      <c r="AV289" s="602">
        <v>0</v>
      </c>
      <c r="AW289" s="602">
        <v>0</v>
      </c>
      <c r="AX289" s="602">
        <v>0</v>
      </c>
      <c r="AY289" s="602">
        <v>0</v>
      </c>
      <c r="AZ289" s="602">
        <v>0</v>
      </c>
      <c r="BA289" s="602">
        <v>0</v>
      </c>
      <c r="BB289" s="602">
        <v>0</v>
      </c>
      <c r="BC289" s="602">
        <v>0</v>
      </c>
      <c r="BD289" s="602">
        <v>0</v>
      </c>
      <c r="BE289" s="602">
        <v>0</v>
      </c>
      <c r="BF289" s="602">
        <v>0</v>
      </c>
      <c r="BG289" s="602">
        <v>0</v>
      </c>
      <c r="BH289" s="602">
        <v>0</v>
      </c>
      <c r="BI289" s="602">
        <v>0</v>
      </c>
      <c r="BJ289" s="602">
        <v>0</v>
      </c>
      <c r="BK289" s="602">
        <v>0</v>
      </c>
      <c r="BL289" s="602">
        <v>0</v>
      </c>
      <c r="BM289" s="602">
        <v>0</v>
      </c>
      <c r="BN289" s="602">
        <v>0</v>
      </c>
      <c r="BO289" s="602">
        <v>0</v>
      </c>
    </row>
    <row r="290" spans="1:67" ht="14.4" x14ac:dyDescent="0.25">
      <c r="A290" s="597" t="e">
        <v>#N/A</v>
      </c>
      <c r="B290" s="597" t="e">
        <v>#N/A</v>
      </c>
      <c r="C290" s="598" t="s">
        <v>157</v>
      </c>
      <c r="D290" s="598" t="s">
        <v>157</v>
      </c>
      <c r="E290" s="599">
        <v>2003</v>
      </c>
      <c r="F290" s="599" t="s">
        <v>157</v>
      </c>
      <c r="G290" s="600" t="s">
        <v>157</v>
      </c>
      <c r="H290" s="601" t="s">
        <v>157</v>
      </c>
      <c r="I290" s="602" t="s">
        <v>157</v>
      </c>
      <c r="J290" s="602">
        <v>0</v>
      </c>
      <c r="K290" s="602">
        <v>0</v>
      </c>
      <c r="L290" s="602">
        <v>0</v>
      </c>
      <c r="M290" s="602">
        <v>0</v>
      </c>
      <c r="N290" s="602">
        <v>0</v>
      </c>
      <c r="O290" s="602">
        <v>0</v>
      </c>
      <c r="P290" s="602">
        <v>0</v>
      </c>
      <c r="Q290" s="602">
        <v>0</v>
      </c>
      <c r="R290" s="602">
        <v>0</v>
      </c>
      <c r="S290" s="602">
        <v>0</v>
      </c>
      <c r="T290" s="602">
        <v>0</v>
      </c>
      <c r="U290" s="602">
        <v>0</v>
      </c>
      <c r="V290" s="602">
        <v>0</v>
      </c>
      <c r="W290" s="602">
        <v>0</v>
      </c>
      <c r="X290" s="602">
        <v>0</v>
      </c>
      <c r="Y290" s="602">
        <v>0</v>
      </c>
      <c r="Z290" s="602">
        <v>0</v>
      </c>
      <c r="AA290" s="602">
        <v>0</v>
      </c>
      <c r="AB290" s="602">
        <v>0</v>
      </c>
      <c r="AC290" s="602">
        <v>0</v>
      </c>
      <c r="AD290" s="602">
        <v>0</v>
      </c>
      <c r="AE290" s="602">
        <v>0</v>
      </c>
      <c r="AF290" s="602">
        <v>0</v>
      </c>
      <c r="AG290" s="602">
        <v>0</v>
      </c>
      <c r="AH290" s="602">
        <v>0</v>
      </c>
      <c r="AI290" s="602">
        <v>0</v>
      </c>
      <c r="AJ290" s="602">
        <v>0</v>
      </c>
      <c r="AK290" s="602">
        <v>0</v>
      </c>
      <c r="AL290" s="602">
        <v>0</v>
      </c>
      <c r="AM290" s="602">
        <v>0</v>
      </c>
      <c r="AN290" s="602">
        <v>0</v>
      </c>
      <c r="AO290" s="602">
        <v>0</v>
      </c>
      <c r="AP290" s="602">
        <v>0</v>
      </c>
      <c r="AQ290" s="602">
        <v>0</v>
      </c>
      <c r="AR290" s="602">
        <v>0</v>
      </c>
      <c r="AS290" s="602">
        <v>0</v>
      </c>
      <c r="AT290" s="602">
        <v>0</v>
      </c>
      <c r="AU290" s="602">
        <v>0</v>
      </c>
      <c r="AV290" s="602">
        <v>0</v>
      </c>
      <c r="AW290" s="602">
        <v>0</v>
      </c>
      <c r="AX290" s="602">
        <v>0</v>
      </c>
      <c r="AY290" s="602">
        <v>0</v>
      </c>
      <c r="AZ290" s="602">
        <v>0</v>
      </c>
      <c r="BA290" s="602">
        <v>0</v>
      </c>
      <c r="BB290" s="602">
        <v>0</v>
      </c>
      <c r="BC290" s="602">
        <v>0</v>
      </c>
      <c r="BD290" s="602">
        <v>0</v>
      </c>
      <c r="BE290" s="602">
        <v>0</v>
      </c>
      <c r="BF290" s="602">
        <v>0</v>
      </c>
      <c r="BG290" s="602">
        <v>0</v>
      </c>
      <c r="BH290" s="602">
        <v>0</v>
      </c>
      <c r="BI290" s="602">
        <v>0</v>
      </c>
      <c r="BJ290" s="602">
        <v>0</v>
      </c>
      <c r="BK290" s="602">
        <v>0</v>
      </c>
      <c r="BL290" s="602">
        <v>0</v>
      </c>
      <c r="BM290" s="602">
        <v>0</v>
      </c>
      <c r="BN290" s="602">
        <v>0</v>
      </c>
      <c r="BO290" s="602">
        <v>0</v>
      </c>
    </row>
    <row r="291" spans="1:67" ht="14.4" x14ac:dyDescent="0.25">
      <c r="A291" s="597" t="e">
        <v>#N/A</v>
      </c>
      <c r="B291" s="597" t="e">
        <v>#N/A</v>
      </c>
      <c r="C291" s="598" t="s">
        <v>157</v>
      </c>
      <c r="D291" s="598" t="s">
        <v>157</v>
      </c>
      <c r="E291" s="599">
        <v>2017</v>
      </c>
      <c r="F291" s="599" t="s">
        <v>157</v>
      </c>
      <c r="G291" s="600" t="s">
        <v>157</v>
      </c>
      <c r="H291" s="601" t="s">
        <v>157</v>
      </c>
      <c r="I291" s="602" t="s">
        <v>157</v>
      </c>
      <c r="J291" s="602">
        <v>0</v>
      </c>
      <c r="K291" s="602">
        <v>0</v>
      </c>
      <c r="L291" s="602">
        <v>0</v>
      </c>
      <c r="M291" s="602">
        <v>0</v>
      </c>
      <c r="N291" s="602">
        <v>0</v>
      </c>
      <c r="O291" s="602">
        <v>0</v>
      </c>
      <c r="P291" s="602">
        <v>0</v>
      </c>
      <c r="Q291" s="602">
        <v>0</v>
      </c>
      <c r="R291" s="602">
        <v>0</v>
      </c>
      <c r="S291" s="602">
        <v>0</v>
      </c>
      <c r="T291" s="602">
        <v>0</v>
      </c>
      <c r="U291" s="602">
        <v>0</v>
      </c>
      <c r="V291" s="602">
        <v>0</v>
      </c>
      <c r="W291" s="602">
        <v>0</v>
      </c>
      <c r="X291" s="602">
        <v>0</v>
      </c>
      <c r="Y291" s="602">
        <v>0</v>
      </c>
      <c r="Z291" s="602">
        <v>0</v>
      </c>
      <c r="AA291" s="602">
        <v>0</v>
      </c>
      <c r="AB291" s="602">
        <v>0</v>
      </c>
      <c r="AC291" s="602">
        <v>0</v>
      </c>
      <c r="AD291" s="602">
        <v>0</v>
      </c>
      <c r="AE291" s="602">
        <v>0</v>
      </c>
      <c r="AF291" s="602">
        <v>0</v>
      </c>
      <c r="AG291" s="602">
        <v>0</v>
      </c>
      <c r="AH291" s="602">
        <v>0</v>
      </c>
      <c r="AI291" s="602">
        <v>0</v>
      </c>
      <c r="AJ291" s="602">
        <v>0</v>
      </c>
      <c r="AK291" s="602">
        <v>0</v>
      </c>
      <c r="AL291" s="602">
        <v>0</v>
      </c>
      <c r="AM291" s="602">
        <v>0</v>
      </c>
      <c r="AN291" s="602">
        <v>0</v>
      </c>
      <c r="AO291" s="602">
        <v>0</v>
      </c>
      <c r="AP291" s="602">
        <v>0</v>
      </c>
      <c r="AQ291" s="602">
        <v>0</v>
      </c>
      <c r="AR291" s="602">
        <v>0</v>
      </c>
      <c r="AS291" s="602">
        <v>0</v>
      </c>
      <c r="AT291" s="602">
        <v>0</v>
      </c>
      <c r="AU291" s="602">
        <v>0</v>
      </c>
      <c r="AV291" s="602">
        <v>0</v>
      </c>
      <c r="AW291" s="602">
        <v>0</v>
      </c>
      <c r="AX291" s="602">
        <v>0</v>
      </c>
      <c r="AY291" s="602">
        <v>0</v>
      </c>
      <c r="AZ291" s="602">
        <v>0</v>
      </c>
      <c r="BA291" s="602">
        <v>0</v>
      </c>
      <c r="BB291" s="602">
        <v>0</v>
      </c>
      <c r="BC291" s="602">
        <v>0</v>
      </c>
      <c r="BD291" s="602">
        <v>0</v>
      </c>
      <c r="BE291" s="602">
        <v>0</v>
      </c>
      <c r="BF291" s="602">
        <v>0</v>
      </c>
      <c r="BG291" s="602">
        <v>0</v>
      </c>
      <c r="BH291" s="602">
        <v>0</v>
      </c>
      <c r="BI291" s="602">
        <v>0</v>
      </c>
      <c r="BJ291" s="602">
        <v>0</v>
      </c>
      <c r="BK291" s="602">
        <v>0</v>
      </c>
      <c r="BL291" s="602">
        <v>0</v>
      </c>
      <c r="BM291" s="602">
        <v>0</v>
      </c>
      <c r="BN291" s="602">
        <v>0</v>
      </c>
      <c r="BO291" s="602">
        <v>0</v>
      </c>
    </row>
    <row r="292" spans="1:67" ht="14.4" x14ac:dyDescent="0.25">
      <c r="A292" s="597" t="e">
        <v>#N/A</v>
      </c>
      <c r="B292" s="597" t="e">
        <v>#N/A</v>
      </c>
      <c r="C292" s="598" t="s">
        <v>157</v>
      </c>
      <c r="D292" s="598" t="s">
        <v>157</v>
      </c>
      <c r="E292" s="599">
        <v>2424</v>
      </c>
      <c r="F292" s="599" t="s">
        <v>157</v>
      </c>
      <c r="G292" s="600" t="s">
        <v>157</v>
      </c>
      <c r="H292" s="601" t="s">
        <v>157</v>
      </c>
      <c r="I292" s="602" t="s">
        <v>157</v>
      </c>
      <c r="J292" s="602">
        <v>0</v>
      </c>
      <c r="K292" s="602">
        <v>0</v>
      </c>
      <c r="L292" s="602">
        <v>0</v>
      </c>
      <c r="M292" s="602">
        <v>0</v>
      </c>
      <c r="N292" s="602">
        <v>0</v>
      </c>
      <c r="O292" s="602">
        <v>0</v>
      </c>
      <c r="P292" s="602">
        <v>0</v>
      </c>
      <c r="Q292" s="602">
        <v>0</v>
      </c>
      <c r="R292" s="602">
        <v>0</v>
      </c>
      <c r="S292" s="602">
        <v>0</v>
      </c>
      <c r="T292" s="602">
        <v>0</v>
      </c>
      <c r="U292" s="602">
        <v>0</v>
      </c>
      <c r="V292" s="602">
        <v>0</v>
      </c>
      <c r="W292" s="602">
        <v>0</v>
      </c>
      <c r="X292" s="602">
        <v>0</v>
      </c>
      <c r="Y292" s="602">
        <v>0</v>
      </c>
      <c r="Z292" s="602">
        <v>0</v>
      </c>
      <c r="AA292" s="602">
        <v>0</v>
      </c>
      <c r="AB292" s="602">
        <v>0</v>
      </c>
      <c r="AC292" s="602">
        <v>0</v>
      </c>
      <c r="AD292" s="602">
        <v>0</v>
      </c>
      <c r="AE292" s="602">
        <v>0</v>
      </c>
      <c r="AF292" s="602">
        <v>0</v>
      </c>
      <c r="AG292" s="602">
        <v>0</v>
      </c>
      <c r="AH292" s="602">
        <v>0</v>
      </c>
      <c r="AI292" s="602">
        <v>0</v>
      </c>
      <c r="AJ292" s="602">
        <v>0</v>
      </c>
      <c r="AK292" s="602">
        <v>0</v>
      </c>
      <c r="AL292" s="602">
        <v>0</v>
      </c>
      <c r="AM292" s="602">
        <v>0</v>
      </c>
      <c r="AN292" s="602">
        <v>0</v>
      </c>
      <c r="AO292" s="602">
        <v>0</v>
      </c>
      <c r="AP292" s="602">
        <v>0</v>
      </c>
      <c r="AQ292" s="602">
        <v>0</v>
      </c>
      <c r="AR292" s="602">
        <v>0</v>
      </c>
      <c r="AS292" s="602">
        <v>0</v>
      </c>
      <c r="AT292" s="602">
        <v>0</v>
      </c>
      <c r="AU292" s="602">
        <v>0</v>
      </c>
      <c r="AV292" s="602">
        <v>0</v>
      </c>
      <c r="AW292" s="602">
        <v>0</v>
      </c>
      <c r="AX292" s="602">
        <v>0</v>
      </c>
      <c r="AY292" s="602">
        <v>0</v>
      </c>
      <c r="AZ292" s="602">
        <v>0</v>
      </c>
      <c r="BA292" s="602">
        <v>0</v>
      </c>
      <c r="BB292" s="602">
        <v>0</v>
      </c>
      <c r="BC292" s="602">
        <v>0</v>
      </c>
      <c r="BD292" s="602">
        <v>0</v>
      </c>
      <c r="BE292" s="602">
        <v>0</v>
      </c>
      <c r="BF292" s="602">
        <v>0</v>
      </c>
      <c r="BG292" s="602">
        <v>0</v>
      </c>
      <c r="BH292" s="602">
        <v>0</v>
      </c>
      <c r="BI292" s="602">
        <v>0</v>
      </c>
      <c r="BJ292" s="602">
        <v>0</v>
      </c>
      <c r="BK292" s="602">
        <v>0</v>
      </c>
      <c r="BL292" s="602">
        <v>0</v>
      </c>
      <c r="BM292" s="602">
        <v>0</v>
      </c>
      <c r="BN292" s="602">
        <v>0</v>
      </c>
      <c r="BO292" s="602">
        <v>0</v>
      </c>
    </row>
    <row r="293" spans="1:67" ht="14.4" x14ac:dyDescent="0.25">
      <c r="A293" s="597" t="e">
        <v>#N/A</v>
      </c>
      <c r="B293" s="597" t="e">
        <v>#N/A</v>
      </c>
      <c r="C293" s="598" t="s">
        <v>157</v>
      </c>
      <c r="D293" s="598" t="s">
        <v>157</v>
      </c>
      <c r="E293" s="599" t="s">
        <v>665</v>
      </c>
      <c r="F293" s="599" t="s">
        <v>157</v>
      </c>
      <c r="G293" s="600" t="s">
        <v>157</v>
      </c>
      <c r="H293" s="601" t="s">
        <v>157</v>
      </c>
      <c r="I293" s="602" t="s">
        <v>157</v>
      </c>
      <c r="J293" s="602">
        <v>0</v>
      </c>
      <c r="K293" s="602">
        <v>0</v>
      </c>
      <c r="L293" s="602">
        <v>0</v>
      </c>
      <c r="M293" s="602">
        <v>0</v>
      </c>
      <c r="N293" s="602">
        <v>0</v>
      </c>
      <c r="O293" s="602">
        <v>0</v>
      </c>
      <c r="P293" s="602">
        <v>0</v>
      </c>
      <c r="Q293" s="602">
        <v>0</v>
      </c>
      <c r="R293" s="602">
        <v>0</v>
      </c>
      <c r="S293" s="602">
        <v>0</v>
      </c>
      <c r="T293" s="602">
        <v>0</v>
      </c>
      <c r="U293" s="602">
        <v>0</v>
      </c>
      <c r="V293" s="602">
        <v>0</v>
      </c>
      <c r="W293" s="602">
        <v>0</v>
      </c>
      <c r="X293" s="602">
        <v>0</v>
      </c>
      <c r="Y293" s="602">
        <v>0</v>
      </c>
      <c r="Z293" s="602">
        <v>0</v>
      </c>
      <c r="AA293" s="602">
        <v>0</v>
      </c>
      <c r="AB293" s="602">
        <v>0</v>
      </c>
      <c r="AC293" s="602">
        <v>0</v>
      </c>
      <c r="AD293" s="602">
        <v>0</v>
      </c>
      <c r="AE293" s="602">
        <v>0</v>
      </c>
      <c r="AF293" s="602">
        <v>0</v>
      </c>
      <c r="AG293" s="602">
        <v>0</v>
      </c>
      <c r="AH293" s="602">
        <v>0</v>
      </c>
      <c r="AI293" s="602">
        <v>0</v>
      </c>
      <c r="AJ293" s="602">
        <v>0</v>
      </c>
      <c r="AK293" s="602">
        <v>0</v>
      </c>
      <c r="AL293" s="602">
        <v>0</v>
      </c>
      <c r="AM293" s="602">
        <v>0</v>
      </c>
      <c r="AN293" s="602">
        <v>0</v>
      </c>
      <c r="AO293" s="602">
        <v>0</v>
      </c>
      <c r="AP293" s="602">
        <v>0</v>
      </c>
      <c r="AQ293" s="602">
        <v>0</v>
      </c>
      <c r="AR293" s="602">
        <v>0</v>
      </c>
      <c r="AS293" s="602">
        <v>0</v>
      </c>
      <c r="AT293" s="602">
        <v>0</v>
      </c>
      <c r="AU293" s="602">
        <v>0</v>
      </c>
      <c r="AV293" s="602">
        <v>0</v>
      </c>
      <c r="AW293" s="602">
        <v>0</v>
      </c>
      <c r="AX293" s="602">
        <v>0</v>
      </c>
      <c r="AY293" s="602">
        <v>0</v>
      </c>
      <c r="AZ293" s="602">
        <v>0</v>
      </c>
      <c r="BA293" s="602">
        <v>0</v>
      </c>
      <c r="BB293" s="602">
        <v>0</v>
      </c>
      <c r="BC293" s="602">
        <v>0</v>
      </c>
      <c r="BD293" s="602">
        <v>0</v>
      </c>
      <c r="BE293" s="602">
        <v>0</v>
      </c>
      <c r="BF293" s="602">
        <v>0</v>
      </c>
      <c r="BG293" s="602">
        <v>0</v>
      </c>
      <c r="BH293" s="602">
        <v>0</v>
      </c>
      <c r="BI293" s="602">
        <v>0</v>
      </c>
      <c r="BJ293" s="602">
        <v>0</v>
      </c>
      <c r="BK293" s="602">
        <v>0</v>
      </c>
      <c r="BL293" s="602">
        <v>0</v>
      </c>
      <c r="BM293" s="602">
        <v>0</v>
      </c>
      <c r="BN293" s="602">
        <v>0</v>
      </c>
      <c r="BO293" s="602">
        <v>0</v>
      </c>
    </row>
    <row r="294" spans="1:67" ht="14.4" x14ac:dyDescent="0.25">
      <c r="A294" s="597" t="e">
        <v>#N/A</v>
      </c>
      <c r="B294" s="597" t="e">
        <v>#N/A</v>
      </c>
      <c r="C294" s="598" t="s">
        <v>157</v>
      </c>
      <c r="D294" s="598" t="s">
        <v>157</v>
      </c>
      <c r="E294" s="599">
        <v>206146</v>
      </c>
      <c r="F294" s="599" t="s">
        <v>157</v>
      </c>
      <c r="G294" s="600" t="s">
        <v>157</v>
      </c>
      <c r="H294" s="601" t="s">
        <v>157</v>
      </c>
      <c r="I294" s="602" t="s">
        <v>157</v>
      </c>
      <c r="J294" s="602">
        <v>0</v>
      </c>
      <c r="K294" s="602">
        <v>0</v>
      </c>
      <c r="L294" s="602">
        <v>0</v>
      </c>
      <c r="M294" s="602">
        <v>0</v>
      </c>
      <c r="N294" s="602">
        <v>0</v>
      </c>
      <c r="O294" s="602">
        <v>0</v>
      </c>
      <c r="P294" s="602">
        <v>0</v>
      </c>
      <c r="Q294" s="602">
        <v>0</v>
      </c>
      <c r="R294" s="602">
        <v>0</v>
      </c>
      <c r="S294" s="602">
        <v>0</v>
      </c>
      <c r="T294" s="602">
        <v>0</v>
      </c>
      <c r="U294" s="602">
        <v>0</v>
      </c>
      <c r="V294" s="602">
        <v>0</v>
      </c>
      <c r="W294" s="602">
        <v>0</v>
      </c>
      <c r="X294" s="602">
        <v>0</v>
      </c>
      <c r="Y294" s="602">
        <v>0</v>
      </c>
      <c r="Z294" s="602">
        <v>0</v>
      </c>
      <c r="AA294" s="602">
        <v>0</v>
      </c>
      <c r="AB294" s="602">
        <v>0</v>
      </c>
      <c r="AC294" s="602">
        <v>0</v>
      </c>
      <c r="AD294" s="602">
        <v>0</v>
      </c>
      <c r="AE294" s="602">
        <v>0</v>
      </c>
      <c r="AF294" s="602">
        <v>0</v>
      </c>
      <c r="AG294" s="602">
        <v>0</v>
      </c>
      <c r="AH294" s="602">
        <v>0</v>
      </c>
      <c r="AI294" s="602">
        <v>0</v>
      </c>
      <c r="AJ294" s="602">
        <v>0</v>
      </c>
      <c r="AK294" s="602">
        <v>0</v>
      </c>
      <c r="AL294" s="602">
        <v>0</v>
      </c>
      <c r="AM294" s="602">
        <v>0</v>
      </c>
      <c r="AN294" s="602">
        <v>0</v>
      </c>
      <c r="AO294" s="602">
        <v>0</v>
      </c>
      <c r="AP294" s="602">
        <v>0</v>
      </c>
      <c r="AQ294" s="602">
        <v>0</v>
      </c>
      <c r="AR294" s="602">
        <v>0</v>
      </c>
      <c r="AS294" s="602">
        <v>0</v>
      </c>
      <c r="AT294" s="602">
        <v>0</v>
      </c>
      <c r="AU294" s="602">
        <v>0</v>
      </c>
      <c r="AV294" s="602">
        <v>0</v>
      </c>
      <c r="AW294" s="602">
        <v>0</v>
      </c>
      <c r="AX294" s="602">
        <v>0</v>
      </c>
      <c r="AY294" s="602">
        <v>0</v>
      </c>
      <c r="AZ294" s="602">
        <v>0</v>
      </c>
      <c r="BA294" s="602">
        <v>0</v>
      </c>
      <c r="BB294" s="602">
        <v>0</v>
      </c>
      <c r="BC294" s="602">
        <v>0</v>
      </c>
      <c r="BD294" s="602">
        <v>0</v>
      </c>
      <c r="BE294" s="602">
        <v>0</v>
      </c>
      <c r="BF294" s="602">
        <v>0</v>
      </c>
      <c r="BG294" s="602">
        <v>0</v>
      </c>
      <c r="BH294" s="602">
        <v>0</v>
      </c>
      <c r="BI294" s="602">
        <v>0</v>
      </c>
      <c r="BJ294" s="602">
        <v>0</v>
      </c>
      <c r="BK294" s="602">
        <v>0</v>
      </c>
      <c r="BL294" s="602">
        <v>0</v>
      </c>
      <c r="BM294" s="602">
        <v>0</v>
      </c>
      <c r="BN294" s="602">
        <v>0</v>
      </c>
      <c r="BO294" s="602">
        <v>0</v>
      </c>
    </row>
    <row r="295" spans="1:67" ht="14.4" x14ac:dyDescent="0.25">
      <c r="A295" s="597" t="e">
        <v>#N/A</v>
      </c>
      <c r="B295" s="597" t="e">
        <v>#N/A</v>
      </c>
      <c r="C295" s="598" t="s">
        <v>157</v>
      </c>
      <c r="D295" s="598" t="s">
        <v>157</v>
      </c>
      <c r="E295" s="599">
        <v>2439</v>
      </c>
      <c r="F295" s="599" t="s">
        <v>157</v>
      </c>
      <c r="G295" s="600" t="s">
        <v>157</v>
      </c>
      <c r="H295" s="601" t="s">
        <v>157</v>
      </c>
      <c r="I295" s="602" t="s">
        <v>157</v>
      </c>
      <c r="J295" s="602">
        <v>0</v>
      </c>
      <c r="K295" s="602">
        <v>0</v>
      </c>
      <c r="L295" s="602">
        <v>0</v>
      </c>
      <c r="M295" s="602">
        <v>0</v>
      </c>
      <c r="N295" s="602">
        <v>0</v>
      </c>
      <c r="O295" s="602">
        <v>0</v>
      </c>
      <c r="P295" s="602">
        <v>0</v>
      </c>
      <c r="Q295" s="602">
        <v>0</v>
      </c>
      <c r="R295" s="602">
        <v>0</v>
      </c>
      <c r="S295" s="602">
        <v>0</v>
      </c>
      <c r="T295" s="602">
        <v>0</v>
      </c>
      <c r="U295" s="602">
        <v>0</v>
      </c>
      <c r="V295" s="602">
        <v>0</v>
      </c>
      <c r="W295" s="602">
        <v>0</v>
      </c>
      <c r="X295" s="602">
        <v>0</v>
      </c>
      <c r="Y295" s="602">
        <v>0</v>
      </c>
      <c r="Z295" s="602">
        <v>0</v>
      </c>
      <c r="AA295" s="602">
        <v>0</v>
      </c>
      <c r="AB295" s="602">
        <v>0</v>
      </c>
      <c r="AC295" s="602">
        <v>0</v>
      </c>
      <c r="AD295" s="602">
        <v>0</v>
      </c>
      <c r="AE295" s="602">
        <v>0</v>
      </c>
      <c r="AF295" s="602">
        <v>0</v>
      </c>
      <c r="AG295" s="602">
        <v>0</v>
      </c>
      <c r="AH295" s="602">
        <v>0</v>
      </c>
      <c r="AI295" s="602">
        <v>0</v>
      </c>
      <c r="AJ295" s="602">
        <v>0</v>
      </c>
      <c r="AK295" s="602">
        <v>0</v>
      </c>
      <c r="AL295" s="602">
        <v>0</v>
      </c>
      <c r="AM295" s="602">
        <v>0</v>
      </c>
      <c r="AN295" s="602">
        <v>0</v>
      </c>
      <c r="AO295" s="602">
        <v>0</v>
      </c>
      <c r="AP295" s="602">
        <v>0</v>
      </c>
      <c r="AQ295" s="602">
        <v>0</v>
      </c>
      <c r="AR295" s="602">
        <v>0</v>
      </c>
      <c r="AS295" s="602">
        <v>0</v>
      </c>
      <c r="AT295" s="602">
        <v>0</v>
      </c>
      <c r="AU295" s="602">
        <v>0</v>
      </c>
      <c r="AV295" s="602">
        <v>0</v>
      </c>
      <c r="AW295" s="602">
        <v>0</v>
      </c>
      <c r="AX295" s="602">
        <v>0</v>
      </c>
      <c r="AY295" s="602">
        <v>0</v>
      </c>
      <c r="AZ295" s="602">
        <v>0</v>
      </c>
      <c r="BA295" s="602">
        <v>0</v>
      </c>
      <c r="BB295" s="602">
        <v>0</v>
      </c>
      <c r="BC295" s="602">
        <v>0</v>
      </c>
      <c r="BD295" s="602">
        <v>0</v>
      </c>
      <c r="BE295" s="602">
        <v>0</v>
      </c>
      <c r="BF295" s="602">
        <v>0</v>
      </c>
      <c r="BG295" s="602">
        <v>0</v>
      </c>
      <c r="BH295" s="602">
        <v>0</v>
      </c>
      <c r="BI295" s="602">
        <v>0</v>
      </c>
      <c r="BJ295" s="602">
        <v>0</v>
      </c>
      <c r="BK295" s="602">
        <v>0</v>
      </c>
      <c r="BL295" s="602">
        <v>0</v>
      </c>
      <c r="BM295" s="602">
        <v>0</v>
      </c>
      <c r="BN295" s="602">
        <v>0</v>
      </c>
      <c r="BO295" s="602">
        <v>0</v>
      </c>
    </row>
    <row r="296" spans="1:67" ht="14.4" x14ac:dyDescent="0.25">
      <c r="A296" s="597" t="e">
        <v>#N/A</v>
      </c>
      <c r="B296" s="597" t="e">
        <v>#N/A</v>
      </c>
      <c r="C296" s="598" t="s">
        <v>157</v>
      </c>
      <c r="D296" s="598" t="s">
        <v>157</v>
      </c>
      <c r="E296" s="599">
        <v>2440</v>
      </c>
      <c r="F296" s="599" t="s">
        <v>157</v>
      </c>
      <c r="G296" s="600" t="s">
        <v>157</v>
      </c>
      <c r="H296" s="601" t="s">
        <v>157</v>
      </c>
      <c r="I296" s="602" t="s">
        <v>157</v>
      </c>
      <c r="J296" s="602">
        <v>0</v>
      </c>
      <c r="K296" s="602">
        <v>0</v>
      </c>
      <c r="L296" s="602">
        <v>0</v>
      </c>
      <c r="M296" s="602">
        <v>0</v>
      </c>
      <c r="N296" s="602">
        <v>0</v>
      </c>
      <c r="O296" s="602">
        <v>0</v>
      </c>
      <c r="P296" s="602">
        <v>0</v>
      </c>
      <c r="Q296" s="602">
        <v>0</v>
      </c>
      <c r="R296" s="602">
        <v>0</v>
      </c>
      <c r="S296" s="602">
        <v>0</v>
      </c>
      <c r="T296" s="602">
        <v>0</v>
      </c>
      <c r="U296" s="602">
        <v>0</v>
      </c>
      <c r="V296" s="602">
        <v>0</v>
      </c>
      <c r="W296" s="602">
        <v>0</v>
      </c>
      <c r="X296" s="602">
        <v>0</v>
      </c>
      <c r="Y296" s="602">
        <v>0</v>
      </c>
      <c r="Z296" s="602">
        <v>0</v>
      </c>
      <c r="AA296" s="602">
        <v>0</v>
      </c>
      <c r="AB296" s="602">
        <v>0</v>
      </c>
      <c r="AC296" s="602">
        <v>0</v>
      </c>
      <c r="AD296" s="602">
        <v>0</v>
      </c>
      <c r="AE296" s="602">
        <v>0</v>
      </c>
      <c r="AF296" s="602">
        <v>0</v>
      </c>
      <c r="AG296" s="602">
        <v>0</v>
      </c>
      <c r="AH296" s="602">
        <v>0</v>
      </c>
      <c r="AI296" s="602">
        <v>0</v>
      </c>
      <c r="AJ296" s="602">
        <v>0</v>
      </c>
      <c r="AK296" s="602">
        <v>0</v>
      </c>
      <c r="AL296" s="602">
        <v>0</v>
      </c>
      <c r="AM296" s="602">
        <v>0</v>
      </c>
      <c r="AN296" s="602">
        <v>0</v>
      </c>
      <c r="AO296" s="602">
        <v>0</v>
      </c>
      <c r="AP296" s="602">
        <v>0</v>
      </c>
      <c r="AQ296" s="602">
        <v>0</v>
      </c>
      <c r="AR296" s="602">
        <v>0</v>
      </c>
      <c r="AS296" s="602">
        <v>0</v>
      </c>
      <c r="AT296" s="602">
        <v>0</v>
      </c>
      <c r="AU296" s="602">
        <v>0</v>
      </c>
      <c r="AV296" s="602">
        <v>0</v>
      </c>
      <c r="AW296" s="602">
        <v>0</v>
      </c>
      <c r="AX296" s="602">
        <v>0</v>
      </c>
      <c r="AY296" s="602">
        <v>0</v>
      </c>
      <c r="AZ296" s="602">
        <v>0</v>
      </c>
      <c r="BA296" s="602">
        <v>0</v>
      </c>
      <c r="BB296" s="602">
        <v>0</v>
      </c>
      <c r="BC296" s="602">
        <v>0</v>
      </c>
      <c r="BD296" s="602">
        <v>0</v>
      </c>
      <c r="BE296" s="602">
        <v>0</v>
      </c>
      <c r="BF296" s="602">
        <v>0</v>
      </c>
      <c r="BG296" s="602">
        <v>0</v>
      </c>
      <c r="BH296" s="602">
        <v>0</v>
      </c>
      <c r="BI296" s="602">
        <v>0</v>
      </c>
      <c r="BJ296" s="602">
        <v>0</v>
      </c>
      <c r="BK296" s="602">
        <v>0</v>
      </c>
      <c r="BL296" s="602">
        <v>0</v>
      </c>
      <c r="BM296" s="602">
        <v>0</v>
      </c>
      <c r="BN296" s="602">
        <v>0</v>
      </c>
      <c r="BO296" s="602">
        <v>0</v>
      </c>
    </row>
    <row r="297" spans="1:67" ht="14.4" x14ac:dyDescent="0.25">
      <c r="A297" s="597" t="e">
        <v>#N/A</v>
      </c>
      <c r="B297" s="597" t="e">
        <v>#N/A</v>
      </c>
      <c r="C297" s="598" t="s">
        <v>157</v>
      </c>
      <c r="D297" s="598" t="s">
        <v>157</v>
      </c>
      <c r="E297" s="599" t="s">
        <v>668</v>
      </c>
      <c r="F297" s="599" t="s">
        <v>157</v>
      </c>
      <c r="G297" s="600" t="s">
        <v>157</v>
      </c>
      <c r="H297" s="601" t="s">
        <v>157</v>
      </c>
      <c r="I297" s="602" t="s">
        <v>157</v>
      </c>
      <c r="J297" s="602">
        <v>0</v>
      </c>
      <c r="K297" s="602">
        <v>0</v>
      </c>
      <c r="L297" s="602">
        <v>0</v>
      </c>
      <c r="M297" s="602">
        <v>0</v>
      </c>
      <c r="N297" s="602">
        <v>0</v>
      </c>
      <c r="O297" s="602">
        <v>0</v>
      </c>
      <c r="P297" s="602">
        <v>0</v>
      </c>
      <c r="Q297" s="602">
        <v>0</v>
      </c>
      <c r="R297" s="602">
        <v>0</v>
      </c>
      <c r="S297" s="602">
        <v>0</v>
      </c>
      <c r="T297" s="602">
        <v>0</v>
      </c>
      <c r="U297" s="602">
        <v>0</v>
      </c>
      <c r="V297" s="602">
        <v>0</v>
      </c>
      <c r="W297" s="602">
        <v>0</v>
      </c>
      <c r="X297" s="602">
        <v>0</v>
      </c>
      <c r="Y297" s="602">
        <v>0</v>
      </c>
      <c r="Z297" s="602">
        <v>0</v>
      </c>
      <c r="AA297" s="602">
        <v>0</v>
      </c>
      <c r="AB297" s="602">
        <v>0</v>
      </c>
      <c r="AC297" s="602">
        <v>0</v>
      </c>
      <c r="AD297" s="602">
        <v>0</v>
      </c>
      <c r="AE297" s="602">
        <v>0</v>
      </c>
      <c r="AF297" s="602">
        <v>0</v>
      </c>
      <c r="AG297" s="602">
        <v>0</v>
      </c>
      <c r="AH297" s="602">
        <v>0</v>
      </c>
      <c r="AI297" s="602">
        <v>0</v>
      </c>
      <c r="AJ297" s="602">
        <v>0</v>
      </c>
      <c r="AK297" s="602">
        <v>0</v>
      </c>
      <c r="AL297" s="602">
        <v>0</v>
      </c>
      <c r="AM297" s="602">
        <v>0</v>
      </c>
      <c r="AN297" s="602">
        <v>0</v>
      </c>
      <c r="AO297" s="602">
        <v>0</v>
      </c>
      <c r="AP297" s="602">
        <v>0</v>
      </c>
      <c r="AQ297" s="602">
        <v>0</v>
      </c>
      <c r="AR297" s="602">
        <v>0</v>
      </c>
      <c r="AS297" s="602">
        <v>0</v>
      </c>
      <c r="AT297" s="602">
        <v>0</v>
      </c>
      <c r="AU297" s="602">
        <v>0</v>
      </c>
      <c r="AV297" s="602">
        <v>0</v>
      </c>
      <c r="AW297" s="602">
        <v>0</v>
      </c>
      <c r="AX297" s="602">
        <v>0</v>
      </c>
      <c r="AY297" s="602">
        <v>0</v>
      </c>
      <c r="AZ297" s="602">
        <v>0</v>
      </c>
      <c r="BA297" s="602">
        <v>0</v>
      </c>
      <c r="BB297" s="602">
        <v>0</v>
      </c>
      <c r="BC297" s="602">
        <v>0</v>
      </c>
      <c r="BD297" s="602">
        <v>0</v>
      </c>
      <c r="BE297" s="602">
        <v>0</v>
      </c>
      <c r="BF297" s="602">
        <v>0</v>
      </c>
      <c r="BG297" s="602">
        <v>0</v>
      </c>
      <c r="BH297" s="602">
        <v>0</v>
      </c>
      <c r="BI297" s="602">
        <v>0</v>
      </c>
      <c r="BJ297" s="602">
        <v>0</v>
      </c>
      <c r="BK297" s="602">
        <v>0</v>
      </c>
      <c r="BL297" s="602">
        <v>0</v>
      </c>
      <c r="BM297" s="602">
        <v>0</v>
      </c>
      <c r="BN297" s="602">
        <v>0</v>
      </c>
      <c r="BO297" s="602">
        <v>0</v>
      </c>
    </row>
    <row r="298" spans="1:67" ht="14.4" x14ac:dyDescent="0.25">
      <c r="A298" s="597" t="e">
        <v>#N/A</v>
      </c>
      <c r="B298" s="597" t="e">
        <v>#N/A</v>
      </c>
      <c r="C298" s="598" t="s">
        <v>157</v>
      </c>
      <c r="D298" s="598" t="s">
        <v>157</v>
      </c>
      <c r="E298" s="599">
        <v>2462</v>
      </c>
      <c r="F298" s="599" t="s">
        <v>157</v>
      </c>
      <c r="G298" s="600" t="s">
        <v>157</v>
      </c>
      <c r="H298" s="601" t="s">
        <v>157</v>
      </c>
      <c r="I298" s="602" t="s">
        <v>157</v>
      </c>
      <c r="J298" s="602">
        <v>0</v>
      </c>
      <c r="K298" s="602">
        <v>0</v>
      </c>
      <c r="L298" s="602">
        <v>0</v>
      </c>
      <c r="M298" s="602">
        <v>0</v>
      </c>
      <c r="N298" s="602">
        <v>0</v>
      </c>
      <c r="O298" s="602">
        <v>0</v>
      </c>
      <c r="P298" s="602">
        <v>0</v>
      </c>
      <c r="Q298" s="602">
        <v>0</v>
      </c>
      <c r="R298" s="602">
        <v>0</v>
      </c>
      <c r="S298" s="602">
        <v>0</v>
      </c>
      <c r="T298" s="602">
        <v>0</v>
      </c>
      <c r="U298" s="602">
        <v>0</v>
      </c>
      <c r="V298" s="602">
        <v>0</v>
      </c>
      <c r="W298" s="602">
        <v>0</v>
      </c>
      <c r="X298" s="602">
        <v>0</v>
      </c>
      <c r="Y298" s="602">
        <v>0</v>
      </c>
      <c r="Z298" s="602">
        <v>0</v>
      </c>
      <c r="AA298" s="602">
        <v>0</v>
      </c>
      <c r="AB298" s="602">
        <v>0</v>
      </c>
      <c r="AC298" s="602">
        <v>0</v>
      </c>
      <c r="AD298" s="602">
        <v>0</v>
      </c>
      <c r="AE298" s="602">
        <v>0</v>
      </c>
      <c r="AF298" s="602">
        <v>0</v>
      </c>
      <c r="AG298" s="602">
        <v>0</v>
      </c>
      <c r="AH298" s="602">
        <v>0</v>
      </c>
      <c r="AI298" s="602">
        <v>0</v>
      </c>
      <c r="AJ298" s="602">
        <v>0</v>
      </c>
      <c r="AK298" s="602">
        <v>0</v>
      </c>
      <c r="AL298" s="602">
        <v>0</v>
      </c>
      <c r="AM298" s="602">
        <v>0</v>
      </c>
      <c r="AN298" s="602">
        <v>0</v>
      </c>
      <c r="AO298" s="602">
        <v>0</v>
      </c>
      <c r="AP298" s="602">
        <v>0</v>
      </c>
      <c r="AQ298" s="602">
        <v>0</v>
      </c>
      <c r="AR298" s="602">
        <v>0</v>
      </c>
      <c r="AS298" s="602">
        <v>0</v>
      </c>
      <c r="AT298" s="602">
        <v>0</v>
      </c>
      <c r="AU298" s="602">
        <v>0</v>
      </c>
      <c r="AV298" s="602">
        <v>0</v>
      </c>
      <c r="AW298" s="602">
        <v>0</v>
      </c>
      <c r="AX298" s="602">
        <v>0</v>
      </c>
      <c r="AY298" s="602">
        <v>0</v>
      </c>
      <c r="AZ298" s="602">
        <v>0</v>
      </c>
      <c r="BA298" s="602">
        <v>0</v>
      </c>
      <c r="BB298" s="602">
        <v>0</v>
      </c>
      <c r="BC298" s="602">
        <v>0</v>
      </c>
      <c r="BD298" s="602">
        <v>0</v>
      </c>
      <c r="BE298" s="602">
        <v>0</v>
      </c>
      <c r="BF298" s="602">
        <v>0</v>
      </c>
      <c r="BG298" s="602">
        <v>0</v>
      </c>
      <c r="BH298" s="602">
        <v>0</v>
      </c>
      <c r="BI298" s="602">
        <v>0</v>
      </c>
      <c r="BJ298" s="602">
        <v>0</v>
      </c>
      <c r="BK298" s="602">
        <v>0</v>
      </c>
      <c r="BL298" s="602">
        <v>0</v>
      </c>
      <c r="BM298" s="602">
        <v>0</v>
      </c>
      <c r="BN298" s="602">
        <v>0</v>
      </c>
      <c r="BO298" s="602">
        <v>0</v>
      </c>
    </row>
    <row r="299" spans="1:67" ht="14.4" x14ac:dyDescent="0.25">
      <c r="A299" s="597" t="e">
        <v>#N/A</v>
      </c>
      <c r="B299" s="597" t="e">
        <v>#N/A</v>
      </c>
      <c r="C299" s="598" t="s">
        <v>157</v>
      </c>
      <c r="D299" s="598" t="s">
        <v>157</v>
      </c>
      <c r="E299" s="599">
        <v>2463</v>
      </c>
      <c r="F299" s="599" t="s">
        <v>157</v>
      </c>
      <c r="G299" s="600" t="s">
        <v>157</v>
      </c>
      <c r="H299" s="601" t="s">
        <v>157</v>
      </c>
      <c r="I299" s="602" t="s">
        <v>157</v>
      </c>
      <c r="J299" s="602">
        <v>0</v>
      </c>
      <c r="K299" s="602">
        <v>0</v>
      </c>
      <c r="L299" s="602">
        <v>0</v>
      </c>
      <c r="M299" s="602">
        <v>0</v>
      </c>
      <c r="N299" s="602">
        <v>0</v>
      </c>
      <c r="O299" s="602">
        <v>0</v>
      </c>
      <c r="P299" s="602">
        <v>0</v>
      </c>
      <c r="Q299" s="602">
        <v>0</v>
      </c>
      <c r="R299" s="602">
        <v>0</v>
      </c>
      <c r="S299" s="602">
        <v>0</v>
      </c>
      <c r="T299" s="602">
        <v>0</v>
      </c>
      <c r="U299" s="602">
        <v>0</v>
      </c>
      <c r="V299" s="602">
        <v>0</v>
      </c>
      <c r="W299" s="602">
        <v>0</v>
      </c>
      <c r="X299" s="602">
        <v>0</v>
      </c>
      <c r="Y299" s="602">
        <v>0</v>
      </c>
      <c r="Z299" s="602">
        <v>0</v>
      </c>
      <c r="AA299" s="602">
        <v>0</v>
      </c>
      <c r="AB299" s="602">
        <v>0</v>
      </c>
      <c r="AC299" s="602">
        <v>0</v>
      </c>
      <c r="AD299" s="602">
        <v>0</v>
      </c>
      <c r="AE299" s="602">
        <v>0</v>
      </c>
      <c r="AF299" s="602">
        <v>0</v>
      </c>
      <c r="AG299" s="602">
        <v>0</v>
      </c>
      <c r="AH299" s="602">
        <v>0</v>
      </c>
      <c r="AI299" s="602">
        <v>0</v>
      </c>
      <c r="AJ299" s="602">
        <v>0</v>
      </c>
      <c r="AK299" s="602">
        <v>0</v>
      </c>
      <c r="AL299" s="602">
        <v>0</v>
      </c>
      <c r="AM299" s="602">
        <v>0</v>
      </c>
      <c r="AN299" s="602">
        <v>0</v>
      </c>
      <c r="AO299" s="602">
        <v>0</v>
      </c>
      <c r="AP299" s="602">
        <v>0</v>
      </c>
      <c r="AQ299" s="602">
        <v>0</v>
      </c>
      <c r="AR299" s="602">
        <v>0</v>
      </c>
      <c r="AS299" s="602">
        <v>0</v>
      </c>
      <c r="AT299" s="602">
        <v>0</v>
      </c>
      <c r="AU299" s="602">
        <v>0</v>
      </c>
      <c r="AV299" s="602">
        <v>0</v>
      </c>
      <c r="AW299" s="602">
        <v>0</v>
      </c>
      <c r="AX299" s="602">
        <v>0</v>
      </c>
      <c r="AY299" s="602">
        <v>0</v>
      </c>
      <c r="AZ299" s="602">
        <v>0</v>
      </c>
      <c r="BA299" s="602">
        <v>0</v>
      </c>
      <c r="BB299" s="602">
        <v>0</v>
      </c>
      <c r="BC299" s="602">
        <v>0</v>
      </c>
      <c r="BD299" s="602">
        <v>0</v>
      </c>
      <c r="BE299" s="602">
        <v>0</v>
      </c>
      <c r="BF299" s="602">
        <v>0</v>
      </c>
      <c r="BG299" s="602">
        <v>0</v>
      </c>
      <c r="BH299" s="602">
        <v>0</v>
      </c>
      <c r="BI299" s="602">
        <v>0</v>
      </c>
      <c r="BJ299" s="602">
        <v>0</v>
      </c>
      <c r="BK299" s="602">
        <v>0</v>
      </c>
      <c r="BL299" s="602">
        <v>0</v>
      </c>
      <c r="BM299" s="602">
        <v>0</v>
      </c>
      <c r="BN299" s="602">
        <v>0</v>
      </c>
      <c r="BO299" s="602">
        <v>0</v>
      </c>
    </row>
    <row r="300" spans="1:67" ht="14.4" x14ac:dyDescent="0.25">
      <c r="A300" s="597" t="e">
        <v>#N/A</v>
      </c>
      <c r="B300" s="597" t="e">
        <v>#N/A</v>
      </c>
      <c r="C300" s="598" t="s">
        <v>157</v>
      </c>
      <c r="D300" s="598" t="s">
        <v>157</v>
      </c>
      <c r="E300" s="599">
        <v>2505</v>
      </c>
      <c r="F300" s="599" t="s">
        <v>157</v>
      </c>
      <c r="G300" s="600" t="s">
        <v>157</v>
      </c>
      <c r="H300" s="601" t="s">
        <v>157</v>
      </c>
      <c r="I300" s="602" t="s">
        <v>157</v>
      </c>
      <c r="J300" s="602">
        <v>0</v>
      </c>
      <c r="K300" s="602">
        <v>0</v>
      </c>
      <c r="L300" s="602">
        <v>0</v>
      </c>
      <c r="M300" s="602">
        <v>0</v>
      </c>
      <c r="N300" s="602">
        <v>0</v>
      </c>
      <c r="O300" s="602">
        <v>0</v>
      </c>
      <c r="P300" s="602">
        <v>0</v>
      </c>
      <c r="Q300" s="602">
        <v>0</v>
      </c>
      <c r="R300" s="602">
        <v>0</v>
      </c>
      <c r="S300" s="602">
        <v>0</v>
      </c>
      <c r="T300" s="602">
        <v>0</v>
      </c>
      <c r="U300" s="602">
        <v>0</v>
      </c>
      <c r="V300" s="602">
        <v>0</v>
      </c>
      <c r="W300" s="602">
        <v>0</v>
      </c>
      <c r="X300" s="602">
        <v>0</v>
      </c>
      <c r="Y300" s="602">
        <v>0</v>
      </c>
      <c r="Z300" s="602">
        <v>0</v>
      </c>
      <c r="AA300" s="602">
        <v>0</v>
      </c>
      <c r="AB300" s="602">
        <v>0</v>
      </c>
      <c r="AC300" s="602">
        <v>0</v>
      </c>
      <c r="AD300" s="602">
        <v>0</v>
      </c>
      <c r="AE300" s="602">
        <v>0</v>
      </c>
      <c r="AF300" s="602">
        <v>0</v>
      </c>
      <c r="AG300" s="602">
        <v>0</v>
      </c>
      <c r="AH300" s="602">
        <v>0</v>
      </c>
      <c r="AI300" s="602">
        <v>0</v>
      </c>
      <c r="AJ300" s="602">
        <v>0</v>
      </c>
      <c r="AK300" s="602">
        <v>0</v>
      </c>
      <c r="AL300" s="602">
        <v>0</v>
      </c>
      <c r="AM300" s="602">
        <v>0</v>
      </c>
      <c r="AN300" s="602">
        <v>0</v>
      </c>
      <c r="AO300" s="602">
        <v>0</v>
      </c>
      <c r="AP300" s="602">
        <v>0</v>
      </c>
      <c r="AQ300" s="602">
        <v>0</v>
      </c>
      <c r="AR300" s="602">
        <v>0</v>
      </c>
      <c r="AS300" s="602">
        <v>0</v>
      </c>
      <c r="AT300" s="602">
        <v>0</v>
      </c>
      <c r="AU300" s="602">
        <v>0</v>
      </c>
      <c r="AV300" s="602">
        <v>0</v>
      </c>
      <c r="AW300" s="602">
        <v>0</v>
      </c>
      <c r="AX300" s="602">
        <v>0</v>
      </c>
      <c r="AY300" s="602">
        <v>0</v>
      </c>
      <c r="AZ300" s="602">
        <v>0</v>
      </c>
      <c r="BA300" s="602">
        <v>0</v>
      </c>
      <c r="BB300" s="602">
        <v>0</v>
      </c>
      <c r="BC300" s="602">
        <v>0</v>
      </c>
      <c r="BD300" s="602">
        <v>0</v>
      </c>
      <c r="BE300" s="602">
        <v>0</v>
      </c>
      <c r="BF300" s="602">
        <v>0</v>
      </c>
      <c r="BG300" s="602">
        <v>0</v>
      </c>
      <c r="BH300" s="602">
        <v>0</v>
      </c>
      <c r="BI300" s="602">
        <v>0</v>
      </c>
      <c r="BJ300" s="602">
        <v>0</v>
      </c>
      <c r="BK300" s="602">
        <v>0</v>
      </c>
      <c r="BL300" s="602">
        <v>0</v>
      </c>
      <c r="BM300" s="602">
        <v>0</v>
      </c>
      <c r="BN300" s="602">
        <v>0</v>
      </c>
      <c r="BO300" s="602">
        <v>0</v>
      </c>
    </row>
    <row r="301" spans="1:67" ht="14.4" x14ac:dyDescent="0.25">
      <c r="A301" s="597" t="e">
        <v>#N/A</v>
      </c>
      <c r="B301" s="597" t="e">
        <v>#N/A</v>
      </c>
      <c r="C301" s="598" t="s">
        <v>157</v>
      </c>
      <c r="D301" s="598" t="s">
        <v>157</v>
      </c>
      <c r="E301" s="599">
        <v>2020</v>
      </c>
      <c r="F301" s="599" t="s">
        <v>157</v>
      </c>
      <c r="G301" s="600" t="s">
        <v>157</v>
      </c>
      <c r="H301" s="601" t="s">
        <v>157</v>
      </c>
      <c r="I301" s="602" t="s">
        <v>157</v>
      </c>
      <c r="J301" s="602">
        <v>0</v>
      </c>
      <c r="K301" s="602">
        <v>0</v>
      </c>
      <c r="L301" s="602">
        <v>0</v>
      </c>
      <c r="M301" s="602">
        <v>0</v>
      </c>
      <c r="N301" s="602">
        <v>0</v>
      </c>
      <c r="O301" s="602">
        <v>0</v>
      </c>
      <c r="P301" s="602">
        <v>0</v>
      </c>
      <c r="Q301" s="602">
        <v>0</v>
      </c>
      <c r="R301" s="602">
        <v>0</v>
      </c>
      <c r="S301" s="602">
        <v>0</v>
      </c>
      <c r="T301" s="602">
        <v>0</v>
      </c>
      <c r="U301" s="602">
        <v>0</v>
      </c>
      <c r="V301" s="602">
        <v>0</v>
      </c>
      <c r="W301" s="602">
        <v>0</v>
      </c>
      <c r="X301" s="602">
        <v>0</v>
      </c>
      <c r="Y301" s="602">
        <v>0</v>
      </c>
      <c r="Z301" s="602">
        <v>0</v>
      </c>
      <c r="AA301" s="602">
        <v>0</v>
      </c>
      <c r="AB301" s="602">
        <v>0</v>
      </c>
      <c r="AC301" s="602">
        <v>0</v>
      </c>
      <c r="AD301" s="602">
        <v>0</v>
      </c>
      <c r="AE301" s="602">
        <v>0</v>
      </c>
      <c r="AF301" s="602">
        <v>0</v>
      </c>
      <c r="AG301" s="602">
        <v>0</v>
      </c>
      <c r="AH301" s="602">
        <v>0</v>
      </c>
      <c r="AI301" s="602">
        <v>0</v>
      </c>
      <c r="AJ301" s="602">
        <v>0</v>
      </c>
      <c r="AK301" s="602">
        <v>0</v>
      </c>
      <c r="AL301" s="602">
        <v>0</v>
      </c>
      <c r="AM301" s="602">
        <v>0</v>
      </c>
      <c r="AN301" s="602">
        <v>0</v>
      </c>
      <c r="AO301" s="602">
        <v>0</v>
      </c>
      <c r="AP301" s="602">
        <v>0</v>
      </c>
      <c r="AQ301" s="602">
        <v>0</v>
      </c>
      <c r="AR301" s="602">
        <v>0</v>
      </c>
      <c r="AS301" s="602">
        <v>0</v>
      </c>
      <c r="AT301" s="602">
        <v>0</v>
      </c>
      <c r="AU301" s="602">
        <v>0</v>
      </c>
      <c r="AV301" s="602">
        <v>0</v>
      </c>
      <c r="AW301" s="602">
        <v>0</v>
      </c>
      <c r="AX301" s="602">
        <v>0</v>
      </c>
      <c r="AY301" s="602">
        <v>0</v>
      </c>
      <c r="AZ301" s="602">
        <v>0</v>
      </c>
      <c r="BA301" s="602">
        <v>0</v>
      </c>
      <c r="BB301" s="602">
        <v>0</v>
      </c>
      <c r="BC301" s="602">
        <v>0</v>
      </c>
      <c r="BD301" s="602">
        <v>0</v>
      </c>
      <c r="BE301" s="602">
        <v>0</v>
      </c>
      <c r="BF301" s="602">
        <v>0</v>
      </c>
      <c r="BG301" s="602">
        <v>0</v>
      </c>
      <c r="BH301" s="602">
        <v>0</v>
      </c>
      <c r="BI301" s="602">
        <v>0</v>
      </c>
      <c r="BJ301" s="602">
        <v>0</v>
      </c>
      <c r="BK301" s="602">
        <v>0</v>
      </c>
      <c r="BL301" s="602">
        <v>0</v>
      </c>
      <c r="BM301" s="602">
        <v>0</v>
      </c>
      <c r="BN301" s="602">
        <v>0</v>
      </c>
      <c r="BO301" s="602">
        <v>0</v>
      </c>
    </row>
    <row r="302" spans="1:67" ht="14.4" x14ac:dyDescent="0.25">
      <c r="A302" s="597" t="e">
        <v>#N/A</v>
      </c>
      <c r="B302" s="597" t="e">
        <v>#N/A</v>
      </c>
      <c r="C302" s="598" t="s">
        <v>157</v>
      </c>
      <c r="D302" s="598" t="s">
        <v>157</v>
      </c>
      <c r="E302" s="599">
        <v>2458</v>
      </c>
      <c r="F302" s="599" t="s">
        <v>157</v>
      </c>
      <c r="G302" s="600" t="s">
        <v>157</v>
      </c>
      <c r="H302" s="601" t="s">
        <v>157</v>
      </c>
      <c r="I302" s="602" t="s">
        <v>157</v>
      </c>
      <c r="J302" s="602">
        <v>0</v>
      </c>
      <c r="K302" s="602">
        <v>0</v>
      </c>
      <c r="L302" s="602">
        <v>0</v>
      </c>
      <c r="M302" s="602">
        <v>0</v>
      </c>
      <c r="N302" s="602">
        <v>0</v>
      </c>
      <c r="O302" s="602">
        <v>0</v>
      </c>
      <c r="P302" s="602">
        <v>0</v>
      </c>
      <c r="Q302" s="602">
        <v>0</v>
      </c>
      <c r="R302" s="602">
        <v>0</v>
      </c>
      <c r="S302" s="602">
        <v>0</v>
      </c>
      <c r="T302" s="602">
        <v>0</v>
      </c>
      <c r="U302" s="602">
        <v>0</v>
      </c>
      <c r="V302" s="602">
        <v>0</v>
      </c>
      <c r="W302" s="602">
        <v>0</v>
      </c>
      <c r="X302" s="602">
        <v>0</v>
      </c>
      <c r="Y302" s="602">
        <v>0</v>
      </c>
      <c r="Z302" s="602">
        <v>0</v>
      </c>
      <c r="AA302" s="602">
        <v>0</v>
      </c>
      <c r="AB302" s="602">
        <v>0</v>
      </c>
      <c r="AC302" s="602">
        <v>0</v>
      </c>
      <c r="AD302" s="602">
        <v>0</v>
      </c>
      <c r="AE302" s="602">
        <v>0</v>
      </c>
      <c r="AF302" s="602">
        <v>0</v>
      </c>
      <c r="AG302" s="602">
        <v>0</v>
      </c>
      <c r="AH302" s="602">
        <v>0</v>
      </c>
      <c r="AI302" s="602">
        <v>0</v>
      </c>
      <c r="AJ302" s="602">
        <v>0</v>
      </c>
      <c r="AK302" s="602">
        <v>0</v>
      </c>
      <c r="AL302" s="602">
        <v>0</v>
      </c>
      <c r="AM302" s="602">
        <v>0</v>
      </c>
      <c r="AN302" s="602">
        <v>0</v>
      </c>
      <c r="AO302" s="602">
        <v>0</v>
      </c>
      <c r="AP302" s="602">
        <v>0</v>
      </c>
      <c r="AQ302" s="602">
        <v>0</v>
      </c>
      <c r="AR302" s="602">
        <v>0</v>
      </c>
      <c r="AS302" s="602">
        <v>0</v>
      </c>
      <c r="AT302" s="602">
        <v>0</v>
      </c>
      <c r="AU302" s="602">
        <v>0</v>
      </c>
      <c r="AV302" s="602">
        <v>0</v>
      </c>
      <c r="AW302" s="602">
        <v>0</v>
      </c>
      <c r="AX302" s="602">
        <v>0</v>
      </c>
      <c r="AY302" s="602">
        <v>0</v>
      </c>
      <c r="AZ302" s="602">
        <v>0</v>
      </c>
      <c r="BA302" s="602">
        <v>0</v>
      </c>
      <c r="BB302" s="602">
        <v>0</v>
      </c>
      <c r="BC302" s="602">
        <v>0</v>
      </c>
      <c r="BD302" s="602">
        <v>0</v>
      </c>
      <c r="BE302" s="602">
        <v>0</v>
      </c>
      <c r="BF302" s="602">
        <v>0</v>
      </c>
      <c r="BG302" s="602">
        <v>0</v>
      </c>
      <c r="BH302" s="602">
        <v>0</v>
      </c>
      <c r="BI302" s="602">
        <v>0</v>
      </c>
      <c r="BJ302" s="602">
        <v>0</v>
      </c>
      <c r="BK302" s="602">
        <v>0</v>
      </c>
      <c r="BL302" s="602">
        <v>0</v>
      </c>
      <c r="BM302" s="602">
        <v>0</v>
      </c>
      <c r="BN302" s="602">
        <v>0</v>
      </c>
      <c r="BO302" s="602">
        <v>0</v>
      </c>
    </row>
    <row r="303" spans="1:67" ht="14.4" x14ac:dyDescent="0.25">
      <c r="A303" s="597" t="e">
        <v>#N/A</v>
      </c>
      <c r="B303" s="597" t="e">
        <v>#N/A</v>
      </c>
      <c r="C303" s="598" t="s">
        <v>157</v>
      </c>
      <c r="D303" s="598" t="s">
        <v>157</v>
      </c>
      <c r="E303" s="599">
        <v>2001</v>
      </c>
      <c r="F303" s="599" t="s">
        <v>157</v>
      </c>
      <c r="G303" s="600" t="s">
        <v>157</v>
      </c>
      <c r="H303" s="601" t="s">
        <v>157</v>
      </c>
      <c r="I303" s="602" t="s">
        <v>157</v>
      </c>
      <c r="J303" s="602">
        <v>0</v>
      </c>
      <c r="K303" s="602">
        <v>0</v>
      </c>
      <c r="L303" s="602">
        <v>0</v>
      </c>
      <c r="M303" s="602">
        <v>0</v>
      </c>
      <c r="N303" s="602">
        <v>0</v>
      </c>
      <c r="O303" s="602">
        <v>0</v>
      </c>
      <c r="P303" s="602">
        <v>0</v>
      </c>
      <c r="Q303" s="602">
        <v>0</v>
      </c>
      <c r="R303" s="602">
        <v>0</v>
      </c>
      <c r="S303" s="602">
        <v>0</v>
      </c>
      <c r="T303" s="602">
        <v>0</v>
      </c>
      <c r="U303" s="602">
        <v>0</v>
      </c>
      <c r="V303" s="602">
        <v>0</v>
      </c>
      <c r="W303" s="602">
        <v>0</v>
      </c>
      <c r="X303" s="602">
        <v>0</v>
      </c>
      <c r="Y303" s="602">
        <v>0</v>
      </c>
      <c r="Z303" s="602">
        <v>0</v>
      </c>
      <c r="AA303" s="602">
        <v>0</v>
      </c>
      <c r="AB303" s="602">
        <v>0</v>
      </c>
      <c r="AC303" s="602">
        <v>0</v>
      </c>
      <c r="AD303" s="602">
        <v>0</v>
      </c>
      <c r="AE303" s="602">
        <v>0</v>
      </c>
      <c r="AF303" s="602">
        <v>0</v>
      </c>
      <c r="AG303" s="602">
        <v>0</v>
      </c>
      <c r="AH303" s="602">
        <v>0</v>
      </c>
      <c r="AI303" s="602">
        <v>0</v>
      </c>
      <c r="AJ303" s="602">
        <v>0</v>
      </c>
      <c r="AK303" s="602">
        <v>0</v>
      </c>
      <c r="AL303" s="602">
        <v>0</v>
      </c>
      <c r="AM303" s="602">
        <v>0</v>
      </c>
      <c r="AN303" s="602">
        <v>0</v>
      </c>
      <c r="AO303" s="602">
        <v>0</v>
      </c>
      <c r="AP303" s="602">
        <v>0</v>
      </c>
      <c r="AQ303" s="602">
        <v>0</v>
      </c>
      <c r="AR303" s="602">
        <v>0</v>
      </c>
      <c r="AS303" s="602">
        <v>0</v>
      </c>
      <c r="AT303" s="602">
        <v>0</v>
      </c>
      <c r="AU303" s="602">
        <v>0</v>
      </c>
      <c r="AV303" s="602">
        <v>0</v>
      </c>
      <c r="AW303" s="602">
        <v>0</v>
      </c>
      <c r="AX303" s="602">
        <v>0</v>
      </c>
      <c r="AY303" s="602">
        <v>0</v>
      </c>
      <c r="AZ303" s="602">
        <v>0</v>
      </c>
      <c r="BA303" s="602">
        <v>0</v>
      </c>
      <c r="BB303" s="602">
        <v>0</v>
      </c>
      <c r="BC303" s="602">
        <v>0</v>
      </c>
      <c r="BD303" s="602">
        <v>0</v>
      </c>
      <c r="BE303" s="602">
        <v>0</v>
      </c>
      <c r="BF303" s="602">
        <v>0</v>
      </c>
      <c r="BG303" s="602">
        <v>0</v>
      </c>
      <c r="BH303" s="602">
        <v>0</v>
      </c>
      <c r="BI303" s="602">
        <v>0</v>
      </c>
      <c r="BJ303" s="602">
        <v>0</v>
      </c>
      <c r="BK303" s="602">
        <v>0</v>
      </c>
      <c r="BL303" s="602">
        <v>0</v>
      </c>
      <c r="BM303" s="602">
        <v>0</v>
      </c>
      <c r="BN303" s="602">
        <v>0</v>
      </c>
      <c r="BO303" s="602">
        <v>0</v>
      </c>
    </row>
    <row r="304" spans="1:67" ht="14.4" x14ac:dyDescent="0.25">
      <c r="A304" s="597" t="e">
        <v>#N/A</v>
      </c>
      <c r="B304" s="597" t="e">
        <v>#N/A</v>
      </c>
      <c r="C304" s="598" t="s">
        <v>157</v>
      </c>
      <c r="D304" s="598" t="s">
        <v>157</v>
      </c>
      <c r="E304" s="599" t="s">
        <v>715</v>
      </c>
      <c r="F304" s="599" t="s">
        <v>157</v>
      </c>
      <c r="G304" s="600" t="s">
        <v>157</v>
      </c>
      <c r="H304" s="601" t="s">
        <v>157</v>
      </c>
      <c r="I304" s="602" t="s">
        <v>157</v>
      </c>
      <c r="J304" s="602">
        <v>0</v>
      </c>
      <c r="K304" s="602">
        <v>0</v>
      </c>
      <c r="L304" s="602">
        <v>0</v>
      </c>
      <c r="M304" s="602">
        <v>0</v>
      </c>
      <c r="N304" s="602">
        <v>0</v>
      </c>
      <c r="O304" s="602">
        <v>0</v>
      </c>
      <c r="P304" s="602">
        <v>0</v>
      </c>
      <c r="Q304" s="602">
        <v>0</v>
      </c>
      <c r="R304" s="602">
        <v>0</v>
      </c>
      <c r="S304" s="602">
        <v>0</v>
      </c>
      <c r="T304" s="602">
        <v>0</v>
      </c>
      <c r="U304" s="602">
        <v>0</v>
      </c>
      <c r="V304" s="602">
        <v>0</v>
      </c>
      <c r="W304" s="602">
        <v>0</v>
      </c>
      <c r="X304" s="602">
        <v>0</v>
      </c>
      <c r="Y304" s="602">
        <v>0</v>
      </c>
      <c r="Z304" s="602">
        <v>0</v>
      </c>
      <c r="AA304" s="602">
        <v>0</v>
      </c>
      <c r="AB304" s="602">
        <v>0</v>
      </c>
      <c r="AC304" s="602">
        <v>0</v>
      </c>
      <c r="AD304" s="602">
        <v>0</v>
      </c>
      <c r="AE304" s="602">
        <v>0</v>
      </c>
      <c r="AF304" s="602">
        <v>0</v>
      </c>
      <c r="AG304" s="602">
        <v>0</v>
      </c>
      <c r="AH304" s="602">
        <v>0</v>
      </c>
      <c r="AI304" s="602">
        <v>0</v>
      </c>
      <c r="AJ304" s="602">
        <v>0</v>
      </c>
      <c r="AK304" s="602">
        <v>0</v>
      </c>
      <c r="AL304" s="602">
        <v>0</v>
      </c>
      <c r="AM304" s="602">
        <v>0</v>
      </c>
      <c r="AN304" s="602">
        <v>0</v>
      </c>
      <c r="AO304" s="602">
        <v>0</v>
      </c>
      <c r="AP304" s="602">
        <v>0</v>
      </c>
      <c r="AQ304" s="602">
        <v>0</v>
      </c>
      <c r="AR304" s="602">
        <v>0</v>
      </c>
      <c r="AS304" s="602">
        <v>0</v>
      </c>
      <c r="AT304" s="602">
        <v>0</v>
      </c>
      <c r="AU304" s="602">
        <v>0</v>
      </c>
      <c r="AV304" s="602">
        <v>0</v>
      </c>
      <c r="AW304" s="602">
        <v>0</v>
      </c>
      <c r="AX304" s="602">
        <v>0</v>
      </c>
      <c r="AY304" s="602">
        <v>0</v>
      </c>
      <c r="AZ304" s="602">
        <v>0</v>
      </c>
      <c r="BA304" s="602">
        <v>0</v>
      </c>
      <c r="BB304" s="602">
        <v>0</v>
      </c>
      <c r="BC304" s="602">
        <v>0</v>
      </c>
      <c r="BD304" s="602">
        <v>0</v>
      </c>
      <c r="BE304" s="602">
        <v>0</v>
      </c>
      <c r="BF304" s="602">
        <v>0</v>
      </c>
      <c r="BG304" s="602">
        <v>0</v>
      </c>
      <c r="BH304" s="602">
        <v>0</v>
      </c>
      <c r="BI304" s="602">
        <v>0</v>
      </c>
      <c r="BJ304" s="602">
        <v>0</v>
      </c>
      <c r="BK304" s="602">
        <v>0</v>
      </c>
      <c r="BL304" s="602">
        <v>0</v>
      </c>
      <c r="BM304" s="602">
        <v>0</v>
      </c>
      <c r="BN304" s="602">
        <v>0</v>
      </c>
      <c r="BO304" s="602">
        <v>0</v>
      </c>
    </row>
    <row r="305" spans="1:67" ht="14.4" x14ac:dyDescent="0.25">
      <c r="A305" s="597" t="e">
        <v>#N/A</v>
      </c>
      <c r="B305" s="597" t="e">
        <v>#N/A</v>
      </c>
      <c r="C305" s="598" t="s">
        <v>157</v>
      </c>
      <c r="D305" s="598" t="s">
        <v>157</v>
      </c>
      <c r="E305" s="599">
        <v>2429</v>
      </c>
      <c r="F305" s="599" t="s">
        <v>157</v>
      </c>
      <c r="G305" s="600" t="s">
        <v>157</v>
      </c>
      <c r="H305" s="601" t="s">
        <v>157</v>
      </c>
      <c r="I305" s="602" t="s">
        <v>157</v>
      </c>
      <c r="J305" s="602">
        <v>0</v>
      </c>
      <c r="K305" s="602">
        <v>0</v>
      </c>
      <c r="L305" s="602">
        <v>0</v>
      </c>
      <c r="M305" s="602">
        <v>0</v>
      </c>
      <c r="N305" s="602">
        <v>0</v>
      </c>
      <c r="O305" s="602">
        <v>0</v>
      </c>
      <c r="P305" s="602">
        <v>0</v>
      </c>
      <c r="Q305" s="602">
        <v>0</v>
      </c>
      <c r="R305" s="602">
        <v>0</v>
      </c>
      <c r="S305" s="602">
        <v>0</v>
      </c>
      <c r="T305" s="602">
        <v>0</v>
      </c>
      <c r="U305" s="602">
        <v>0</v>
      </c>
      <c r="V305" s="602">
        <v>0</v>
      </c>
      <c r="W305" s="602">
        <v>0</v>
      </c>
      <c r="X305" s="602">
        <v>0</v>
      </c>
      <c r="Y305" s="602">
        <v>0</v>
      </c>
      <c r="Z305" s="602">
        <v>0</v>
      </c>
      <c r="AA305" s="602">
        <v>0</v>
      </c>
      <c r="AB305" s="602">
        <v>0</v>
      </c>
      <c r="AC305" s="602">
        <v>0</v>
      </c>
      <c r="AD305" s="602">
        <v>0</v>
      </c>
      <c r="AE305" s="602">
        <v>0</v>
      </c>
      <c r="AF305" s="602">
        <v>0</v>
      </c>
      <c r="AG305" s="602">
        <v>0</v>
      </c>
      <c r="AH305" s="602">
        <v>0</v>
      </c>
      <c r="AI305" s="602">
        <v>0</v>
      </c>
      <c r="AJ305" s="602">
        <v>0</v>
      </c>
      <c r="AK305" s="602">
        <v>0</v>
      </c>
      <c r="AL305" s="602">
        <v>0</v>
      </c>
      <c r="AM305" s="602">
        <v>0</v>
      </c>
      <c r="AN305" s="602">
        <v>0</v>
      </c>
      <c r="AO305" s="602">
        <v>0</v>
      </c>
      <c r="AP305" s="602">
        <v>0</v>
      </c>
      <c r="AQ305" s="602">
        <v>0</v>
      </c>
      <c r="AR305" s="602">
        <v>0</v>
      </c>
      <c r="AS305" s="602">
        <v>0</v>
      </c>
      <c r="AT305" s="602">
        <v>0</v>
      </c>
      <c r="AU305" s="602">
        <v>0</v>
      </c>
      <c r="AV305" s="602">
        <v>0</v>
      </c>
      <c r="AW305" s="602">
        <v>0</v>
      </c>
      <c r="AX305" s="602">
        <v>0</v>
      </c>
      <c r="AY305" s="602">
        <v>0</v>
      </c>
      <c r="AZ305" s="602">
        <v>0</v>
      </c>
      <c r="BA305" s="602">
        <v>0</v>
      </c>
      <c r="BB305" s="602">
        <v>0</v>
      </c>
      <c r="BC305" s="602">
        <v>0</v>
      </c>
      <c r="BD305" s="602">
        <v>0</v>
      </c>
      <c r="BE305" s="602">
        <v>0</v>
      </c>
      <c r="BF305" s="602">
        <v>0</v>
      </c>
      <c r="BG305" s="602">
        <v>0</v>
      </c>
      <c r="BH305" s="602">
        <v>0</v>
      </c>
      <c r="BI305" s="602">
        <v>0</v>
      </c>
      <c r="BJ305" s="602">
        <v>0</v>
      </c>
      <c r="BK305" s="602">
        <v>0</v>
      </c>
      <c r="BL305" s="602">
        <v>0</v>
      </c>
      <c r="BM305" s="602">
        <v>0</v>
      </c>
      <c r="BN305" s="602">
        <v>0</v>
      </c>
      <c r="BO305" s="602">
        <v>0</v>
      </c>
    </row>
    <row r="306" spans="1:67" ht="14.4" x14ac:dyDescent="0.25">
      <c r="A306" s="597" t="e">
        <v>#N/A</v>
      </c>
      <c r="B306" s="597" t="e">
        <v>#N/A</v>
      </c>
      <c r="C306" s="598" t="s">
        <v>157</v>
      </c>
      <c r="D306" s="598" t="s">
        <v>157</v>
      </c>
      <c r="E306" s="599">
        <v>2534321</v>
      </c>
      <c r="F306" s="599" t="s">
        <v>157</v>
      </c>
      <c r="G306" s="600" t="s">
        <v>157</v>
      </c>
      <c r="H306" s="601" t="s">
        <v>157</v>
      </c>
      <c r="I306" s="602" t="s">
        <v>157</v>
      </c>
      <c r="J306" s="602">
        <v>0</v>
      </c>
      <c r="K306" s="602">
        <v>0</v>
      </c>
      <c r="L306" s="602">
        <v>0</v>
      </c>
      <c r="M306" s="602">
        <v>0</v>
      </c>
      <c r="N306" s="602">
        <v>0</v>
      </c>
      <c r="O306" s="602">
        <v>0</v>
      </c>
      <c r="P306" s="602">
        <v>0</v>
      </c>
      <c r="Q306" s="602">
        <v>0</v>
      </c>
      <c r="R306" s="602">
        <v>0</v>
      </c>
      <c r="S306" s="602">
        <v>0</v>
      </c>
      <c r="T306" s="602">
        <v>0</v>
      </c>
      <c r="U306" s="602">
        <v>0</v>
      </c>
      <c r="V306" s="602">
        <v>0</v>
      </c>
      <c r="W306" s="602">
        <v>0</v>
      </c>
      <c r="X306" s="602">
        <v>0</v>
      </c>
      <c r="Y306" s="602">
        <v>0</v>
      </c>
      <c r="Z306" s="602">
        <v>0</v>
      </c>
      <c r="AA306" s="602">
        <v>0</v>
      </c>
      <c r="AB306" s="602">
        <v>0</v>
      </c>
      <c r="AC306" s="602">
        <v>0</v>
      </c>
      <c r="AD306" s="602">
        <v>0</v>
      </c>
      <c r="AE306" s="602">
        <v>0</v>
      </c>
      <c r="AF306" s="602">
        <v>0</v>
      </c>
      <c r="AG306" s="602">
        <v>0</v>
      </c>
      <c r="AH306" s="602">
        <v>0</v>
      </c>
      <c r="AI306" s="602">
        <v>0</v>
      </c>
      <c r="AJ306" s="602">
        <v>0</v>
      </c>
      <c r="AK306" s="602">
        <v>0</v>
      </c>
      <c r="AL306" s="602">
        <v>0</v>
      </c>
      <c r="AM306" s="602">
        <v>0</v>
      </c>
      <c r="AN306" s="602">
        <v>0</v>
      </c>
      <c r="AO306" s="602">
        <v>0</v>
      </c>
      <c r="AP306" s="602">
        <v>0</v>
      </c>
      <c r="AQ306" s="602">
        <v>0</v>
      </c>
      <c r="AR306" s="602">
        <v>0</v>
      </c>
      <c r="AS306" s="602">
        <v>0</v>
      </c>
      <c r="AT306" s="602">
        <v>0</v>
      </c>
      <c r="AU306" s="602">
        <v>0</v>
      </c>
      <c r="AV306" s="602">
        <v>0</v>
      </c>
      <c r="AW306" s="602">
        <v>0</v>
      </c>
      <c r="AX306" s="602">
        <v>0</v>
      </c>
      <c r="AY306" s="602">
        <v>0</v>
      </c>
      <c r="AZ306" s="602">
        <v>0</v>
      </c>
      <c r="BA306" s="602">
        <v>0</v>
      </c>
      <c r="BB306" s="602">
        <v>0</v>
      </c>
      <c r="BC306" s="602">
        <v>0</v>
      </c>
      <c r="BD306" s="602">
        <v>0</v>
      </c>
      <c r="BE306" s="602">
        <v>0</v>
      </c>
      <c r="BF306" s="602">
        <v>0</v>
      </c>
      <c r="BG306" s="602">
        <v>0</v>
      </c>
      <c r="BH306" s="602">
        <v>0</v>
      </c>
      <c r="BI306" s="602">
        <v>0</v>
      </c>
      <c r="BJ306" s="602">
        <v>0</v>
      </c>
      <c r="BK306" s="602">
        <v>0</v>
      </c>
      <c r="BL306" s="602">
        <v>0</v>
      </c>
      <c r="BM306" s="602">
        <v>0</v>
      </c>
      <c r="BN306" s="602">
        <v>0</v>
      </c>
      <c r="BO306" s="602">
        <v>0</v>
      </c>
    </row>
    <row r="307" spans="1:67" ht="14.4" x14ac:dyDescent="0.25">
      <c r="A307" s="597" t="e">
        <v>#N/A</v>
      </c>
      <c r="B307" s="597" t="e">
        <v>#N/A</v>
      </c>
      <c r="C307" s="598" t="s">
        <v>157</v>
      </c>
      <c r="D307" s="598" t="s">
        <v>157</v>
      </c>
      <c r="E307" s="599">
        <v>4607</v>
      </c>
      <c r="F307" s="599" t="s">
        <v>157</v>
      </c>
      <c r="G307" s="600" t="s">
        <v>157</v>
      </c>
      <c r="H307" s="601" t="s">
        <v>157</v>
      </c>
      <c r="I307" s="602" t="s">
        <v>157</v>
      </c>
      <c r="J307" s="602">
        <v>0</v>
      </c>
      <c r="K307" s="602">
        <v>0</v>
      </c>
      <c r="L307" s="602">
        <v>0</v>
      </c>
      <c r="M307" s="602">
        <v>0</v>
      </c>
      <c r="N307" s="602">
        <v>0</v>
      </c>
      <c r="O307" s="602">
        <v>0</v>
      </c>
      <c r="P307" s="602">
        <v>0</v>
      </c>
      <c r="Q307" s="602">
        <v>0</v>
      </c>
      <c r="R307" s="602">
        <v>0</v>
      </c>
      <c r="S307" s="602">
        <v>0</v>
      </c>
      <c r="T307" s="602">
        <v>0</v>
      </c>
      <c r="U307" s="602">
        <v>0</v>
      </c>
      <c r="V307" s="602">
        <v>0</v>
      </c>
      <c r="W307" s="602">
        <v>0</v>
      </c>
      <c r="X307" s="602">
        <v>0</v>
      </c>
      <c r="Y307" s="602">
        <v>0</v>
      </c>
      <c r="Z307" s="602">
        <v>0</v>
      </c>
      <c r="AA307" s="602">
        <v>0</v>
      </c>
      <c r="AB307" s="602">
        <v>0</v>
      </c>
      <c r="AC307" s="602">
        <v>0</v>
      </c>
      <c r="AD307" s="602">
        <v>0</v>
      </c>
      <c r="AE307" s="602">
        <v>0</v>
      </c>
      <c r="AF307" s="602">
        <v>0</v>
      </c>
      <c r="AG307" s="602">
        <v>0</v>
      </c>
      <c r="AH307" s="602">
        <v>0</v>
      </c>
      <c r="AI307" s="602">
        <v>0</v>
      </c>
      <c r="AJ307" s="602">
        <v>0</v>
      </c>
      <c r="AK307" s="602">
        <v>0</v>
      </c>
      <c r="AL307" s="602">
        <v>0</v>
      </c>
      <c r="AM307" s="602">
        <v>0</v>
      </c>
      <c r="AN307" s="602">
        <v>0</v>
      </c>
      <c r="AO307" s="602">
        <v>0</v>
      </c>
      <c r="AP307" s="602">
        <v>0</v>
      </c>
      <c r="AQ307" s="602">
        <v>0</v>
      </c>
      <c r="AR307" s="602">
        <v>0</v>
      </c>
      <c r="AS307" s="602">
        <v>0</v>
      </c>
      <c r="AT307" s="602">
        <v>0</v>
      </c>
      <c r="AU307" s="602">
        <v>0</v>
      </c>
      <c r="AV307" s="602">
        <v>0</v>
      </c>
      <c r="AW307" s="602">
        <v>0</v>
      </c>
      <c r="AX307" s="602">
        <v>0</v>
      </c>
      <c r="AY307" s="602">
        <v>0</v>
      </c>
      <c r="AZ307" s="602">
        <v>0</v>
      </c>
      <c r="BA307" s="602">
        <v>0</v>
      </c>
      <c r="BB307" s="602">
        <v>0</v>
      </c>
      <c r="BC307" s="602">
        <v>0</v>
      </c>
      <c r="BD307" s="602">
        <v>0</v>
      </c>
      <c r="BE307" s="602">
        <v>0</v>
      </c>
      <c r="BF307" s="602">
        <v>0</v>
      </c>
      <c r="BG307" s="602">
        <v>0</v>
      </c>
      <c r="BH307" s="602">
        <v>0</v>
      </c>
      <c r="BI307" s="602">
        <v>0</v>
      </c>
      <c r="BJ307" s="602">
        <v>0</v>
      </c>
      <c r="BK307" s="602">
        <v>0</v>
      </c>
      <c r="BL307" s="602">
        <v>0</v>
      </c>
      <c r="BM307" s="602">
        <v>0</v>
      </c>
      <c r="BN307" s="602">
        <v>0</v>
      </c>
      <c r="BO307" s="602">
        <v>0</v>
      </c>
    </row>
    <row r="308" spans="1:67" ht="14.4" x14ac:dyDescent="0.25">
      <c r="A308" s="597" t="e">
        <v>#N/A</v>
      </c>
      <c r="B308" s="597" t="e">
        <v>#N/A</v>
      </c>
      <c r="C308" s="598" t="s">
        <v>157</v>
      </c>
      <c r="D308" s="598" t="s">
        <v>157</v>
      </c>
      <c r="E308" s="599" t="s">
        <v>671</v>
      </c>
      <c r="F308" s="599" t="s">
        <v>157</v>
      </c>
      <c r="G308" s="600" t="s">
        <v>157</v>
      </c>
      <c r="H308" s="601" t="s">
        <v>157</v>
      </c>
      <c r="I308" s="602" t="s">
        <v>157</v>
      </c>
      <c r="J308" s="602">
        <v>0</v>
      </c>
      <c r="K308" s="602">
        <v>0</v>
      </c>
      <c r="L308" s="602">
        <v>0</v>
      </c>
      <c r="M308" s="602">
        <v>0</v>
      </c>
      <c r="N308" s="602">
        <v>0</v>
      </c>
      <c r="O308" s="602">
        <v>0</v>
      </c>
      <c r="P308" s="602">
        <v>0</v>
      </c>
      <c r="Q308" s="602">
        <v>0</v>
      </c>
      <c r="R308" s="602">
        <v>0</v>
      </c>
      <c r="S308" s="602">
        <v>0</v>
      </c>
      <c r="T308" s="602">
        <v>0</v>
      </c>
      <c r="U308" s="602">
        <v>0</v>
      </c>
      <c r="V308" s="602">
        <v>0</v>
      </c>
      <c r="W308" s="602">
        <v>0</v>
      </c>
      <c r="X308" s="602">
        <v>0</v>
      </c>
      <c r="Y308" s="602">
        <v>0</v>
      </c>
      <c r="Z308" s="602">
        <v>0</v>
      </c>
      <c r="AA308" s="602">
        <v>0</v>
      </c>
      <c r="AB308" s="602">
        <v>0</v>
      </c>
      <c r="AC308" s="602">
        <v>0</v>
      </c>
      <c r="AD308" s="602">
        <v>0</v>
      </c>
      <c r="AE308" s="602">
        <v>0</v>
      </c>
      <c r="AF308" s="602">
        <v>0</v>
      </c>
      <c r="AG308" s="602">
        <v>0</v>
      </c>
      <c r="AH308" s="602">
        <v>0</v>
      </c>
      <c r="AI308" s="602">
        <v>0</v>
      </c>
      <c r="AJ308" s="602">
        <v>0</v>
      </c>
      <c r="AK308" s="602">
        <v>0</v>
      </c>
      <c r="AL308" s="602">
        <v>0</v>
      </c>
      <c r="AM308" s="602">
        <v>0</v>
      </c>
      <c r="AN308" s="602">
        <v>0</v>
      </c>
      <c r="AO308" s="602">
        <v>0</v>
      </c>
      <c r="AP308" s="602">
        <v>0</v>
      </c>
      <c r="AQ308" s="602">
        <v>0</v>
      </c>
      <c r="AR308" s="602">
        <v>0</v>
      </c>
      <c r="AS308" s="602">
        <v>0</v>
      </c>
      <c r="AT308" s="602">
        <v>0</v>
      </c>
      <c r="AU308" s="602">
        <v>0</v>
      </c>
      <c r="AV308" s="602">
        <v>0</v>
      </c>
      <c r="AW308" s="602">
        <v>0</v>
      </c>
      <c r="AX308" s="602">
        <v>0</v>
      </c>
      <c r="AY308" s="602">
        <v>0</v>
      </c>
      <c r="AZ308" s="602">
        <v>0</v>
      </c>
      <c r="BA308" s="602">
        <v>0</v>
      </c>
      <c r="BB308" s="602">
        <v>0</v>
      </c>
      <c r="BC308" s="602">
        <v>0</v>
      </c>
      <c r="BD308" s="602">
        <v>0</v>
      </c>
      <c r="BE308" s="602">
        <v>0</v>
      </c>
      <c r="BF308" s="602">
        <v>0</v>
      </c>
      <c r="BG308" s="602">
        <v>0</v>
      </c>
      <c r="BH308" s="602">
        <v>0</v>
      </c>
      <c r="BI308" s="602">
        <v>0</v>
      </c>
      <c r="BJ308" s="602">
        <v>0</v>
      </c>
      <c r="BK308" s="602">
        <v>0</v>
      </c>
      <c r="BL308" s="602">
        <v>0</v>
      </c>
      <c r="BM308" s="602">
        <v>0</v>
      </c>
      <c r="BN308" s="602">
        <v>0</v>
      </c>
      <c r="BO308" s="602">
        <v>0</v>
      </c>
    </row>
    <row r="309" spans="1:67" ht="14.4" x14ac:dyDescent="0.25">
      <c r="A309" s="597" t="e">
        <v>#N/A</v>
      </c>
      <c r="B309" s="597" t="e">
        <v>#N/A</v>
      </c>
      <c r="C309" s="598" t="s">
        <v>157</v>
      </c>
      <c r="D309" s="598" t="s">
        <v>157</v>
      </c>
      <c r="E309" s="599" t="s">
        <v>711</v>
      </c>
      <c r="F309" s="599" t="s">
        <v>157</v>
      </c>
      <c r="G309" s="600" t="s">
        <v>157</v>
      </c>
      <c r="H309" s="601" t="s">
        <v>157</v>
      </c>
      <c r="I309" s="602" t="s">
        <v>157</v>
      </c>
      <c r="J309" s="602">
        <v>0</v>
      </c>
      <c r="K309" s="602">
        <v>0</v>
      </c>
      <c r="L309" s="602">
        <v>0</v>
      </c>
      <c r="M309" s="602">
        <v>0</v>
      </c>
      <c r="N309" s="602">
        <v>0</v>
      </c>
      <c r="O309" s="602">
        <v>0</v>
      </c>
      <c r="P309" s="602">
        <v>0</v>
      </c>
      <c r="Q309" s="602">
        <v>0</v>
      </c>
      <c r="R309" s="602">
        <v>0</v>
      </c>
      <c r="S309" s="602">
        <v>0</v>
      </c>
      <c r="T309" s="602">
        <v>0</v>
      </c>
      <c r="U309" s="602">
        <v>0</v>
      </c>
      <c r="V309" s="602">
        <v>0</v>
      </c>
      <c r="W309" s="602">
        <v>0</v>
      </c>
      <c r="X309" s="602">
        <v>0</v>
      </c>
      <c r="Y309" s="602">
        <v>0</v>
      </c>
      <c r="Z309" s="602">
        <v>0</v>
      </c>
      <c r="AA309" s="602">
        <v>0</v>
      </c>
      <c r="AB309" s="602">
        <v>0</v>
      </c>
      <c r="AC309" s="602">
        <v>0</v>
      </c>
      <c r="AD309" s="602">
        <v>0</v>
      </c>
      <c r="AE309" s="602">
        <v>0</v>
      </c>
      <c r="AF309" s="602">
        <v>0</v>
      </c>
      <c r="AG309" s="602">
        <v>0</v>
      </c>
      <c r="AH309" s="602">
        <v>0</v>
      </c>
      <c r="AI309" s="602">
        <v>0</v>
      </c>
      <c r="AJ309" s="602">
        <v>0</v>
      </c>
      <c r="AK309" s="602">
        <v>0</v>
      </c>
      <c r="AL309" s="602">
        <v>0</v>
      </c>
      <c r="AM309" s="602">
        <v>0</v>
      </c>
      <c r="AN309" s="602">
        <v>0</v>
      </c>
      <c r="AO309" s="602">
        <v>0</v>
      </c>
      <c r="AP309" s="602">
        <v>0</v>
      </c>
      <c r="AQ309" s="602">
        <v>0</v>
      </c>
      <c r="AR309" s="602">
        <v>0</v>
      </c>
      <c r="AS309" s="602">
        <v>0</v>
      </c>
      <c r="AT309" s="602">
        <v>0</v>
      </c>
      <c r="AU309" s="602">
        <v>0</v>
      </c>
      <c r="AV309" s="602">
        <v>0</v>
      </c>
      <c r="AW309" s="602">
        <v>0</v>
      </c>
      <c r="AX309" s="602">
        <v>0</v>
      </c>
      <c r="AY309" s="602">
        <v>0</v>
      </c>
      <c r="AZ309" s="602">
        <v>0</v>
      </c>
      <c r="BA309" s="602">
        <v>0</v>
      </c>
      <c r="BB309" s="602">
        <v>0</v>
      </c>
      <c r="BC309" s="602">
        <v>0</v>
      </c>
      <c r="BD309" s="602">
        <v>0</v>
      </c>
      <c r="BE309" s="602">
        <v>0</v>
      </c>
      <c r="BF309" s="602">
        <v>0</v>
      </c>
      <c r="BG309" s="602">
        <v>0</v>
      </c>
      <c r="BH309" s="602">
        <v>0</v>
      </c>
      <c r="BI309" s="602">
        <v>0</v>
      </c>
      <c r="BJ309" s="602">
        <v>0</v>
      </c>
      <c r="BK309" s="602">
        <v>0</v>
      </c>
      <c r="BL309" s="602">
        <v>0</v>
      </c>
      <c r="BM309" s="602">
        <v>0</v>
      </c>
      <c r="BN309" s="602">
        <v>0</v>
      </c>
      <c r="BO309" s="602">
        <v>0</v>
      </c>
    </row>
    <row r="310" spans="1:67" ht="14.4" x14ac:dyDescent="0.25">
      <c r="A310" s="597" t="e">
        <v>#N/A</v>
      </c>
      <c r="B310" s="597" t="e">
        <v>#N/A</v>
      </c>
      <c r="C310" s="598" t="s">
        <v>157</v>
      </c>
      <c r="D310" s="598" t="s">
        <v>157</v>
      </c>
      <c r="E310" s="599">
        <v>2444</v>
      </c>
      <c r="F310" s="599" t="s">
        <v>157</v>
      </c>
      <c r="G310" s="600" t="s">
        <v>157</v>
      </c>
      <c r="H310" s="601" t="s">
        <v>157</v>
      </c>
      <c r="I310" s="602" t="s">
        <v>157</v>
      </c>
      <c r="J310" s="602">
        <v>0</v>
      </c>
      <c r="K310" s="602">
        <v>0</v>
      </c>
      <c r="L310" s="602">
        <v>0</v>
      </c>
      <c r="M310" s="602">
        <v>0</v>
      </c>
      <c r="N310" s="602">
        <v>0</v>
      </c>
      <c r="O310" s="602">
        <v>0</v>
      </c>
      <c r="P310" s="602">
        <v>0</v>
      </c>
      <c r="Q310" s="602">
        <v>0</v>
      </c>
      <c r="R310" s="602">
        <v>0</v>
      </c>
      <c r="S310" s="602">
        <v>0</v>
      </c>
      <c r="T310" s="602">
        <v>0</v>
      </c>
      <c r="U310" s="602">
        <v>0</v>
      </c>
      <c r="V310" s="602">
        <v>0</v>
      </c>
      <c r="W310" s="602">
        <v>0</v>
      </c>
      <c r="X310" s="602">
        <v>0</v>
      </c>
      <c r="Y310" s="602">
        <v>0</v>
      </c>
      <c r="Z310" s="602">
        <v>0</v>
      </c>
      <c r="AA310" s="602">
        <v>0</v>
      </c>
      <c r="AB310" s="602">
        <v>0</v>
      </c>
      <c r="AC310" s="602">
        <v>0</v>
      </c>
      <c r="AD310" s="602">
        <v>0</v>
      </c>
      <c r="AE310" s="602">
        <v>0</v>
      </c>
      <c r="AF310" s="602">
        <v>0</v>
      </c>
      <c r="AG310" s="602">
        <v>0</v>
      </c>
      <c r="AH310" s="602">
        <v>0</v>
      </c>
      <c r="AI310" s="602">
        <v>0</v>
      </c>
      <c r="AJ310" s="602">
        <v>0</v>
      </c>
      <c r="AK310" s="602">
        <v>0</v>
      </c>
      <c r="AL310" s="602">
        <v>0</v>
      </c>
      <c r="AM310" s="602">
        <v>0</v>
      </c>
      <c r="AN310" s="602">
        <v>0</v>
      </c>
      <c r="AO310" s="602">
        <v>0</v>
      </c>
      <c r="AP310" s="602">
        <v>0</v>
      </c>
      <c r="AQ310" s="602">
        <v>0</v>
      </c>
      <c r="AR310" s="602">
        <v>0</v>
      </c>
      <c r="AS310" s="602">
        <v>0</v>
      </c>
      <c r="AT310" s="602">
        <v>0</v>
      </c>
      <c r="AU310" s="602">
        <v>0</v>
      </c>
      <c r="AV310" s="602">
        <v>0</v>
      </c>
      <c r="AW310" s="602">
        <v>0</v>
      </c>
      <c r="AX310" s="602">
        <v>0</v>
      </c>
      <c r="AY310" s="602">
        <v>0</v>
      </c>
      <c r="AZ310" s="602">
        <v>0</v>
      </c>
      <c r="BA310" s="602">
        <v>0</v>
      </c>
      <c r="BB310" s="602">
        <v>0</v>
      </c>
      <c r="BC310" s="602">
        <v>0</v>
      </c>
      <c r="BD310" s="602">
        <v>0</v>
      </c>
      <c r="BE310" s="602">
        <v>0</v>
      </c>
      <c r="BF310" s="602">
        <v>0</v>
      </c>
      <c r="BG310" s="602">
        <v>0</v>
      </c>
      <c r="BH310" s="602">
        <v>0</v>
      </c>
      <c r="BI310" s="602">
        <v>0</v>
      </c>
      <c r="BJ310" s="602">
        <v>0</v>
      </c>
      <c r="BK310" s="602">
        <v>0</v>
      </c>
      <c r="BL310" s="602">
        <v>0</v>
      </c>
      <c r="BM310" s="602">
        <v>0</v>
      </c>
      <c r="BN310" s="602">
        <v>0</v>
      </c>
      <c r="BO310" s="602">
        <v>0</v>
      </c>
    </row>
    <row r="311" spans="1:67" ht="14.4" x14ac:dyDescent="0.25">
      <c r="A311" s="597" t="e">
        <v>#N/A</v>
      </c>
      <c r="B311" s="597" t="e">
        <v>#N/A</v>
      </c>
      <c r="C311" s="598" t="s">
        <v>157</v>
      </c>
      <c r="D311" s="598" t="s">
        <v>157</v>
      </c>
      <c r="E311" s="599">
        <v>5209</v>
      </c>
      <c r="F311" s="599" t="s">
        <v>157</v>
      </c>
      <c r="G311" s="600" t="s">
        <v>157</v>
      </c>
      <c r="H311" s="601" t="s">
        <v>157</v>
      </c>
      <c r="I311" s="602" t="s">
        <v>157</v>
      </c>
      <c r="J311" s="602">
        <v>0</v>
      </c>
      <c r="K311" s="602">
        <v>0</v>
      </c>
      <c r="L311" s="602">
        <v>0</v>
      </c>
      <c r="M311" s="602">
        <v>0</v>
      </c>
      <c r="N311" s="602">
        <v>0</v>
      </c>
      <c r="O311" s="602">
        <v>0</v>
      </c>
      <c r="P311" s="602">
        <v>0</v>
      </c>
      <c r="Q311" s="602">
        <v>0</v>
      </c>
      <c r="R311" s="602">
        <v>0</v>
      </c>
      <c r="S311" s="602">
        <v>0</v>
      </c>
      <c r="T311" s="602">
        <v>0</v>
      </c>
      <c r="U311" s="602">
        <v>0</v>
      </c>
      <c r="V311" s="602">
        <v>0</v>
      </c>
      <c r="W311" s="602">
        <v>0</v>
      </c>
      <c r="X311" s="602">
        <v>0</v>
      </c>
      <c r="Y311" s="602">
        <v>0</v>
      </c>
      <c r="Z311" s="602">
        <v>0</v>
      </c>
      <c r="AA311" s="602">
        <v>0</v>
      </c>
      <c r="AB311" s="602">
        <v>0</v>
      </c>
      <c r="AC311" s="602">
        <v>0</v>
      </c>
      <c r="AD311" s="602">
        <v>0</v>
      </c>
      <c r="AE311" s="602">
        <v>0</v>
      </c>
      <c r="AF311" s="602">
        <v>0</v>
      </c>
      <c r="AG311" s="602">
        <v>0</v>
      </c>
      <c r="AH311" s="602">
        <v>0</v>
      </c>
      <c r="AI311" s="602">
        <v>0</v>
      </c>
      <c r="AJ311" s="602">
        <v>0</v>
      </c>
      <c r="AK311" s="602">
        <v>0</v>
      </c>
      <c r="AL311" s="602">
        <v>0</v>
      </c>
      <c r="AM311" s="602">
        <v>0</v>
      </c>
      <c r="AN311" s="602">
        <v>0</v>
      </c>
      <c r="AO311" s="602">
        <v>0</v>
      </c>
      <c r="AP311" s="602">
        <v>0</v>
      </c>
      <c r="AQ311" s="602">
        <v>0</v>
      </c>
      <c r="AR311" s="602">
        <v>0</v>
      </c>
      <c r="AS311" s="602">
        <v>0</v>
      </c>
      <c r="AT311" s="602">
        <v>0</v>
      </c>
      <c r="AU311" s="602">
        <v>0</v>
      </c>
      <c r="AV311" s="602">
        <v>0</v>
      </c>
      <c r="AW311" s="602">
        <v>0</v>
      </c>
      <c r="AX311" s="602">
        <v>0</v>
      </c>
      <c r="AY311" s="602">
        <v>0</v>
      </c>
      <c r="AZ311" s="602">
        <v>0</v>
      </c>
      <c r="BA311" s="602">
        <v>0</v>
      </c>
      <c r="BB311" s="602">
        <v>0</v>
      </c>
      <c r="BC311" s="602">
        <v>0</v>
      </c>
      <c r="BD311" s="602">
        <v>0</v>
      </c>
      <c r="BE311" s="602">
        <v>0</v>
      </c>
      <c r="BF311" s="602">
        <v>0</v>
      </c>
      <c r="BG311" s="602">
        <v>0</v>
      </c>
      <c r="BH311" s="602">
        <v>0</v>
      </c>
      <c r="BI311" s="602">
        <v>0</v>
      </c>
      <c r="BJ311" s="602">
        <v>0</v>
      </c>
      <c r="BK311" s="602">
        <v>0</v>
      </c>
      <c r="BL311" s="602">
        <v>0</v>
      </c>
      <c r="BM311" s="602">
        <v>0</v>
      </c>
      <c r="BN311" s="602">
        <v>0</v>
      </c>
      <c r="BO311" s="602">
        <v>0</v>
      </c>
    </row>
    <row r="312" spans="1:67" ht="14.4" x14ac:dyDescent="0.25">
      <c r="A312" s="597" t="e">
        <v>#N/A</v>
      </c>
      <c r="B312" s="597" t="e">
        <v>#N/A</v>
      </c>
      <c r="C312" s="598" t="s">
        <v>157</v>
      </c>
      <c r="D312" s="598" t="s">
        <v>157</v>
      </c>
      <c r="E312" s="599" t="s">
        <v>673</v>
      </c>
      <c r="F312" s="599" t="s">
        <v>157</v>
      </c>
      <c r="G312" s="600" t="s">
        <v>157</v>
      </c>
      <c r="H312" s="601" t="s">
        <v>157</v>
      </c>
      <c r="I312" s="602" t="s">
        <v>157</v>
      </c>
      <c r="J312" s="602">
        <v>0</v>
      </c>
      <c r="K312" s="602">
        <v>0</v>
      </c>
      <c r="L312" s="602">
        <v>0</v>
      </c>
      <c r="M312" s="602">
        <v>0</v>
      </c>
      <c r="N312" s="602">
        <v>0</v>
      </c>
      <c r="O312" s="602">
        <v>0</v>
      </c>
      <c r="P312" s="602">
        <v>0</v>
      </c>
      <c r="Q312" s="602">
        <v>0</v>
      </c>
      <c r="R312" s="602">
        <v>0</v>
      </c>
      <c r="S312" s="602">
        <v>0</v>
      </c>
      <c r="T312" s="602">
        <v>0</v>
      </c>
      <c r="U312" s="602">
        <v>0</v>
      </c>
      <c r="V312" s="602">
        <v>0</v>
      </c>
      <c r="W312" s="602">
        <v>0</v>
      </c>
      <c r="X312" s="602">
        <v>0</v>
      </c>
      <c r="Y312" s="602">
        <v>0</v>
      </c>
      <c r="Z312" s="602">
        <v>0</v>
      </c>
      <c r="AA312" s="602">
        <v>0</v>
      </c>
      <c r="AB312" s="602">
        <v>0</v>
      </c>
      <c r="AC312" s="602">
        <v>0</v>
      </c>
      <c r="AD312" s="602">
        <v>0</v>
      </c>
      <c r="AE312" s="602">
        <v>0</v>
      </c>
      <c r="AF312" s="602">
        <v>0</v>
      </c>
      <c r="AG312" s="602">
        <v>0</v>
      </c>
      <c r="AH312" s="602">
        <v>0</v>
      </c>
      <c r="AI312" s="602">
        <v>0</v>
      </c>
      <c r="AJ312" s="602">
        <v>0</v>
      </c>
      <c r="AK312" s="602">
        <v>0</v>
      </c>
      <c r="AL312" s="602">
        <v>0</v>
      </c>
      <c r="AM312" s="602">
        <v>0</v>
      </c>
      <c r="AN312" s="602">
        <v>0</v>
      </c>
      <c r="AO312" s="602">
        <v>0</v>
      </c>
      <c r="AP312" s="602">
        <v>0</v>
      </c>
      <c r="AQ312" s="602">
        <v>0</v>
      </c>
      <c r="AR312" s="602">
        <v>0</v>
      </c>
      <c r="AS312" s="602">
        <v>0</v>
      </c>
      <c r="AT312" s="602">
        <v>0</v>
      </c>
      <c r="AU312" s="602">
        <v>0</v>
      </c>
      <c r="AV312" s="602">
        <v>0</v>
      </c>
      <c r="AW312" s="602">
        <v>0</v>
      </c>
      <c r="AX312" s="602">
        <v>0</v>
      </c>
      <c r="AY312" s="602">
        <v>0</v>
      </c>
      <c r="AZ312" s="602">
        <v>0</v>
      </c>
      <c r="BA312" s="602">
        <v>0</v>
      </c>
      <c r="BB312" s="602">
        <v>0</v>
      </c>
      <c r="BC312" s="602">
        <v>0</v>
      </c>
      <c r="BD312" s="602">
        <v>0</v>
      </c>
      <c r="BE312" s="602">
        <v>0</v>
      </c>
      <c r="BF312" s="602">
        <v>0</v>
      </c>
      <c r="BG312" s="602">
        <v>0</v>
      </c>
      <c r="BH312" s="602">
        <v>0</v>
      </c>
      <c r="BI312" s="602">
        <v>0</v>
      </c>
      <c r="BJ312" s="602">
        <v>0</v>
      </c>
      <c r="BK312" s="602">
        <v>0</v>
      </c>
      <c r="BL312" s="602">
        <v>0</v>
      </c>
      <c r="BM312" s="602">
        <v>0</v>
      </c>
      <c r="BN312" s="602">
        <v>0</v>
      </c>
      <c r="BO312" s="602">
        <v>0</v>
      </c>
    </row>
    <row r="313" spans="1:67" ht="14.4" x14ac:dyDescent="0.25">
      <c r="A313" s="597" t="e">
        <v>#N/A</v>
      </c>
      <c r="B313" s="597" t="e">
        <v>#N/A</v>
      </c>
      <c r="C313" s="598" t="s">
        <v>157</v>
      </c>
      <c r="D313" s="598" t="s">
        <v>157</v>
      </c>
      <c r="E313" s="599" t="s">
        <v>675</v>
      </c>
      <c r="F313" s="599" t="s">
        <v>157</v>
      </c>
      <c r="G313" s="600" t="s">
        <v>157</v>
      </c>
      <c r="H313" s="601" t="s">
        <v>157</v>
      </c>
      <c r="I313" s="602" t="s">
        <v>157</v>
      </c>
      <c r="J313" s="602">
        <v>0</v>
      </c>
      <c r="K313" s="602">
        <v>0</v>
      </c>
      <c r="L313" s="602">
        <v>0</v>
      </c>
      <c r="M313" s="602">
        <v>0</v>
      </c>
      <c r="N313" s="602">
        <v>0</v>
      </c>
      <c r="O313" s="602">
        <v>0</v>
      </c>
      <c r="P313" s="602">
        <v>0</v>
      </c>
      <c r="Q313" s="602">
        <v>0</v>
      </c>
      <c r="R313" s="602">
        <v>0</v>
      </c>
      <c r="S313" s="602">
        <v>0</v>
      </c>
      <c r="T313" s="602">
        <v>0</v>
      </c>
      <c r="U313" s="602">
        <v>0</v>
      </c>
      <c r="V313" s="602">
        <v>0</v>
      </c>
      <c r="W313" s="602">
        <v>0</v>
      </c>
      <c r="X313" s="602">
        <v>0</v>
      </c>
      <c r="Y313" s="602">
        <v>0</v>
      </c>
      <c r="Z313" s="602">
        <v>0</v>
      </c>
      <c r="AA313" s="602">
        <v>0</v>
      </c>
      <c r="AB313" s="602">
        <v>0</v>
      </c>
      <c r="AC313" s="602">
        <v>0</v>
      </c>
      <c r="AD313" s="602">
        <v>0</v>
      </c>
      <c r="AE313" s="602">
        <v>0</v>
      </c>
      <c r="AF313" s="602">
        <v>0</v>
      </c>
      <c r="AG313" s="602">
        <v>0</v>
      </c>
      <c r="AH313" s="602">
        <v>0</v>
      </c>
      <c r="AI313" s="602">
        <v>0</v>
      </c>
      <c r="AJ313" s="602">
        <v>0</v>
      </c>
      <c r="AK313" s="602">
        <v>0</v>
      </c>
      <c r="AL313" s="602">
        <v>0</v>
      </c>
      <c r="AM313" s="602">
        <v>0</v>
      </c>
      <c r="AN313" s="602">
        <v>0</v>
      </c>
      <c r="AO313" s="602">
        <v>0</v>
      </c>
      <c r="AP313" s="602">
        <v>0</v>
      </c>
      <c r="AQ313" s="602">
        <v>0</v>
      </c>
      <c r="AR313" s="602">
        <v>0</v>
      </c>
      <c r="AS313" s="602">
        <v>0</v>
      </c>
      <c r="AT313" s="602">
        <v>0</v>
      </c>
      <c r="AU313" s="602">
        <v>0</v>
      </c>
      <c r="AV313" s="602">
        <v>0</v>
      </c>
      <c r="AW313" s="602">
        <v>0</v>
      </c>
      <c r="AX313" s="602">
        <v>0</v>
      </c>
      <c r="AY313" s="602">
        <v>0</v>
      </c>
      <c r="AZ313" s="602">
        <v>0</v>
      </c>
      <c r="BA313" s="602">
        <v>0</v>
      </c>
      <c r="BB313" s="602">
        <v>0</v>
      </c>
      <c r="BC313" s="602">
        <v>0</v>
      </c>
      <c r="BD313" s="602">
        <v>0</v>
      </c>
      <c r="BE313" s="602">
        <v>0</v>
      </c>
      <c r="BF313" s="602">
        <v>0</v>
      </c>
      <c r="BG313" s="602">
        <v>0</v>
      </c>
      <c r="BH313" s="602">
        <v>0</v>
      </c>
      <c r="BI313" s="602">
        <v>0</v>
      </c>
      <c r="BJ313" s="602">
        <v>0</v>
      </c>
      <c r="BK313" s="602">
        <v>0</v>
      </c>
      <c r="BL313" s="602">
        <v>0</v>
      </c>
      <c r="BM313" s="602">
        <v>0</v>
      </c>
      <c r="BN313" s="602">
        <v>0</v>
      </c>
      <c r="BO313" s="602">
        <v>0</v>
      </c>
    </row>
    <row r="314" spans="1:67" ht="14.4" x14ac:dyDescent="0.25">
      <c r="A314" s="597" t="e">
        <v>#N/A</v>
      </c>
      <c r="B314" s="597" t="e">
        <v>#N/A</v>
      </c>
      <c r="C314" s="598" t="s">
        <v>157</v>
      </c>
      <c r="D314" s="598" t="s">
        <v>157</v>
      </c>
      <c r="E314" s="599" t="s">
        <v>677</v>
      </c>
      <c r="F314" s="599" t="s">
        <v>157</v>
      </c>
      <c r="G314" s="600" t="s">
        <v>157</v>
      </c>
      <c r="H314" s="601" t="s">
        <v>157</v>
      </c>
      <c r="I314" s="602" t="s">
        <v>157</v>
      </c>
      <c r="J314" s="602">
        <v>0</v>
      </c>
      <c r="K314" s="602">
        <v>0</v>
      </c>
      <c r="L314" s="602">
        <v>0</v>
      </c>
      <c r="M314" s="602">
        <v>0</v>
      </c>
      <c r="N314" s="602">
        <v>0</v>
      </c>
      <c r="O314" s="602">
        <v>0</v>
      </c>
      <c r="P314" s="602">
        <v>0</v>
      </c>
      <c r="Q314" s="602">
        <v>0</v>
      </c>
      <c r="R314" s="602">
        <v>0</v>
      </c>
      <c r="S314" s="602">
        <v>0</v>
      </c>
      <c r="T314" s="602">
        <v>0</v>
      </c>
      <c r="U314" s="602">
        <v>0</v>
      </c>
      <c r="V314" s="602">
        <v>0</v>
      </c>
      <c r="W314" s="602">
        <v>0</v>
      </c>
      <c r="X314" s="602">
        <v>0</v>
      </c>
      <c r="Y314" s="602">
        <v>0</v>
      </c>
      <c r="Z314" s="602">
        <v>0</v>
      </c>
      <c r="AA314" s="602">
        <v>0</v>
      </c>
      <c r="AB314" s="602">
        <v>0</v>
      </c>
      <c r="AC314" s="602">
        <v>0</v>
      </c>
      <c r="AD314" s="602">
        <v>0</v>
      </c>
      <c r="AE314" s="602">
        <v>0</v>
      </c>
      <c r="AF314" s="602">
        <v>0</v>
      </c>
      <c r="AG314" s="602">
        <v>0</v>
      </c>
      <c r="AH314" s="602">
        <v>0</v>
      </c>
      <c r="AI314" s="602">
        <v>0</v>
      </c>
      <c r="AJ314" s="602">
        <v>0</v>
      </c>
      <c r="AK314" s="602">
        <v>0</v>
      </c>
      <c r="AL314" s="602">
        <v>0</v>
      </c>
      <c r="AM314" s="602">
        <v>0</v>
      </c>
      <c r="AN314" s="602">
        <v>0</v>
      </c>
      <c r="AO314" s="602">
        <v>0</v>
      </c>
      <c r="AP314" s="602">
        <v>0</v>
      </c>
      <c r="AQ314" s="602">
        <v>0</v>
      </c>
      <c r="AR314" s="602">
        <v>0</v>
      </c>
      <c r="AS314" s="602">
        <v>0</v>
      </c>
      <c r="AT314" s="602">
        <v>0</v>
      </c>
      <c r="AU314" s="602">
        <v>0</v>
      </c>
      <c r="AV314" s="602">
        <v>0</v>
      </c>
      <c r="AW314" s="602">
        <v>0</v>
      </c>
      <c r="AX314" s="602">
        <v>0</v>
      </c>
      <c r="AY314" s="602">
        <v>0</v>
      </c>
      <c r="AZ314" s="602">
        <v>0</v>
      </c>
      <c r="BA314" s="602">
        <v>0</v>
      </c>
      <c r="BB314" s="602">
        <v>0</v>
      </c>
      <c r="BC314" s="602">
        <v>0</v>
      </c>
      <c r="BD314" s="602">
        <v>0</v>
      </c>
      <c r="BE314" s="602">
        <v>0</v>
      </c>
      <c r="BF314" s="602">
        <v>0</v>
      </c>
      <c r="BG314" s="602">
        <v>0</v>
      </c>
      <c r="BH314" s="602">
        <v>0</v>
      </c>
      <c r="BI314" s="602">
        <v>0</v>
      </c>
      <c r="BJ314" s="602">
        <v>0</v>
      </c>
      <c r="BK314" s="602">
        <v>0</v>
      </c>
      <c r="BL314" s="602">
        <v>0</v>
      </c>
      <c r="BM314" s="602">
        <v>0</v>
      </c>
      <c r="BN314" s="602">
        <v>0</v>
      </c>
      <c r="BO314" s="602">
        <v>0</v>
      </c>
    </row>
    <row r="315" spans="1:67" ht="14.4" x14ac:dyDescent="0.25">
      <c r="A315" s="597" t="e">
        <v>#N/A</v>
      </c>
      <c r="B315" s="597" t="e">
        <v>#N/A</v>
      </c>
      <c r="C315" s="598" t="s">
        <v>157</v>
      </c>
      <c r="D315" s="598" t="s">
        <v>157</v>
      </c>
      <c r="E315" s="599">
        <v>2469</v>
      </c>
      <c r="F315" s="599" t="s">
        <v>157</v>
      </c>
      <c r="G315" s="600" t="s">
        <v>157</v>
      </c>
      <c r="H315" s="601" t="s">
        <v>157</v>
      </c>
      <c r="I315" s="602" t="s">
        <v>157</v>
      </c>
      <c r="J315" s="602">
        <v>0</v>
      </c>
      <c r="K315" s="602">
        <v>0</v>
      </c>
      <c r="L315" s="602">
        <v>0</v>
      </c>
      <c r="M315" s="602">
        <v>0</v>
      </c>
      <c r="N315" s="602">
        <v>0</v>
      </c>
      <c r="O315" s="602">
        <v>0</v>
      </c>
      <c r="P315" s="602">
        <v>0</v>
      </c>
      <c r="Q315" s="602">
        <v>0</v>
      </c>
      <c r="R315" s="602">
        <v>0</v>
      </c>
      <c r="S315" s="602">
        <v>0</v>
      </c>
      <c r="T315" s="602">
        <v>0</v>
      </c>
      <c r="U315" s="602">
        <v>0</v>
      </c>
      <c r="V315" s="602">
        <v>0</v>
      </c>
      <c r="W315" s="602">
        <v>0</v>
      </c>
      <c r="X315" s="602">
        <v>0</v>
      </c>
      <c r="Y315" s="602">
        <v>0</v>
      </c>
      <c r="Z315" s="602">
        <v>0</v>
      </c>
      <c r="AA315" s="602">
        <v>0</v>
      </c>
      <c r="AB315" s="602">
        <v>0</v>
      </c>
      <c r="AC315" s="602">
        <v>0</v>
      </c>
      <c r="AD315" s="602">
        <v>0</v>
      </c>
      <c r="AE315" s="602">
        <v>0</v>
      </c>
      <c r="AF315" s="602">
        <v>0</v>
      </c>
      <c r="AG315" s="602">
        <v>0</v>
      </c>
      <c r="AH315" s="602">
        <v>0</v>
      </c>
      <c r="AI315" s="602">
        <v>0</v>
      </c>
      <c r="AJ315" s="602">
        <v>0</v>
      </c>
      <c r="AK315" s="602">
        <v>0</v>
      </c>
      <c r="AL315" s="602">
        <v>0</v>
      </c>
      <c r="AM315" s="602">
        <v>0</v>
      </c>
      <c r="AN315" s="602">
        <v>0</v>
      </c>
      <c r="AO315" s="602">
        <v>0</v>
      </c>
      <c r="AP315" s="602">
        <v>0</v>
      </c>
      <c r="AQ315" s="602">
        <v>0</v>
      </c>
      <c r="AR315" s="602">
        <v>0</v>
      </c>
      <c r="AS315" s="602">
        <v>0</v>
      </c>
      <c r="AT315" s="602">
        <v>0</v>
      </c>
      <c r="AU315" s="602">
        <v>0</v>
      </c>
      <c r="AV315" s="602">
        <v>0</v>
      </c>
      <c r="AW315" s="602">
        <v>0</v>
      </c>
      <c r="AX315" s="602">
        <v>0</v>
      </c>
      <c r="AY315" s="602">
        <v>0</v>
      </c>
      <c r="AZ315" s="602">
        <v>0</v>
      </c>
      <c r="BA315" s="602">
        <v>0</v>
      </c>
      <c r="BB315" s="602">
        <v>0</v>
      </c>
      <c r="BC315" s="602">
        <v>0</v>
      </c>
      <c r="BD315" s="602">
        <v>0</v>
      </c>
      <c r="BE315" s="602">
        <v>0</v>
      </c>
      <c r="BF315" s="602">
        <v>0</v>
      </c>
      <c r="BG315" s="602">
        <v>0</v>
      </c>
      <c r="BH315" s="602">
        <v>0</v>
      </c>
      <c r="BI315" s="602">
        <v>0</v>
      </c>
      <c r="BJ315" s="602">
        <v>0</v>
      </c>
      <c r="BK315" s="602">
        <v>0</v>
      </c>
      <c r="BL315" s="602">
        <v>0</v>
      </c>
      <c r="BM315" s="602">
        <v>0</v>
      </c>
      <c r="BN315" s="602">
        <v>0</v>
      </c>
      <c r="BO315" s="602">
        <v>0</v>
      </c>
    </row>
    <row r="316" spans="1:67" ht="14.4" x14ac:dyDescent="0.25">
      <c r="A316" s="597" t="e">
        <v>#N/A</v>
      </c>
      <c r="B316" s="597" t="e">
        <v>#N/A</v>
      </c>
      <c r="C316" s="598" t="s">
        <v>157</v>
      </c>
      <c r="D316" s="598" t="s">
        <v>157</v>
      </c>
      <c r="E316" s="599" t="s">
        <v>679</v>
      </c>
      <c r="F316" s="599" t="s">
        <v>157</v>
      </c>
      <c r="G316" s="600" t="s">
        <v>157</v>
      </c>
      <c r="H316" s="601" t="s">
        <v>157</v>
      </c>
      <c r="I316" s="602" t="s">
        <v>157</v>
      </c>
      <c r="J316" s="602">
        <v>0</v>
      </c>
      <c r="K316" s="602">
        <v>0</v>
      </c>
      <c r="L316" s="602">
        <v>0</v>
      </c>
      <c r="M316" s="602">
        <v>0</v>
      </c>
      <c r="N316" s="602">
        <v>0</v>
      </c>
      <c r="O316" s="602">
        <v>0</v>
      </c>
      <c r="P316" s="602">
        <v>0</v>
      </c>
      <c r="Q316" s="602">
        <v>0</v>
      </c>
      <c r="R316" s="602">
        <v>0</v>
      </c>
      <c r="S316" s="602">
        <v>0</v>
      </c>
      <c r="T316" s="602">
        <v>0</v>
      </c>
      <c r="U316" s="602">
        <v>0</v>
      </c>
      <c r="V316" s="602">
        <v>0</v>
      </c>
      <c r="W316" s="602">
        <v>0</v>
      </c>
      <c r="X316" s="602">
        <v>0</v>
      </c>
      <c r="Y316" s="602">
        <v>0</v>
      </c>
      <c r="Z316" s="602">
        <v>0</v>
      </c>
      <c r="AA316" s="602">
        <v>0</v>
      </c>
      <c r="AB316" s="602">
        <v>0</v>
      </c>
      <c r="AC316" s="602">
        <v>0</v>
      </c>
      <c r="AD316" s="602">
        <v>0</v>
      </c>
      <c r="AE316" s="602">
        <v>0</v>
      </c>
      <c r="AF316" s="602">
        <v>0</v>
      </c>
      <c r="AG316" s="602">
        <v>0</v>
      </c>
      <c r="AH316" s="602">
        <v>0</v>
      </c>
      <c r="AI316" s="602">
        <v>0</v>
      </c>
      <c r="AJ316" s="602">
        <v>0</v>
      </c>
      <c r="AK316" s="602">
        <v>0</v>
      </c>
      <c r="AL316" s="602">
        <v>0</v>
      </c>
      <c r="AM316" s="602">
        <v>0</v>
      </c>
      <c r="AN316" s="602">
        <v>0</v>
      </c>
      <c r="AO316" s="602">
        <v>0</v>
      </c>
      <c r="AP316" s="602">
        <v>0</v>
      </c>
      <c r="AQ316" s="602">
        <v>0</v>
      </c>
      <c r="AR316" s="602">
        <v>0</v>
      </c>
      <c r="AS316" s="602">
        <v>0</v>
      </c>
      <c r="AT316" s="602">
        <v>0</v>
      </c>
      <c r="AU316" s="602">
        <v>0</v>
      </c>
      <c r="AV316" s="602">
        <v>0</v>
      </c>
      <c r="AW316" s="602">
        <v>0</v>
      </c>
      <c r="AX316" s="602">
        <v>0</v>
      </c>
      <c r="AY316" s="602">
        <v>0</v>
      </c>
      <c r="AZ316" s="602">
        <v>0</v>
      </c>
      <c r="BA316" s="602">
        <v>0</v>
      </c>
      <c r="BB316" s="602">
        <v>0</v>
      </c>
      <c r="BC316" s="602">
        <v>0</v>
      </c>
      <c r="BD316" s="602">
        <v>0</v>
      </c>
      <c r="BE316" s="602">
        <v>0</v>
      </c>
      <c r="BF316" s="602">
        <v>0</v>
      </c>
      <c r="BG316" s="602">
        <v>0</v>
      </c>
      <c r="BH316" s="602">
        <v>0</v>
      </c>
      <c r="BI316" s="602">
        <v>0</v>
      </c>
      <c r="BJ316" s="602">
        <v>0</v>
      </c>
      <c r="BK316" s="602">
        <v>0</v>
      </c>
      <c r="BL316" s="602">
        <v>0</v>
      </c>
      <c r="BM316" s="602">
        <v>0</v>
      </c>
      <c r="BN316" s="602">
        <v>0</v>
      </c>
      <c r="BO316" s="602">
        <v>0</v>
      </c>
    </row>
    <row r="317" spans="1:67" ht="14.4" x14ac:dyDescent="0.25">
      <c r="A317" s="597" t="e">
        <v>#N/A</v>
      </c>
      <c r="B317" s="597" t="e">
        <v>#N/A</v>
      </c>
      <c r="C317" s="598" t="s">
        <v>157</v>
      </c>
      <c r="D317" s="598" t="s">
        <v>157</v>
      </c>
      <c r="E317" s="599" t="s">
        <v>681</v>
      </c>
      <c r="F317" s="599" t="s">
        <v>157</v>
      </c>
      <c r="G317" s="600" t="s">
        <v>157</v>
      </c>
      <c r="H317" s="601" t="s">
        <v>157</v>
      </c>
      <c r="I317" s="602" t="s">
        <v>157</v>
      </c>
      <c r="J317" s="602">
        <v>0</v>
      </c>
      <c r="K317" s="602">
        <v>0</v>
      </c>
      <c r="L317" s="602">
        <v>0</v>
      </c>
      <c r="M317" s="602">
        <v>0</v>
      </c>
      <c r="N317" s="602">
        <v>0</v>
      </c>
      <c r="O317" s="602">
        <v>0</v>
      </c>
      <c r="P317" s="602">
        <v>0</v>
      </c>
      <c r="Q317" s="602">
        <v>0</v>
      </c>
      <c r="R317" s="602">
        <v>0</v>
      </c>
      <c r="S317" s="602">
        <v>0</v>
      </c>
      <c r="T317" s="602">
        <v>0</v>
      </c>
      <c r="U317" s="602">
        <v>0</v>
      </c>
      <c r="V317" s="602">
        <v>0</v>
      </c>
      <c r="W317" s="602">
        <v>0</v>
      </c>
      <c r="X317" s="602">
        <v>0</v>
      </c>
      <c r="Y317" s="602">
        <v>0</v>
      </c>
      <c r="Z317" s="602">
        <v>0</v>
      </c>
      <c r="AA317" s="602">
        <v>0</v>
      </c>
      <c r="AB317" s="602">
        <v>0</v>
      </c>
      <c r="AC317" s="602">
        <v>0</v>
      </c>
      <c r="AD317" s="602">
        <v>0</v>
      </c>
      <c r="AE317" s="602">
        <v>0</v>
      </c>
      <c r="AF317" s="602">
        <v>0</v>
      </c>
      <c r="AG317" s="602">
        <v>0</v>
      </c>
      <c r="AH317" s="602">
        <v>0</v>
      </c>
      <c r="AI317" s="602">
        <v>0</v>
      </c>
      <c r="AJ317" s="602">
        <v>0</v>
      </c>
      <c r="AK317" s="602">
        <v>0</v>
      </c>
      <c r="AL317" s="602">
        <v>0</v>
      </c>
      <c r="AM317" s="602">
        <v>0</v>
      </c>
      <c r="AN317" s="602">
        <v>0</v>
      </c>
      <c r="AO317" s="602">
        <v>0</v>
      </c>
      <c r="AP317" s="602">
        <v>0</v>
      </c>
      <c r="AQ317" s="602">
        <v>0</v>
      </c>
      <c r="AR317" s="602">
        <v>0</v>
      </c>
      <c r="AS317" s="602">
        <v>0</v>
      </c>
      <c r="AT317" s="602">
        <v>0</v>
      </c>
      <c r="AU317" s="602">
        <v>0</v>
      </c>
      <c r="AV317" s="602">
        <v>0</v>
      </c>
      <c r="AW317" s="602">
        <v>0</v>
      </c>
      <c r="AX317" s="602">
        <v>0</v>
      </c>
      <c r="AY317" s="602">
        <v>0</v>
      </c>
      <c r="AZ317" s="602">
        <v>0</v>
      </c>
      <c r="BA317" s="602">
        <v>0</v>
      </c>
      <c r="BB317" s="602">
        <v>0</v>
      </c>
      <c r="BC317" s="602">
        <v>0</v>
      </c>
      <c r="BD317" s="602">
        <v>0</v>
      </c>
      <c r="BE317" s="602">
        <v>0</v>
      </c>
      <c r="BF317" s="602">
        <v>0</v>
      </c>
      <c r="BG317" s="602">
        <v>0</v>
      </c>
      <c r="BH317" s="602">
        <v>0</v>
      </c>
      <c r="BI317" s="602">
        <v>0</v>
      </c>
      <c r="BJ317" s="602">
        <v>0</v>
      </c>
      <c r="BK317" s="602">
        <v>0</v>
      </c>
      <c r="BL317" s="602">
        <v>0</v>
      </c>
      <c r="BM317" s="602">
        <v>0</v>
      </c>
      <c r="BN317" s="602">
        <v>0</v>
      </c>
      <c r="BO317" s="602">
        <v>0</v>
      </c>
    </row>
    <row r="318" spans="1:67" ht="14.4" x14ac:dyDescent="0.25">
      <c r="A318" s="597" t="e">
        <v>#N/A</v>
      </c>
      <c r="B318" s="597" t="e">
        <v>#N/A</v>
      </c>
      <c r="C318" s="598" t="s">
        <v>157</v>
      </c>
      <c r="D318" s="598" t="s">
        <v>157</v>
      </c>
      <c r="E318" s="599">
        <v>2466</v>
      </c>
      <c r="F318" s="599" t="s">
        <v>157</v>
      </c>
      <c r="G318" s="600" t="s">
        <v>157</v>
      </c>
      <c r="H318" s="601" t="s">
        <v>157</v>
      </c>
      <c r="I318" s="602" t="s">
        <v>157</v>
      </c>
      <c r="J318" s="602">
        <v>0</v>
      </c>
      <c r="K318" s="602">
        <v>0</v>
      </c>
      <c r="L318" s="602">
        <v>0</v>
      </c>
      <c r="M318" s="602">
        <v>0</v>
      </c>
      <c r="N318" s="602">
        <v>0</v>
      </c>
      <c r="O318" s="602">
        <v>0</v>
      </c>
      <c r="P318" s="602">
        <v>0</v>
      </c>
      <c r="Q318" s="602">
        <v>0</v>
      </c>
      <c r="R318" s="602">
        <v>0</v>
      </c>
      <c r="S318" s="602">
        <v>0</v>
      </c>
      <c r="T318" s="602">
        <v>0</v>
      </c>
      <c r="U318" s="602">
        <v>0</v>
      </c>
      <c r="V318" s="602">
        <v>0</v>
      </c>
      <c r="W318" s="602">
        <v>0</v>
      </c>
      <c r="X318" s="602">
        <v>0</v>
      </c>
      <c r="Y318" s="602">
        <v>0</v>
      </c>
      <c r="Z318" s="602">
        <v>0</v>
      </c>
      <c r="AA318" s="602">
        <v>0</v>
      </c>
      <c r="AB318" s="602">
        <v>0</v>
      </c>
      <c r="AC318" s="602">
        <v>0</v>
      </c>
      <c r="AD318" s="602">
        <v>0</v>
      </c>
      <c r="AE318" s="602">
        <v>0</v>
      </c>
      <c r="AF318" s="602">
        <v>0</v>
      </c>
      <c r="AG318" s="602">
        <v>0</v>
      </c>
      <c r="AH318" s="602">
        <v>0</v>
      </c>
      <c r="AI318" s="602">
        <v>0</v>
      </c>
      <c r="AJ318" s="602">
        <v>0</v>
      </c>
      <c r="AK318" s="602">
        <v>0</v>
      </c>
      <c r="AL318" s="602">
        <v>0</v>
      </c>
      <c r="AM318" s="602">
        <v>0</v>
      </c>
      <c r="AN318" s="602">
        <v>0</v>
      </c>
      <c r="AO318" s="602">
        <v>0</v>
      </c>
      <c r="AP318" s="602">
        <v>0</v>
      </c>
      <c r="AQ318" s="602">
        <v>0</v>
      </c>
      <c r="AR318" s="602">
        <v>0</v>
      </c>
      <c r="AS318" s="602">
        <v>0</v>
      </c>
      <c r="AT318" s="602">
        <v>0</v>
      </c>
      <c r="AU318" s="602">
        <v>0</v>
      </c>
      <c r="AV318" s="602">
        <v>0</v>
      </c>
      <c r="AW318" s="602">
        <v>0</v>
      </c>
      <c r="AX318" s="602">
        <v>0</v>
      </c>
      <c r="AY318" s="602">
        <v>0</v>
      </c>
      <c r="AZ318" s="602">
        <v>0</v>
      </c>
      <c r="BA318" s="602">
        <v>0</v>
      </c>
      <c r="BB318" s="602">
        <v>0</v>
      </c>
      <c r="BC318" s="602">
        <v>0</v>
      </c>
      <c r="BD318" s="602">
        <v>0</v>
      </c>
      <c r="BE318" s="602">
        <v>0</v>
      </c>
      <c r="BF318" s="602">
        <v>0</v>
      </c>
      <c r="BG318" s="602">
        <v>0</v>
      </c>
      <c r="BH318" s="602">
        <v>0</v>
      </c>
      <c r="BI318" s="602">
        <v>0</v>
      </c>
      <c r="BJ318" s="602">
        <v>0</v>
      </c>
      <c r="BK318" s="602">
        <v>0</v>
      </c>
      <c r="BL318" s="602">
        <v>0</v>
      </c>
      <c r="BM318" s="602">
        <v>0</v>
      </c>
      <c r="BN318" s="602">
        <v>0</v>
      </c>
      <c r="BO318" s="602">
        <v>0</v>
      </c>
    </row>
    <row r="319" spans="1:67" ht="14.4" x14ac:dyDescent="0.25">
      <c r="A319" s="597" t="e">
        <v>#N/A</v>
      </c>
      <c r="B319" s="597" t="e">
        <v>#N/A</v>
      </c>
      <c r="C319" s="598" t="s">
        <v>157</v>
      </c>
      <c r="D319" s="598" t="s">
        <v>157</v>
      </c>
      <c r="E319" s="599">
        <v>3543</v>
      </c>
      <c r="F319" s="599" t="s">
        <v>157</v>
      </c>
      <c r="G319" s="600" t="s">
        <v>157</v>
      </c>
      <c r="H319" s="601" t="s">
        <v>157</v>
      </c>
      <c r="I319" s="602" t="s">
        <v>157</v>
      </c>
      <c r="J319" s="602">
        <v>0</v>
      </c>
      <c r="K319" s="602">
        <v>0</v>
      </c>
      <c r="L319" s="602">
        <v>0</v>
      </c>
      <c r="M319" s="602">
        <v>0</v>
      </c>
      <c r="N319" s="602">
        <v>0</v>
      </c>
      <c r="O319" s="602">
        <v>0</v>
      </c>
      <c r="P319" s="602">
        <v>0</v>
      </c>
      <c r="Q319" s="602">
        <v>0</v>
      </c>
      <c r="R319" s="602">
        <v>0</v>
      </c>
      <c r="S319" s="602">
        <v>0</v>
      </c>
      <c r="T319" s="602">
        <v>0</v>
      </c>
      <c r="U319" s="602">
        <v>0</v>
      </c>
      <c r="V319" s="602">
        <v>0</v>
      </c>
      <c r="W319" s="602">
        <v>0</v>
      </c>
      <c r="X319" s="602">
        <v>0</v>
      </c>
      <c r="Y319" s="602">
        <v>0</v>
      </c>
      <c r="Z319" s="602">
        <v>0</v>
      </c>
      <c r="AA319" s="602">
        <v>0</v>
      </c>
      <c r="AB319" s="602">
        <v>0</v>
      </c>
      <c r="AC319" s="602">
        <v>0</v>
      </c>
      <c r="AD319" s="602">
        <v>0</v>
      </c>
      <c r="AE319" s="602">
        <v>0</v>
      </c>
      <c r="AF319" s="602">
        <v>0</v>
      </c>
      <c r="AG319" s="602">
        <v>0</v>
      </c>
      <c r="AH319" s="602">
        <v>0</v>
      </c>
      <c r="AI319" s="602">
        <v>0</v>
      </c>
      <c r="AJ319" s="602">
        <v>0</v>
      </c>
      <c r="AK319" s="602">
        <v>0</v>
      </c>
      <c r="AL319" s="602">
        <v>0</v>
      </c>
      <c r="AM319" s="602">
        <v>0</v>
      </c>
      <c r="AN319" s="602">
        <v>0</v>
      </c>
      <c r="AO319" s="602">
        <v>0</v>
      </c>
      <c r="AP319" s="602">
        <v>0</v>
      </c>
      <c r="AQ319" s="602">
        <v>0</v>
      </c>
      <c r="AR319" s="602">
        <v>0</v>
      </c>
      <c r="AS319" s="602">
        <v>0</v>
      </c>
      <c r="AT319" s="602">
        <v>0</v>
      </c>
      <c r="AU319" s="602">
        <v>0</v>
      </c>
      <c r="AV319" s="602">
        <v>0</v>
      </c>
      <c r="AW319" s="602">
        <v>0</v>
      </c>
      <c r="AX319" s="602">
        <v>0</v>
      </c>
      <c r="AY319" s="602">
        <v>0</v>
      </c>
      <c r="AZ319" s="602">
        <v>0</v>
      </c>
      <c r="BA319" s="602">
        <v>0</v>
      </c>
      <c r="BB319" s="602">
        <v>0</v>
      </c>
      <c r="BC319" s="602">
        <v>0</v>
      </c>
      <c r="BD319" s="602">
        <v>0</v>
      </c>
      <c r="BE319" s="602">
        <v>0</v>
      </c>
      <c r="BF319" s="602">
        <v>0</v>
      </c>
      <c r="BG319" s="602">
        <v>0</v>
      </c>
      <c r="BH319" s="602">
        <v>0</v>
      </c>
      <c r="BI319" s="602">
        <v>0</v>
      </c>
      <c r="BJ319" s="602">
        <v>0</v>
      </c>
      <c r="BK319" s="602">
        <v>0</v>
      </c>
      <c r="BL319" s="602">
        <v>0</v>
      </c>
      <c r="BM319" s="602">
        <v>0</v>
      </c>
      <c r="BN319" s="602">
        <v>0</v>
      </c>
      <c r="BO319" s="602">
        <v>0</v>
      </c>
    </row>
    <row r="320" spans="1:67" ht="14.4" x14ac:dyDescent="0.25">
      <c r="A320" s="597" t="e">
        <v>#N/A</v>
      </c>
      <c r="B320" s="597" t="e">
        <v>#N/A</v>
      </c>
      <c r="C320" s="598" t="s">
        <v>157</v>
      </c>
      <c r="D320" s="598" t="s">
        <v>157</v>
      </c>
      <c r="E320" s="599" t="s">
        <v>683</v>
      </c>
      <c r="F320" s="599" t="s">
        <v>157</v>
      </c>
      <c r="G320" s="600" t="s">
        <v>157</v>
      </c>
      <c r="H320" s="601" t="s">
        <v>157</v>
      </c>
      <c r="I320" s="602" t="s">
        <v>157</v>
      </c>
      <c r="J320" s="602">
        <v>0</v>
      </c>
      <c r="K320" s="602">
        <v>0</v>
      </c>
      <c r="L320" s="602">
        <v>0</v>
      </c>
      <c r="M320" s="602">
        <v>0</v>
      </c>
      <c r="N320" s="602">
        <v>0</v>
      </c>
      <c r="O320" s="602">
        <v>0</v>
      </c>
      <c r="P320" s="602">
        <v>0</v>
      </c>
      <c r="Q320" s="602">
        <v>0</v>
      </c>
      <c r="R320" s="602">
        <v>0</v>
      </c>
      <c r="S320" s="602">
        <v>0</v>
      </c>
      <c r="T320" s="602">
        <v>0</v>
      </c>
      <c r="U320" s="602">
        <v>0</v>
      </c>
      <c r="V320" s="602">
        <v>0</v>
      </c>
      <c r="W320" s="602">
        <v>0</v>
      </c>
      <c r="X320" s="602">
        <v>0</v>
      </c>
      <c r="Y320" s="602">
        <v>0</v>
      </c>
      <c r="Z320" s="602">
        <v>0</v>
      </c>
      <c r="AA320" s="602">
        <v>0</v>
      </c>
      <c r="AB320" s="602">
        <v>0</v>
      </c>
      <c r="AC320" s="602">
        <v>0</v>
      </c>
      <c r="AD320" s="602">
        <v>0</v>
      </c>
      <c r="AE320" s="602">
        <v>0</v>
      </c>
      <c r="AF320" s="602">
        <v>0</v>
      </c>
      <c r="AG320" s="602">
        <v>0</v>
      </c>
      <c r="AH320" s="602">
        <v>0</v>
      </c>
      <c r="AI320" s="602">
        <v>0</v>
      </c>
      <c r="AJ320" s="602">
        <v>0</v>
      </c>
      <c r="AK320" s="602">
        <v>0</v>
      </c>
      <c r="AL320" s="602">
        <v>0</v>
      </c>
      <c r="AM320" s="602">
        <v>0</v>
      </c>
      <c r="AN320" s="602">
        <v>0</v>
      </c>
      <c r="AO320" s="602">
        <v>0</v>
      </c>
      <c r="AP320" s="602">
        <v>0</v>
      </c>
      <c r="AQ320" s="602">
        <v>0</v>
      </c>
      <c r="AR320" s="602">
        <v>0</v>
      </c>
      <c r="AS320" s="602">
        <v>0</v>
      </c>
      <c r="AT320" s="602">
        <v>0</v>
      </c>
      <c r="AU320" s="602">
        <v>0</v>
      </c>
      <c r="AV320" s="602">
        <v>0</v>
      </c>
      <c r="AW320" s="602">
        <v>0</v>
      </c>
      <c r="AX320" s="602">
        <v>0</v>
      </c>
      <c r="AY320" s="602">
        <v>0</v>
      </c>
      <c r="AZ320" s="602">
        <v>0</v>
      </c>
      <c r="BA320" s="602">
        <v>0</v>
      </c>
      <c r="BB320" s="602">
        <v>0</v>
      </c>
      <c r="BC320" s="602">
        <v>0</v>
      </c>
      <c r="BD320" s="602">
        <v>0</v>
      </c>
      <c r="BE320" s="602">
        <v>0</v>
      </c>
      <c r="BF320" s="602">
        <v>0</v>
      </c>
      <c r="BG320" s="602">
        <v>0</v>
      </c>
      <c r="BH320" s="602">
        <v>0</v>
      </c>
      <c r="BI320" s="602">
        <v>0</v>
      </c>
      <c r="BJ320" s="602">
        <v>0</v>
      </c>
      <c r="BK320" s="602">
        <v>0</v>
      </c>
      <c r="BL320" s="602">
        <v>0</v>
      </c>
      <c r="BM320" s="602">
        <v>0</v>
      </c>
      <c r="BN320" s="602">
        <v>0</v>
      </c>
      <c r="BO320" s="602">
        <v>0</v>
      </c>
    </row>
    <row r="321" spans="1:67" ht="14.4" x14ac:dyDescent="0.25">
      <c r="A321" s="597" t="e">
        <v>#N/A</v>
      </c>
      <c r="B321" s="597" t="e">
        <v>#N/A</v>
      </c>
      <c r="C321" s="598" t="s">
        <v>157</v>
      </c>
      <c r="D321" s="598" t="s">
        <v>157</v>
      </c>
      <c r="E321" s="599">
        <v>7027</v>
      </c>
      <c r="F321" s="599" t="s">
        <v>157</v>
      </c>
      <c r="G321" s="600" t="s">
        <v>157</v>
      </c>
      <c r="H321" s="601" t="s">
        <v>157</v>
      </c>
      <c r="I321" s="602" t="s">
        <v>157</v>
      </c>
      <c r="J321" s="602">
        <v>0</v>
      </c>
      <c r="K321" s="602">
        <v>0</v>
      </c>
      <c r="L321" s="602">
        <v>0</v>
      </c>
      <c r="M321" s="602">
        <v>0</v>
      </c>
      <c r="N321" s="602">
        <v>0</v>
      </c>
      <c r="O321" s="602">
        <v>0</v>
      </c>
      <c r="P321" s="602">
        <v>0</v>
      </c>
      <c r="Q321" s="602">
        <v>0</v>
      </c>
      <c r="R321" s="602">
        <v>0</v>
      </c>
      <c r="S321" s="602">
        <v>0</v>
      </c>
      <c r="T321" s="602">
        <v>0</v>
      </c>
      <c r="U321" s="602">
        <v>0</v>
      </c>
      <c r="V321" s="602">
        <v>0</v>
      </c>
      <c r="W321" s="602">
        <v>0</v>
      </c>
      <c r="X321" s="602">
        <v>0</v>
      </c>
      <c r="Y321" s="602">
        <v>0</v>
      </c>
      <c r="Z321" s="602">
        <v>0</v>
      </c>
      <c r="AA321" s="602">
        <v>0</v>
      </c>
      <c r="AB321" s="602">
        <v>0</v>
      </c>
      <c r="AC321" s="602">
        <v>0</v>
      </c>
      <c r="AD321" s="602">
        <v>0</v>
      </c>
      <c r="AE321" s="602">
        <v>0</v>
      </c>
      <c r="AF321" s="602">
        <v>0</v>
      </c>
      <c r="AG321" s="602">
        <v>0</v>
      </c>
      <c r="AH321" s="602">
        <v>0</v>
      </c>
      <c r="AI321" s="602">
        <v>0</v>
      </c>
      <c r="AJ321" s="602">
        <v>0</v>
      </c>
      <c r="AK321" s="602">
        <v>0</v>
      </c>
      <c r="AL321" s="602">
        <v>0</v>
      </c>
      <c r="AM321" s="602">
        <v>0</v>
      </c>
      <c r="AN321" s="602">
        <v>0</v>
      </c>
      <c r="AO321" s="602">
        <v>0</v>
      </c>
      <c r="AP321" s="602">
        <v>0</v>
      </c>
      <c r="AQ321" s="602">
        <v>0</v>
      </c>
      <c r="AR321" s="602">
        <v>0</v>
      </c>
      <c r="AS321" s="602">
        <v>0</v>
      </c>
      <c r="AT321" s="602">
        <v>0</v>
      </c>
      <c r="AU321" s="602">
        <v>0</v>
      </c>
      <c r="AV321" s="602">
        <v>0</v>
      </c>
      <c r="AW321" s="602">
        <v>0</v>
      </c>
      <c r="AX321" s="602">
        <v>0</v>
      </c>
      <c r="AY321" s="602">
        <v>0</v>
      </c>
      <c r="AZ321" s="602">
        <v>0</v>
      </c>
      <c r="BA321" s="602">
        <v>0</v>
      </c>
      <c r="BB321" s="602">
        <v>0</v>
      </c>
      <c r="BC321" s="602">
        <v>0</v>
      </c>
      <c r="BD321" s="602">
        <v>0</v>
      </c>
      <c r="BE321" s="602">
        <v>0</v>
      </c>
      <c r="BF321" s="602">
        <v>0</v>
      </c>
      <c r="BG321" s="602">
        <v>0</v>
      </c>
      <c r="BH321" s="602">
        <v>0</v>
      </c>
      <c r="BI321" s="602">
        <v>0</v>
      </c>
      <c r="BJ321" s="602">
        <v>0</v>
      </c>
      <c r="BK321" s="602">
        <v>0</v>
      </c>
      <c r="BL321" s="602">
        <v>0</v>
      </c>
      <c r="BM321" s="602">
        <v>0</v>
      </c>
      <c r="BN321" s="602">
        <v>0</v>
      </c>
      <c r="BO321" s="602">
        <v>0</v>
      </c>
    </row>
    <row r="322" spans="1:67" ht="14.4" x14ac:dyDescent="0.25">
      <c r="A322" s="597" t="e">
        <v>#N/A</v>
      </c>
      <c r="B322" s="597" t="e">
        <v>#N/A</v>
      </c>
      <c r="C322" s="598" t="s">
        <v>157</v>
      </c>
      <c r="D322" s="598" t="s">
        <v>157</v>
      </c>
      <c r="E322" s="599">
        <v>7025</v>
      </c>
      <c r="F322" s="599" t="s">
        <v>157</v>
      </c>
      <c r="G322" s="600" t="s">
        <v>157</v>
      </c>
      <c r="H322" s="601" t="s">
        <v>157</v>
      </c>
      <c r="I322" s="602" t="s">
        <v>157</v>
      </c>
      <c r="J322" s="602">
        <v>0</v>
      </c>
      <c r="K322" s="602">
        <v>0</v>
      </c>
      <c r="L322" s="602">
        <v>0</v>
      </c>
      <c r="M322" s="602">
        <v>0</v>
      </c>
      <c r="N322" s="602">
        <v>0</v>
      </c>
      <c r="O322" s="602">
        <v>0</v>
      </c>
      <c r="P322" s="602">
        <v>0</v>
      </c>
      <c r="Q322" s="602">
        <v>0</v>
      </c>
      <c r="R322" s="602">
        <v>0</v>
      </c>
      <c r="S322" s="602">
        <v>0</v>
      </c>
      <c r="T322" s="602">
        <v>0</v>
      </c>
      <c r="U322" s="602">
        <v>0</v>
      </c>
      <c r="V322" s="602">
        <v>0</v>
      </c>
      <c r="W322" s="602">
        <v>0</v>
      </c>
      <c r="X322" s="602">
        <v>0</v>
      </c>
      <c r="Y322" s="602">
        <v>0</v>
      </c>
      <c r="Z322" s="602">
        <v>0</v>
      </c>
      <c r="AA322" s="602">
        <v>0</v>
      </c>
      <c r="AB322" s="602">
        <v>0</v>
      </c>
      <c r="AC322" s="602">
        <v>0</v>
      </c>
      <c r="AD322" s="602">
        <v>0</v>
      </c>
      <c r="AE322" s="602">
        <v>0</v>
      </c>
      <c r="AF322" s="602">
        <v>0</v>
      </c>
      <c r="AG322" s="602">
        <v>0</v>
      </c>
      <c r="AH322" s="602">
        <v>0</v>
      </c>
      <c r="AI322" s="602">
        <v>0</v>
      </c>
      <c r="AJ322" s="602">
        <v>0</v>
      </c>
      <c r="AK322" s="602">
        <v>0</v>
      </c>
      <c r="AL322" s="602">
        <v>0</v>
      </c>
      <c r="AM322" s="602">
        <v>0</v>
      </c>
      <c r="AN322" s="602">
        <v>0</v>
      </c>
      <c r="AO322" s="602">
        <v>0</v>
      </c>
      <c r="AP322" s="602">
        <v>0</v>
      </c>
      <c r="AQ322" s="602">
        <v>0</v>
      </c>
      <c r="AR322" s="602">
        <v>0</v>
      </c>
      <c r="AS322" s="602">
        <v>0</v>
      </c>
      <c r="AT322" s="602">
        <v>0</v>
      </c>
      <c r="AU322" s="602">
        <v>0</v>
      </c>
      <c r="AV322" s="602">
        <v>0</v>
      </c>
      <c r="AW322" s="602">
        <v>0</v>
      </c>
      <c r="AX322" s="602">
        <v>0</v>
      </c>
      <c r="AY322" s="602">
        <v>0</v>
      </c>
      <c r="AZ322" s="602">
        <v>0</v>
      </c>
      <c r="BA322" s="602">
        <v>0</v>
      </c>
      <c r="BB322" s="602">
        <v>0</v>
      </c>
      <c r="BC322" s="602">
        <v>0</v>
      </c>
      <c r="BD322" s="602">
        <v>0</v>
      </c>
      <c r="BE322" s="602">
        <v>0</v>
      </c>
      <c r="BF322" s="602">
        <v>0</v>
      </c>
      <c r="BG322" s="602">
        <v>0</v>
      </c>
      <c r="BH322" s="602">
        <v>0</v>
      </c>
      <c r="BI322" s="602">
        <v>0</v>
      </c>
      <c r="BJ322" s="602">
        <v>0</v>
      </c>
      <c r="BK322" s="602">
        <v>0</v>
      </c>
      <c r="BL322" s="602">
        <v>0</v>
      </c>
      <c r="BM322" s="602">
        <v>0</v>
      </c>
      <c r="BN322" s="602">
        <v>0</v>
      </c>
      <c r="BO322" s="602">
        <v>0</v>
      </c>
    </row>
    <row r="323" spans="1:67" ht="14.4" x14ac:dyDescent="0.25">
      <c r="A323" s="597" t="e">
        <v>#N/A</v>
      </c>
      <c r="B323" s="597" t="e">
        <v>#N/A</v>
      </c>
      <c r="C323" s="598" t="s">
        <v>157</v>
      </c>
      <c r="D323" s="598" t="s">
        <v>157</v>
      </c>
      <c r="E323" s="599" t="s">
        <v>685</v>
      </c>
      <c r="F323" s="599" t="s">
        <v>157</v>
      </c>
      <c r="G323" s="600" t="s">
        <v>157</v>
      </c>
      <c r="H323" s="601" t="s">
        <v>157</v>
      </c>
      <c r="I323" s="602" t="s">
        <v>157</v>
      </c>
      <c r="J323" s="602">
        <v>0</v>
      </c>
      <c r="K323" s="602">
        <v>0</v>
      </c>
      <c r="L323" s="602">
        <v>0</v>
      </c>
      <c r="M323" s="602">
        <v>0</v>
      </c>
      <c r="N323" s="602">
        <v>0</v>
      </c>
      <c r="O323" s="602">
        <v>0</v>
      </c>
      <c r="P323" s="602">
        <v>0</v>
      </c>
      <c r="Q323" s="602">
        <v>0</v>
      </c>
      <c r="R323" s="602">
        <v>0</v>
      </c>
      <c r="S323" s="602">
        <v>0</v>
      </c>
      <c r="T323" s="602">
        <v>0</v>
      </c>
      <c r="U323" s="602">
        <v>0</v>
      </c>
      <c r="V323" s="602">
        <v>0</v>
      </c>
      <c r="W323" s="602">
        <v>0</v>
      </c>
      <c r="X323" s="602">
        <v>0</v>
      </c>
      <c r="Y323" s="602">
        <v>0</v>
      </c>
      <c r="Z323" s="602">
        <v>0</v>
      </c>
      <c r="AA323" s="602">
        <v>0</v>
      </c>
      <c r="AB323" s="602">
        <v>0</v>
      </c>
      <c r="AC323" s="602">
        <v>0</v>
      </c>
      <c r="AD323" s="602">
        <v>0</v>
      </c>
      <c r="AE323" s="602">
        <v>0</v>
      </c>
      <c r="AF323" s="602">
        <v>0</v>
      </c>
      <c r="AG323" s="602">
        <v>0</v>
      </c>
      <c r="AH323" s="602">
        <v>0</v>
      </c>
      <c r="AI323" s="602">
        <v>0</v>
      </c>
      <c r="AJ323" s="602">
        <v>0</v>
      </c>
      <c r="AK323" s="602">
        <v>0</v>
      </c>
      <c r="AL323" s="602">
        <v>0</v>
      </c>
      <c r="AM323" s="602">
        <v>0</v>
      </c>
      <c r="AN323" s="602">
        <v>0</v>
      </c>
      <c r="AO323" s="602">
        <v>0</v>
      </c>
      <c r="AP323" s="602">
        <v>0</v>
      </c>
      <c r="AQ323" s="602">
        <v>0</v>
      </c>
      <c r="AR323" s="602">
        <v>0</v>
      </c>
      <c r="AS323" s="602">
        <v>0</v>
      </c>
      <c r="AT323" s="602">
        <v>0</v>
      </c>
      <c r="AU323" s="602">
        <v>0</v>
      </c>
      <c r="AV323" s="602">
        <v>0</v>
      </c>
      <c r="AW323" s="602">
        <v>0</v>
      </c>
      <c r="AX323" s="602">
        <v>0</v>
      </c>
      <c r="AY323" s="602">
        <v>0</v>
      </c>
      <c r="AZ323" s="602">
        <v>0</v>
      </c>
      <c r="BA323" s="602">
        <v>0</v>
      </c>
      <c r="BB323" s="602">
        <v>0</v>
      </c>
      <c r="BC323" s="602">
        <v>0</v>
      </c>
      <c r="BD323" s="602">
        <v>0</v>
      </c>
      <c r="BE323" s="602">
        <v>0</v>
      </c>
      <c r="BF323" s="602">
        <v>0</v>
      </c>
      <c r="BG323" s="602">
        <v>0</v>
      </c>
      <c r="BH323" s="602">
        <v>0</v>
      </c>
      <c r="BI323" s="602">
        <v>0</v>
      </c>
      <c r="BJ323" s="602">
        <v>0</v>
      </c>
      <c r="BK323" s="602">
        <v>0</v>
      </c>
      <c r="BL323" s="602">
        <v>0</v>
      </c>
      <c r="BM323" s="602">
        <v>0</v>
      </c>
      <c r="BN323" s="602">
        <v>0</v>
      </c>
      <c r="BO323" s="602">
        <v>0</v>
      </c>
    </row>
    <row r="324" spans="1:67" ht="14.4" x14ac:dyDescent="0.25">
      <c r="A324" s="597" t="e">
        <v>#N/A</v>
      </c>
      <c r="B324" s="597" t="e">
        <v>#N/A</v>
      </c>
      <c r="C324" s="598" t="s">
        <v>157</v>
      </c>
      <c r="D324" s="598" t="s">
        <v>157</v>
      </c>
      <c r="E324" s="599">
        <v>3531</v>
      </c>
      <c r="F324" s="599" t="s">
        <v>157</v>
      </c>
      <c r="G324" s="600" t="s">
        <v>157</v>
      </c>
      <c r="H324" s="601" t="s">
        <v>157</v>
      </c>
      <c r="I324" s="602" t="s">
        <v>157</v>
      </c>
      <c r="J324" s="602">
        <v>0</v>
      </c>
      <c r="K324" s="602">
        <v>0</v>
      </c>
      <c r="L324" s="602">
        <v>0</v>
      </c>
      <c r="M324" s="602">
        <v>0</v>
      </c>
      <c r="N324" s="602">
        <v>0</v>
      </c>
      <c r="O324" s="602">
        <v>0</v>
      </c>
      <c r="P324" s="602">
        <v>0</v>
      </c>
      <c r="Q324" s="602">
        <v>0</v>
      </c>
      <c r="R324" s="602">
        <v>0</v>
      </c>
      <c r="S324" s="602">
        <v>0</v>
      </c>
      <c r="T324" s="602">
        <v>0</v>
      </c>
      <c r="U324" s="602">
        <v>0</v>
      </c>
      <c r="V324" s="602">
        <v>0</v>
      </c>
      <c r="W324" s="602">
        <v>0</v>
      </c>
      <c r="X324" s="602">
        <v>0</v>
      </c>
      <c r="Y324" s="602">
        <v>0</v>
      </c>
      <c r="Z324" s="602">
        <v>0</v>
      </c>
      <c r="AA324" s="602">
        <v>0</v>
      </c>
      <c r="AB324" s="602">
        <v>0</v>
      </c>
      <c r="AC324" s="602">
        <v>0</v>
      </c>
      <c r="AD324" s="602">
        <v>0</v>
      </c>
      <c r="AE324" s="602">
        <v>0</v>
      </c>
      <c r="AF324" s="602">
        <v>0</v>
      </c>
      <c r="AG324" s="602">
        <v>0</v>
      </c>
      <c r="AH324" s="602">
        <v>0</v>
      </c>
      <c r="AI324" s="602">
        <v>0</v>
      </c>
      <c r="AJ324" s="602">
        <v>0</v>
      </c>
      <c r="AK324" s="602">
        <v>0</v>
      </c>
      <c r="AL324" s="602">
        <v>0</v>
      </c>
      <c r="AM324" s="602">
        <v>0</v>
      </c>
      <c r="AN324" s="602">
        <v>0</v>
      </c>
      <c r="AO324" s="602">
        <v>0</v>
      </c>
      <c r="AP324" s="602">
        <v>0</v>
      </c>
      <c r="AQ324" s="602">
        <v>0</v>
      </c>
      <c r="AR324" s="602">
        <v>0</v>
      </c>
      <c r="AS324" s="602">
        <v>0</v>
      </c>
      <c r="AT324" s="602">
        <v>0</v>
      </c>
      <c r="AU324" s="602">
        <v>0</v>
      </c>
      <c r="AV324" s="602">
        <v>0</v>
      </c>
      <c r="AW324" s="602">
        <v>0</v>
      </c>
      <c r="AX324" s="602">
        <v>0</v>
      </c>
      <c r="AY324" s="602">
        <v>0</v>
      </c>
      <c r="AZ324" s="602">
        <v>0</v>
      </c>
      <c r="BA324" s="602">
        <v>0</v>
      </c>
      <c r="BB324" s="602">
        <v>0</v>
      </c>
      <c r="BC324" s="602">
        <v>0</v>
      </c>
      <c r="BD324" s="602">
        <v>0</v>
      </c>
      <c r="BE324" s="602">
        <v>0</v>
      </c>
      <c r="BF324" s="602">
        <v>0</v>
      </c>
      <c r="BG324" s="602">
        <v>0</v>
      </c>
      <c r="BH324" s="602">
        <v>0</v>
      </c>
      <c r="BI324" s="602">
        <v>0</v>
      </c>
      <c r="BJ324" s="602">
        <v>0</v>
      </c>
      <c r="BK324" s="602">
        <v>0</v>
      </c>
      <c r="BL324" s="602">
        <v>0</v>
      </c>
      <c r="BM324" s="602">
        <v>0</v>
      </c>
      <c r="BN324" s="602">
        <v>0</v>
      </c>
      <c r="BO324" s="602">
        <v>0</v>
      </c>
    </row>
    <row r="325" spans="1:67" ht="14.4" x14ac:dyDescent="0.25">
      <c r="A325" s="597" t="e">
        <v>#N/A</v>
      </c>
      <c r="B325" s="597" t="e">
        <v>#N/A</v>
      </c>
      <c r="C325" s="598" t="s">
        <v>157</v>
      </c>
      <c r="D325" s="598" t="s">
        <v>157</v>
      </c>
      <c r="E325" s="599">
        <v>7024</v>
      </c>
      <c r="F325" s="599" t="s">
        <v>157</v>
      </c>
      <c r="G325" s="600" t="s">
        <v>157</v>
      </c>
      <c r="H325" s="601" t="s">
        <v>157</v>
      </c>
      <c r="I325" s="602" t="s">
        <v>157</v>
      </c>
      <c r="J325" s="602">
        <v>0</v>
      </c>
      <c r="K325" s="602">
        <v>0</v>
      </c>
      <c r="L325" s="602">
        <v>0</v>
      </c>
      <c r="M325" s="602">
        <v>0</v>
      </c>
      <c r="N325" s="602">
        <v>0</v>
      </c>
      <c r="O325" s="602">
        <v>0</v>
      </c>
      <c r="P325" s="602">
        <v>0</v>
      </c>
      <c r="Q325" s="602">
        <v>0</v>
      </c>
      <c r="R325" s="602">
        <v>0</v>
      </c>
      <c r="S325" s="602">
        <v>0</v>
      </c>
      <c r="T325" s="602">
        <v>0</v>
      </c>
      <c r="U325" s="602">
        <v>0</v>
      </c>
      <c r="V325" s="602">
        <v>0</v>
      </c>
      <c r="W325" s="602">
        <v>0</v>
      </c>
      <c r="X325" s="602">
        <v>0</v>
      </c>
      <c r="Y325" s="602">
        <v>0</v>
      </c>
      <c r="Z325" s="602">
        <v>0</v>
      </c>
      <c r="AA325" s="602">
        <v>0</v>
      </c>
      <c r="AB325" s="602">
        <v>0</v>
      </c>
      <c r="AC325" s="602">
        <v>0</v>
      </c>
      <c r="AD325" s="602">
        <v>0</v>
      </c>
      <c r="AE325" s="602">
        <v>0</v>
      </c>
      <c r="AF325" s="602">
        <v>0</v>
      </c>
      <c r="AG325" s="602">
        <v>0</v>
      </c>
      <c r="AH325" s="602">
        <v>0</v>
      </c>
      <c r="AI325" s="602">
        <v>0</v>
      </c>
      <c r="AJ325" s="602">
        <v>0</v>
      </c>
      <c r="AK325" s="602">
        <v>0</v>
      </c>
      <c r="AL325" s="602">
        <v>0</v>
      </c>
      <c r="AM325" s="602">
        <v>0</v>
      </c>
      <c r="AN325" s="602">
        <v>0</v>
      </c>
      <c r="AO325" s="602">
        <v>0</v>
      </c>
      <c r="AP325" s="602">
        <v>0</v>
      </c>
      <c r="AQ325" s="602">
        <v>0</v>
      </c>
      <c r="AR325" s="602">
        <v>0</v>
      </c>
      <c r="AS325" s="602">
        <v>0</v>
      </c>
      <c r="AT325" s="602">
        <v>0</v>
      </c>
      <c r="AU325" s="602">
        <v>0</v>
      </c>
      <c r="AV325" s="602">
        <v>0</v>
      </c>
      <c r="AW325" s="602">
        <v>0</v>
      </c>
      <c r="AX325" s="602">
        <v>0</v>
      </c>
      <c r="AY325" s="602">
        <v>0</v>
      </c>
      <c r="AZ325" s="602">
        <v>0</v>
      </c>
      <c r="BA325" s="602">
        <v>0</v>
      </c>
      <c r="BB325" s="602">
        <v>0</v>
      </c>
      <c r="BC325" s="602">
        <v>0</v>
      </c>
      <c r="BD325" s="602">
        <v>0</v>
      </c>
      <c r="BE325" s="602">
        <v>0</v>
      </c>
      <c r="BF325" s="602">
        <v>0</v>
      </c>
      <c r="BG325" s="602">
        <v>0</v>
      </c>
      <c r="BH325" s="602">
        <v>0</v>
      </c>
      <c r="BI325" s="602">
        <v>0</v>
      </c>
      <c r="BJ325" s="602">
        <v>0</v>
      </c>
      <c r="BK325" s="602">
        <v>0</v>
      </c>
      <c r="BL325" s="602">
        <v>0</v>
      </c>
      <c r="BM325" s="602">
        <v>0</v>
      </c>
      <c r="BN325" s="602">
        <v>0</v>
      </c>
      <c r="BO325" s="602">
        <v>0</v>
      </c>
    </row>
    <row r="326" spans="1:67" ht="14.4" x14ac:dyDescent="0.25">
      <c r="A326" s="597" t="e">
        <v>#N/A</v>
      </c>
      <c r="B326" s="597" t="e">
        <v>#N/A</v>
      </c>
      <c r="C326" s="598" t="s">
        <v>157</v>
      </c>
      <c r="D326" s="598" t="s">
        <v>157</v>
      </c>
      <c r="E326" s="599">
        <v>3526</v>
      </c>
      <c r="F326" s="599" t="s">
        <v>157</v>
      </c>
      <c r="G326" s="600" t="s">
        <v>157</v>
      </c>
      <c r="H326" s="601" t="s">
        <v>157</v>
      </c>
      <c r="I326" s="602" t="s">
        <v>157</v>
      </c>
      <c r="J326" s="602">
        <v>0</v>
      </c>
      <c r="K326" s="602">
        <v>0</v>
      </c>
      <c r="L326" s="602">
        <v>0</v>
      </c>
      <c r="M326" s="602">
        <v>0</v>
      </c>
      <c r="N326" s="602">
        <v>0</v>
      </c>
      <c r="O326" s="602">
        <v>0</v>
      </c>
      <c r="P326" s="602">
        <v>0</v>
      </c>
      <c r="Q326" s="602">
        <v>0</v>
      </c>
      <c r="R326" s="602">
        <v>0</v>
      </c>
      <c r="S326" s="602">
        <v>0</v>
      </c>
      <c r="T326" s="602">
        <v>0</v>
      </c>
      <c r="U326" s="602">
        <v>0</v>
      </c>
      <c r="V326" s="602">
        <v>0</v>
      </c>
      <c r="W326" s="602">
        <v>0</v>
      </c>
      <c r="X326" s="602">
        <v>0</v>
      </c>
      <c r="Y326" s="602">
        <v>0</v>
      </c>
      <c r="Z326" s="602">
        <v>0</v>
      </c>
      <c r="AA326" s="602">
        <v>0</v>
      </c>
      <c r="AB326" s="602">
        <v>0</v>
      </c>
      <c r="AC326" s="602">
        <v>0</v>
      </c>
      <c r="AD326" s="602">
        <v>0</v>
      </c>
      <c r="AE326" s="602">
        <v>0</v>
      </c>
      <c r="AF326" s="602">
        <v>0</v>
      </c>
      <c r="AG326" s="602">
        <v>0</v>
      </c>
      <c r="AH326" s="602">
        <v>0</v>
      </c>
      <c r="AI326" s="602">
        <v>0</v>
      </c>
      <c r="AJ326" s="602">
        <v>0</v>
      </c>
      <c r="AK326" s="602">
        <v>0</v>
      </c>
      <c r="AL326" s="602">
        <v>0</v>
      </c>
      <c r="AM326" s="602">
        <v>0</v>
      </c>
      <c r="AN326" s="602">
        <v>0</v>
      </c>
      <c r="AO326" s="602">
        <v>0</v>
      </c>
      <c r="AP326" s="602">
        <v>0</v>
      </c>
      <c r="AQ326" s="602">
        <v>0</v>
      </c>
      <c r="AR326" s="602">
        <v>0</v>
      </c>
      <c r="AS326" s="602">
        <v>0</v>
      </c>
      <c r="AT326" s="602">
        <v>0</v>
      </c>
      <c r="AU326" s="602">
        <v>0</v>
      </c>
      <c r="AV326" s="602">
        <v>0</v>
      </c>
      <c r="AW326" s="602">
        <v>0</v>
      </c>
      <c r="AX326" s="602">
        <v>0</v>
      </c>
      <c r="AY326" s="602">
        <v>0</v>
      </c>
      <c r="AZ326" s="602">
        <v>0</v>
      </c>
      <c r="BA326" s="602">
        <v>0</v>
      </c>
      <c r="BB326" s="602">
        <v>0</v>
      </c>
      <c r="BC326" s="602">
        <v>0</v>
      </c>
      <c r="BD326" s="602">
        <v>0</v>
      </c>
      <c r="BE326" s="602">
        <v>0</v>
      </c>
      <c r="BF326" s="602">
        <v>0</v>
      </c>
      <c r="BG326" s="602">
        <v>0</v>
      </c>
      <c r="BH326" s="602">
        <v>0</v>
      </c>
      <c r="BI326" s="602">
        <v>0</v>
      </c>
      <c r="BJ326" s="602">
        <v>0</v>
      </c>
      <c r="BK326" s="602">
        <v>0</v>
      </c>
      <c r="BL326" s="602">
        <v>0</v>
      </c>
      <c r="BM326" s="602">
        <v>0</v>
      </c>
      <c r="BN326" s="602">
        <v>0</v>
      </c>
      <c r="BO326" s="602">
        <v>0</v>
      </c>
    </row>
    <row r="327" spans="1:67" ht="14.4" x14ac:dyDescent="0.25">
      <c r="A327" s="597" t="e">
        <v>#N/A</v>
      </c>
      <c r="B327" s="597" t="e">
        <v>#N/A</v>
      </c>
      <c r="C327" s="598" t="s">
        <v>157</v>
      </c>
      <c r="D327" s="598" t="s">
        <v>157</v>
      </c>
      <c r="E327" s="599">
        <v>3535</v>
      </c>
      <c r="F327" s="599" t="s">
        <v>157</v>
      </c>
      <c r="G327" s="600" t="s">
        <v>157</v>
      </c>
      <c r="H327" s="601" t="s">
        <v>157</v>
      </c>
      <c r="I327" s="602" t="s">
        <v>157</v>
      </c>
      <c r="J327" s="602">
        <v>0</v>
      </c>
      <c r="K327" s="602">
        <v>0</v>
      </c>
      <c r="L327" s="602">
        <v>0</v>
      </c>
      <c r="M327" s="602">
        <v>0</v>
      </c>
      <c r="N327" s="602">
        <v>0</v>
      </c>
      <c r="O327" s="602">
        <v>0</v>
      </c>
      <c r="P327" s="602">
        <v>0</v>
      </c>
      <c r="Q327" s="602">
        <v>0</v>
      </c>
      <c r="R327" s="602">
        <v>0</v>
      </c>
      <c r="S327" s="602">
        <v>0</v>
      </c>
      <c r="T327" s="602">
        <v>0</v>
      </c>
      <c r="U327" s="602">
        <v>0</v>
      </c>
      <c r="V327" s="602">
        <v>0</v>
      </c>
      <c r="W327" s="602">
        <v>0</v>
      </c>
      <c r="X327" s="602">
        <v>0</v>
      </c>
      <c r="Y327" s="602">
        <v>0</v>
      </c>
      <c r="Z327" s="602">
        <v>0</v>
      </c>
      <c r="AA327" s="602">
        <v>0</v>
      </c>
      <c r="AB327" s="602">
        <v>0</v>
      </c>
      <c r="AC327" s="602">
        <v>0</v>
      </c>
      <c r="AD327" s="602">
        <v>0</v>
      </c>
      <c r="AE327" s="602">
        <v>0</v>
      </c>
      <c r="AF327" s="602">
        <v>0</v>
      </c>
      <c r="AG327" s="602">
        <v>0</v>
      </c>
      <c r="AH327" s="602">
        <v>0</v>
      </c>
      <c r="AI327" s="602">
        <v>0</v>
      </c>
      <c r="AJ327" s="602">
        <v>0</v>
      </c>
      <c r="AK327" s="602">
        <v>0</v>
      </c>
      <c r="AL327" s="602">
        <v>0</v>
      </c>
      <c r="AM327" s="602">
        <v>0</v>
      </c>
      <c r="AN327" s="602">
        <v>0</v>
      </c>
      <c r="AO327" s="602">
        <v>0</v>
      </c>
      <c r="AP327" s="602">
        <v>0</v>
      </c>
      <c r="AQ327" s="602">
        <v>0</v>
      </c>
      <c r="AR327" s="602">
        <v>0</v>
      </c>
      <c r="AS327" s="602">
        <v>0</v>
      </c>
      <c r="AT327" s="602">
        <v>0</v>
      </c>
      <c r="AU327" s="602">
        <v>0</v>
      </c>
      <c r="AV327" s="602">
        <v>0</v>
      </c>
      <c r="AW327" s="602">
        <v>0</v>
      </c>
      <c r="AX327" s="602">
        <v>0</v>
      </c>
      <c r="AY327" s="602">
        <v>0</v>
      </c>
      <c r="AZ327" s="602">
        <v>0</v>
      </c>
      <c r="BA327" s="602">
        <v>0</v>
      </c>
      <c r="BB327" s="602">
        <v>0</v>
      </c>
      <c r="BC327" s="602">
        <v>0</v>
      </c>
      <c r="BD327" s="602">
        <v>0</v>
      </c>
      <c r="BE327" s="602">
        <v>0</v>
      </c>
      <c r="BF327" s="602">
        <v>0</v>
      </c>
      <c r="BG327" s="602">
        <v>0</v>
      </c>
      <c r="BH327" s="602">
        <v>0</v>
      </c>
      <c r="BI327" s="602">
        <v>0</v>
      </c>
      <c r="BJ327" s="602">
        <v>0</v>
      </c>
      <c r="BK327" s="602">
        <v>0</v>
      </c>
      <c r="BL327" s="602">
        <v>0</v>
      </c>
      <c r="BM327" s="602">
        <v>0</v>
      </c>
      <c r="BN327" s="602">
        <v>0</v>
      </c>
      <c r="BO327" s="602">
        <v>0</v>
      </c>
    </row>
    <row r="328" spans="1:67" ht="14.4" x14ac:dyDescent="0.25">
      <c r="A328" s="597" t="e">
        <v>#N/A</v>
      </c>
      <c r="B328" s="597" t="e">
        <v>#N/A</v>
      </c>
      <c r="C328" s="598" t="s">
        <v>157</v>
      </c>
      <c r="D328" s="598" t="s">
        <v>157</v>
      </c>
      <c r="E328" s="599">
        <v>2008</v>
      </c>
      <c r="F328" s="599" t="s">
        <v>157</v>
      </c>
      <c r="G328" s="600" t="s">
        <v>157</v>
      </c>
      <c r="H328" s="601" t="s">
        <v>157</v>
      </c>
      <c r="I328" s="602" t="s">
        <v>157</v>
      </c>
      <c r="J328" s="602">
        <v>0</v>
      </c>
      <c r="K328" s="602">
        <v>0</v>
      </c>
      <c r="L328" s="602">
        <v>0</v>
      </c>
      <c r="M328" s="602">
        <v>0</v>
      </c>
      <c r="N328" s="602">
        <v>0</v>
      </c>
      <c r="O328" s="602">
        <v>0</v>
      </c>
      <c r="P328" s="602">
        <v>0</v>
      </c>
      <c r="Q328" s="602">
        <v>0</v>
      </c>
      <c r="R328" s="602">
        <v>0</v>
      </c>
      <c r="S328" s="602">
        <v>0</v>
      </c>
      <c r="T328" s="602">
        <v>0</v>
      </c>
      <c r="U328" s="602">
        <v>0</v>
      </c>
      <c r="V328" s="602">
        <v>0</v>
      </c>
      <c r="W328" s="602">
        <v>0</v>
      </c>
      <c r="X328" s="602">
        <v>0</v>
      </c>
      <c r="Y328" s="602">
        <v>0</v>
      </c>
      <c r="Z328" s="602">
        <v>0</v>
      </c>
      <c r="AA328" s="602">
        <v>0</v>
      </c>
      <c r="AB328" s="602">
        <v>0</v>
      </c>
      <c r="AC328" s="602">
        <v>0</v>
      </c>
      <c r="AD328" s="602">
        <v>0</v>
      </c>
      <c r="AE328" s="602">
        <v>0</v>
      </c>
      <c r="AF328" s="602">
        <v>0</v>
      </c>
      <c r="AG328" s="602">
        <v>0</v>
      </c>
      <c r="AH328" s="602">
        <v>0</v>
      </c>
      <c r="AI328" s="602">
        <v>0</v>
      </c>
      <c r="AJ328" s="602">
        <v>0</v>
      </c>
      <c r="AK328" s="602">
        <v>0</v>
      </c>
      <c r="AL328" s="602">
        <v>0</v>
      </c>
      <c r="AM328" s="602">
        <v>0</v>
      </c>
      <c r="AN328" s="602">
        <v>0</v>
      </c>
      <c r="AO328" s="602">
        <v>0</v>
      </c>
      <c r="AP328" s="602">
        <v>0</v>
      </c>
      <c r="AQ328" s="602">
        <v>0</v>
      </c>
      <c r="AR328" s="602">
        <v>0</v>
      </c>
      <c r="AS328" s="602">
        <v>0</v>
      </c>
      <c r="AT328" s="602">
        <v>0</v>
      </c>
      <c r="AU328" s="602">
        <v>0</v>
      </c>
      <c r="AV328" s="602">
        <v>0</v>
      </c>
      <c r="AW328" s="602">
        <v>0</v>
      </c>
      <c r="AX328" s="602">
        <v>0</v>
      </c>
      <c r="AY328" s="602">
        <v>0</v>
      </c>
      <c r="AZ328" s="602">
        <v>0</v>
      </c>
      <c r="BA328" s="602">
        <v>0</v>
      </c>
      <c r="BB328" s="602">
        <v>0</v>
      </c>
      <c r="BC328" s="602">
        <v>0</v>
      </c>
      <c r="BD328" s="602">
        <v>0</v>
      </c>
      <c r="BE328" s="602">
        <v>0</v>
      </c>
      <c r="BF328" s="602">
        <v>0</v>
      </c>
      <c r="BG328" s="602">
        <v>0</v>
      </c>
      <c r="BH328" s="602">
        <v>0</v>
      </c>
      <c r="BI328" s="602">
        <v>0</v>
      </c>
      <c r="BJ328" s="602">
        <v>0</v>
      </c>
      <c r="BK328" s="602">
        <v>0</v>
      </c>
      <c r="BL328" s="602">
        <v>0</v>
      </c>
      <c r="BM328" s="602">
        <v>0</v>
      </c>
      <c r="BN328" s="602">
        <v>0</v>
      </c>
      <c r="BO328" s="602">
        <v>0</v>
      </c>
    </row>
    <row r="329" spans="1:67" ht="14.4" x14ac:dyDescent="0.25">
      <c r="A329" s="597" t="e">
        <v>#N/A</v>
      </c>
      <c r="B329" s="597" t="e">
        <v>#N/A</v>
      </c>
      <c r="C329" s="598" t="s">
        <v>157</v>
      </c>
      <c r="D329" s="598" t="s">
        <v>157</v>
      </c>
      <c r="E329" s="599">
        <v>3542</v>
      </c>
      <c r="F329" s="599" t="s">
        <v>157</v>
      </c>
      <c r="G329" s="600" t="s">
        <v>157</v>
      </c>
      <c r="H329" s="601" t="s">
        <v>157</v>
      </c>
      <c r="I329" s="602" t="s">
        <v>157</v>
      </c>
      <c r="J329" s="602">
        <v>0</v>
      </c>
      <c r="K329" s="602">
        <v>0</v>
      </c>
      <c r="L329" s="602">
        <v>0</v>
      </c>
      <c r="M329" s="602">
        <v>0</v>
      </c>
      <c r="N329" s="602">
        <v>0</v>
      </c>
      <c r="O329" s="602">
        <v>0</v>
      </c>
      <c r="P329" s="602">
        <v>0</v>
      </c>
      <c r="Q329" s="602">
        <v>0</v>
      </c>
      <c r="R329" s="602">
        <v>0</v>
      </c>
      <c r="S329" s="602">
        <v>0</v>
      </c>
      <c r="T329" s="602">
        <v>0</v>
      </c>
      <c r="U329" s="602">
        <v>0</v>
      </c>
      <c r="V329" s="602">
        <v>0</v>
      </c>
      <c r="W329" s="602">
        <v>0</v>
      </c>
      <c r="X329" s="602">
        <v>0</v>
      </c>
      <c r="Y329" s="602">
        <v>0</v>
      </c>
      <c r="Z329" s="602">
        <v>0</v>
      </c>
      <c r="AA329" s="602">
        <v>0</v>
      </c>
      <c r="AB329" s="602">
        <v>0</v>
      </c>
      <c r="AC329" s="602">
        <v>0</v>
      </c>
      <c r="AD329" s="602">
        <v>0</v>
      </c>
      <c r="AE329" s="602">
        <v>0</v>
      </c>
      <c r="AF329" s="602">
        <v>0</v>
      </c>
      <c r="AG329" s="602">
        <v>0</v>
      </c>
      <c r="AH329" s="602">
        <v>0</v>
      </c>
      <c r="AI329" s="602">
        <v>0</v>
      </c>
      <c r="AJ329" s="602">
        <v>0</v>
      </c>
      <c r="AK329" s="602">
        <v>0</v>
      </c>
      <c r="AL329" s="602">
        <v>0</v>
      </c>
      <c r="AM329" s="602">
        <v>0</v>
      </c>
      <c r="AN329" s="602">
        <v>0</v>
      </c>
      <c r="AO329" s="602">
        <v>0</v>
      </c>
      <c r="AP329" s="602">
        <v>0</v>
      </c>
      <c r="AQ329" s="602">
        <v>0</v>
      </c>
      <c r="AR329" s="602">
        <v>0</v>
      </c>
      <c r="AS329" s="602">
        <v>0</v>
      </c>
      <c r="AT329" s="602">
        <v>0</v>
      </c>
      <c r="AU329" s="602">
        <v>0</v>
      </c>
      <c r="AV329" s="602">
        <v>0</v>
      </c>
      <c r="AW329" s="602">
        <v>0</v>
      </c>
      <c r="AX329" s="602">
        <v>0</v>
      </c>
      <c r="AY329" s="602">
        <v>0</v>
      </c>
      <c r="AZ329" s="602">
        <v>0</v>
      </c>
      <c r="BA329" s="602">
        <v>0</v>
      </c>
      <c r="BB329" s="602">
        <v>0</v>
      </c>
      <c r="BC329" s="602">
        <v>0</v>
      </c>
      <c r="BD329" s="602">
        <v>0</v>
      </c>
      <c r="BE329" s="602">
        <v>0</v>
      </c>
      <c r="BF329" s="602">
        <v>0</v>
      </c>
      <c r="BG329" s="602">
        <v>0</v>
      </c>
      <c r="BH329" s="602">
        <v>0</v>
      </c>
      <c r="BI329" s="602">
        <v>0</v>
      </c>
      <c r="BJ329" s="602">
        <v>0</v>
      </c>
      <c r="BK329" s="602">
        <v>0</v>
      </c>
      <c r="BL329" s="602">
        <v>0</v>
      </c>
      <c r="BM329" s="602">
        <v>0</v>
      </c>
      <c r="BN329" s="602">
        <v>0</v>
      </c>
      <c r="BO329" s="602">
        <v>0</v>
      </c>
    </row>
    <row r="330" spans="1:67" ht="14.4" x14ac:dyDescent="0.25">
      <c r="A330" s="597" t="e">
        <v>#N/A</v>
      </c>
      <c r="B330" s="597" t="e">
        <v>#N/A</v>
      </c>
      <c r="C330" s="598" t="s">
        <v>157</v>
      </c>
      <c r="D330" s="598" t="s">
        <v>157</v>
      </c>
      <c r="E330" s="599">
        <v>206154</v>
      </c>
      <c r="F330" s="599" t="s">
        <v>157</v>
      </c>
      <c r="G330" s="600" t="s">
        <v>157</v>
      </c>
      <c r="H330" s="601" t="s">
        <v>157</v>
      </c>
      <c r="I330" s="602" t="s">
        <v>157</v>
      </c>
      <c r="J330" s="602">
        <v>0</v>
      </c>
      <c r="K330" s="602">
        <v>0</v>
      </c>
      <c r="L330" s="602">
        <v>0</v>
      </c>
      <c r="M330" s="602">
        <v>0</v>
      </c>
      <c r="N330" s="602">
        <v>0</v>
      </c>
      <c r="O330" s="602">
        <v>0</v>
      </c>
      <c r="P330" s="602">
        <v>0</v>
      </c>
      <c r="Q330" s="602">
        <v>0</v>
      </c>
      <c r="R330" s="602">
        <v>0</v>
      </c>
      <c r="S330" s="602">
        <v>0</v>
      </c>
      <c r="T330" s="602">
        <v>0</v>
      </c>
      <c r="U330" s="602">
        <v>0</v>
      </c>
      <c r="V330" s="602">
        <v>0</v>
      </c>
      <c r="W330" s="602">
        <v>0</v>
      </c>
      <c r="X330" s="602">
        <v>0</v>
      </c>
      <c r="Y330" s="602">
        <v>0</v>
      </c>
      <c r="Z330" s="602">
        <v>0</v>
      </c>
      <c r="AA330" s="602">
        <v>0</v>
      </c>
      <c r="AB330" s="602">
        <v>0</v>
      </c>
      <c r="AC330" s="602">
        <v>0</v>
      </c>
      <c r="AD330" s="602">
        <v>0</v>
      </c>
      <c r="AE330" s="602">
        <v>0</v>
      </c>
      <c r="AF330" s="602">
        <v>0</v>
      </c>
      <c r="AG330" s="602">
        <v>0</v>
      </c>
      <c r="AH330" s="602">
        <v>0</v>
      </c>
      <c r="AI330" s="602">
        <v>0</v>
      </c>
      <c r="AJ330" s="602">
        <v>0</v>
      </c>
      <c r="AK330" s="602">
        <v>0</v>
      </c>
      <c r="AL330" s="602">
        <v>0</v>
      </c>
      <c r="AM330" s="602">
        <v>0</v>
      </c>
      <c r="AN330" s="602">
        <v>0</v>
      </c>
      <c r="AO330" s="602">
        <v>0</v>
      </c>
      <c r="AP330" s="602">
        <v>0</v>
      </c>
      <c r="AQ330" s="602">
        <v>0</v>
      </c>
      <c r="AR330" s="602">
        <v>0</v>
      </c>
      <c r="AS330" s="602">
        <v>0</v>
      </c>
      <c r="AT330" s="602">
        <v>0</v>
      </c>
      <c r="AU330" s="602">
        <v>0</v>
      </c>
      <c r="AV330" s="602">
        <v>0</v>
      </c>
      <c r="AW330" s="602">
        <v>0</v>
      </c>
      <c r="AX330" s="602">
        <v>0</v>
      </c>
      <c r="AY330" s="602">
        <v>0</v>
      </c>
      <c r="AZ330" s="602">
        <v>0</v>
      </c>
      <c r="BA330" s="602">
        <v>0</v>
      </c>
      <c r="BB330" s="602">
        <v>0</v>
      </c>
      <c r="BC330" s="602">
        <v>0</v>
      </c>
      <c r="BD330" s="602">
        <v>0</v>
      </c>
      <c r="BE330" s="602">
        <v>0</v>
      </c>
      <c r="BF330" s="602">
        <v>0</v>
      </c>
      <c r="BG330" s="602">
        <v>0</v>
      </c>
      <c r="BH330" s="602">
        <v>0</v>
      </c>
      <c r="BI330" s="602">
        <v>0</v>
      </c>
      <c r="BJ330" s="602">
        <v>0</v>
      </c>
      <c r="BK330" s="602">
        <v>0</v>
      </c>
      <c r="BL330" s="602">
        <v>0</v>
      </c>
      <c r="BM330" s="602">
        <v>0</v>
      </c>
      <c r="BN330" s="602">
        <v>0</v>
      </c>
      <c r="BO330" s="602">
        <v>0</v>
      </c>
    </row>
    <row r="331" spans="1:67" ht="14.4" x14ac:dyDescent="0.25">
      <c r="A331" s="597" t="e">
        <v>#N/A</v>
      </c>
      <c r="B331" s="597" t="e">
        <v>#N/A</v>
      </c>
      <c r="C331" s="598" t="s">
        <v>157</v>
      </c>
      <c r="D331" s="598" t="s">
        <v>157</v>
      </c>
      <c r="E331" s="599">
        <v>7021</v>
      </c>
      <c r="F331" s="599" t="s">
        <v>157</v>
      </c>
      <c r="G331" s="600" t="s">
        <v>157</v>
      </c>
      <c r="H331" s="601" t="s">
        <v>157</v>
      </c>
      <c r="I331" s="602" t="s">
        <v>157</v>
      </c>
      <c r="J331" s="602">
        <v>0</v>
      </c>
      <c r="K331" s="602">
        <v>0</v>
      </c>
      <c r="L331" s="602">
        <v>0</v>
      </c>
      <c r="M331" s="602">
        <v>0</v>
      </c>
      <c r="N331" s="602">
        <v>0</v>
      </c>
      <c r="O331" s="602">
        <v>0</v>
      </c>
      <c r="P331" s="602">
        <v>0</v>
      </c>
      <c r="Q331" s="602">
        <v>0</v>
      </c>
      <c r="R331" s="602">
        <v>0</v>
      </c>
      <c r="S331" s="602">
        <v>0</v>
      </c>
      <c r="T331" s="602">
        <v>0</v>
      </c>
      <c r="U331" s="602">
        <v>0</v>
      </c>
      <c r="V331" s="602">
        <v>0</v>
      </c>
      <c r="W331" s="602">
        <v>0</v>
      </c>
      <c r="X331" s="602">
        <v>0</v>
      </c>
      <c r="Y331" s="602">
        <v>0</v>
      </c>
      <c r="Z331" s="602">
        <v>0</v>
      </c>
      <c r="AA331" s="602">
        <v>0</v>
      </c>
      <c r="AB331" s="602">
        <v>0</v>
      </c>
      <c r="AC331" s="602">
        <v>0</v>
      </c>
      <c r="AD331" s="602">
        <v>0</v>
      </c>
      <c r="AE331" s="602">
        <v>0</v>
      </c>
      <c r="AF331" s="602">
        <v>0</v>
      </c>
      <c r="AG331" s="602">
        <v>0</v>
      </c>
      <c r="AH331" s="602">
        <v>0</v>
      </c>
      <c r="AI331" s="602">
        <v>0</v>
      </c>
      <c r="AJ331" s="602">
        <v>0</v>
      </c>
      <c r="AK331" s="602">
        <v>0</v>
      </c>
      <c r="AL331" s="602">
        <v>0</v>
      </c>
      <c r="AM331" s="602">
        <v>0</v>
      </c>
      <c r="AN331" s="602">
        <v>0</v>
      </c>
      <c r="AO331" s="602">
        <v>0</v>
      </c>
      <c r="AP331" s="602">
        <v>0</v>
      </c>
      <c r="AQ331" s="602">
        <v>0</v>
      </c>
      <c r="AR331" s="602">
        <v>0</v>
      </c>
      <c r="AS331" s="602">
        <v>0</v>
      </c>
      <c r="AT331" s="602">
        <v>0</v>
      </c>
      <c r="AU331" s="602">
        <v>0</v>
      </c>
      <c r="AV331" s="602">
        <v>0</v>
      </c>
      <c r="AW331" s="602">
        <v>0</v>
      </c>
      <c r="AX331" s="602">
        <v>0</v>
      </c>
      <c r="AY331" s="602">
        <v>0</v>
      </c>
      <c r="AZ331" s="602">
        <v>0</v>
      </c>
      <c r="BA331" s="602">
        <v>0</v>
      </c>
      <c r="BB331" s="602">
        <v>0</v>
      </c>
      <c r="BC331" s="602">
        <v>0</v>
      </c>
      <c r="BD331" s="602">
        <v>0</v>
      </c>
      <c r="BE331" s="602">
        <v>0</v>
      </c>
      <c r="BF331" s="602">
        <v>0</v>
      </c>
      <c r="BG331" s="602">
        <v>0</v>
      </c>
      <c r="BH331" s="602">
        <v>0</v>
      </c>
      <c r="BI331" s="602">
        <v>0</v>
      </c>
      <c r="BJ331" s="602">
        <v>0</v>
      </c>
      <c r="BK331" s="602">
        <v>0</v>
      </c>
      <c r="BL331" s="602">
        <v>0</v>
      </c>
      <c r="BM331" s="602">
        <v>0</v>
      </c>
      <c r="BN331" s="602">
        <v>0</v>
      </c>
      <c r="BO331" s="602">
        <v>0</v>
      </c>
    </row>
    <row r="332" spans="1:67" ht="14.4" x14ac:dyDescent="0.25">
      <c r="A332" s="597" t="e">
        <v>#N/A</v>
      </c>
      <c r="B332" s="597" t="e">
        <v>#N/A</v>
      </c>
      <c r="C332" s="598" t="s">
        <v>157</v>
      </c>
      <c r="D332" s="598" t="s">
        <v>157</v>
      </c>
      <c r="E332" s="599">
        <v>3528</v>
      </c>
      <c r="F332" s="599" t="s">
        <v>157</v>
      </c>
      <c r="G332" s="600" t="s">
        <v>157</v>
      </c>
      <c r="H332" s="601" t="s">
        <v>157</v>
      </c>
      <c r="I332" s="602" t="s">
        <v>157</v>
      </c>
      <c r="J332" s="602">
        <v>0</v>
      </c>
      <c r="K332" s="602">
        <v>0</v>
      </c>
      <c r="L332" s="602">
        <v>0</v>
      </c>
      <c r="M332" s="602">
        <v>0</v>
      </c>
      <c r="N332" s="602">
        <v>0</v>
      </c>
      <c r="O332" s="602">
        <v>0</v>
      </c>
      <c r="P332" s="602">
        <v>0</v>
      </c>
      <c r="Q332" s="602">
        <v>0</v>
      </c>
      <c r="R332" s="602">
        <v>0</v>
      </c>
      <c r="S332" s="602">
        <v>0</v>
      </c>
      <c r="T332" s="602">
        <v>0</v>
      </c>
      <c r="U332" s="602">
        <v>0</v>
      </c>
      <c r="V332" s="602">
        <v>0</v>
      </c>
      <c r="W332" s="602">
        <v>0</v>
      </c>
      <c r="X332" s="602">
        <v>0</v>
      </c>
      <c r="Y332" s="602">
        <v>0</v>
      </c>
      <c r="Z332" s="602">
        <v>0</v>
      </c>
      <c r="AA332" s="602">
        <v>0</v>
      </c>
      <c r="AB332" s="602">
        <v>0</v>
      </c>
      <c r="AC332" s="602">
        <v>0</v>
      </c>
      <c r="AD332" s="602">
        <v>0</v>
      </c>
      <c r="AE332" s="602">
        <v>0</v>
      </c>
      <c r="AF332" s="602">
        <v>0</v>
      </c>
      <c r="AG332" s="602">
        <v>0</v>
      </c>
      <c r="AH332" s="602">
        <v>0</v>
      </c>
      <c r="AI332" s="602">
        <v>0</v>
      </c>
      <c r="AJ332" s="602">
        <v>0</v>
      </c>
      <c r="AK332" s="602">
        <v>0</v>
      </c>
      <c r="AL332" s="602">
        <v>0</v>
      </c>
      <c r="AM332" s="602">
        <v>0</v>
      </c>
      <c r="AN332" s="602">
        <v>0</v>
      </c>
      <c r="AO332" s="602">
        <v>0</v>
      </c>
      <c r="AP332" s="602">
        <v>0</v>
      </c>
      <c r="AQ332" s="602">
        <v>0</v>
      </c>
      <c r="AR332" s="602">
        <v>0</v>
      </c>
      <c r="AS332" s="602">
        <v>0</v>
      </c>
      <c r="AT332" s="602">
        <v>0</v>
      </c>
      <c r="AU332" s="602">
        <v>0</v>
      </c>
      <c r="AV332" s="602">
        <v>0</v>
      </c>
      <c r="AW332" s="602">
        <v>0</v>
      </c>
      <c r="AX332" s="602">
        <v>0</v>
      </c>
      <c r="AY332" s="602">
        <v>0</v>
      </c>
      <c r="AZ332" s="602">
        <v>0</v>
      </c>
      <c r="BA332" s="602">
        <v>0</v>
      </c>
      <c r="BB332" s="602">
        <v>0</v>
      </c>
      <c r="BC332" s="602">
        <v>0</v>
      </c>
      <c r="BD332" s="602">
        <v>0</v>
      </c>
      <c r="BE332" s="602">
        <v>0</v>
      </c>
      <c r="BF332" s="602">
        <v>0</v>
      </c>
      <c r="BG332" s="602">
        <v>0</v>
      </c>
      <c r="BH332" s="602">
        <v>0</v>
      </c>
      <c r="BI332" s="602">
        <v>0</v>
      </c>
      <c r="BJ332" s="602">
        <v>0</v>
      </c>
      <c r="BK332" s="602">
        <v>0</v>
      </c>
      <c r="BL332" s="602">
        <v>0</v>
      </c>
      <c r="BM332" s="602">
        <v>0</v>
      </c>
      <c r="BN332" s="602">
        <v>0</v>
      </c>
      <c r="BO332" s="602">
        <v>0</v>
      </c>
    </row>
    <row r="333" spans="1:67" ht="14.4" x14ac:dyDescent="0.25">
      <c r="A333" s="597" t="e">
        <v>#N/A</v>
      </c>
      <c r="B333" s="597" t="e">
        <v>#N/A</v>
      </c>
      <c r="C333" s="598" t="s">
        <v>157</v>
      </c>
      <c r="D333" s="598" t="s">
        <v>157</v>
      </c>
      <c r="E333" s="599">
        <v>2025</v>
      </c>
      <c r="F333" s="599" t="s">
        <v>157</v>
      </c>
      <c r="G333" s="600" t="s">
        <v>157</v>
      </c>
      <c r="H333" s="601" t="s">
        <v>157</v>
      </c>
      <c r="I333" s="602" t="s">
        <v>157</v>
      </c>
      <c r="J333" s="602">
        <v>0</v>
      </c>
      <c r="K333" s="602">
        <v>0</v>
      </c>
      <c r="L333" s="602">
        <v>0</v>
      </c>
      <c r="M333" s="602">
        <v>0</v>
      </c>
      <c r="N333" s="602">
        <v>0</v>
      </c>
      <c r="O333" s="602">
        <v>0</v>
      </c>
      <c r="P333" s="602">
        <v>0</v>
      </c>
      <c r="Q333" s="602">
        <v>0</v>
      </c>
      <c r="R333" s="602">
        <v>0</v>
      </c>
      <c r="S333" s="602">
        <v>0</v>
      </c>
      <c r="T333" s="602">
        <v>0</v>
      </c>
      <c r="U333" s="602">
        <v>0</v>
      </c>
      <c r="V333" s="602">
        <v>0</v>
      </c>
      <c r="W333" s="602">
        <v>0</v>
      </c>
      <c r="X333" s="602">
        <v>0</v>
      </c>
      <c r="Y333" s="602">
        <v>0</v>
      </c>
      <c r="Z333" s="602">
        <v>0</v>
      </c>
      <c r="AA333" s="602">
        <v>0</v>
      </c>
      <c r="AB333" s="602">
        <v>0</v>
      </c>
      <c r="AC333" s="602">
        <v>0</v>
      </c>
      <c r="AD333" s="602">
        <v>0</v>
      </c>
      <c r="AE333" s="602">
        <v>0</v>
      </c>
      <c r="AF333" s="602">
        <v>0</v>
      </c>
      <c r="AG333" s="602">
        <v>0</v>
      </c>
      <c r="AH333" s="602">
        <v>0</v>
      </c>
      <c r="AI333" s="602">
        <v>0</v>
      </c>
      <c r="AJ333" s="602">
        <v>0</v>
      </c>
      <c r="AK333" s="602">
        <v>0</v>
      </c>
      <c r="AL333" s="602">
        <v>0</v>
      </c>
      <c r="AM333" s="602">
        <v>0</v>
      </c>
      <c r="AN333" s="602">
        <v>0</v>
      </c>
      <c r="AO333" s="602">
        <v>0</v>
      </c>
      <c r="AP333" s="602">
        <v>0</v>
      </c>
      <c r="AQ333" s="602">
        <v>0</v>
      </c>
      <c r="AR333" s="602">
        <v>0</v>
      </c>
      <c r="AS333" s="602">
        <v>0</v>
      </c>
      <c r="AT333" s="602">
        <v>0</v>
      </c>
      <c r="AU333" s="602">
        <v>0</v>
      </c>
      <c r="AV333" s="602">
        <v>0</v>
      </c>
      <c r="AW333" s="602">
        <v>0</v>
      </c>
      <c r="AX333" s="602">
        <v>0</v>
      </c>
      <c r="AY333" s="602">
        <v>0</v>
      </c>
      <c r="AZ333" s="602">
        <v>0</v>
      </c>
      <c r="BA333" s="602">
        <v>0</v>
      </c>
      <c r="BB333" s="602">
        <v>0</v>
      </c>
      <c r="BC333" s="602">
        <v>0</v>
      </c>
      <c r="BD333" s="602">
        <v>0</v>
      </c>
      <c r="BE333" s="602">
        <v>0</v>
      </c>
      <c r="BF333" s="602">
        <v>0</v>
      </c>
      <c r="BG333" s="602">
        <v>0</v>
      </c>
      <c r="BH333" s="602">
        <v>0</v>
      </c>
      <c r="BI333" s="602">
        <v>0</v>
      </c>
      <c r="BJ333" s="602">
        <v>0</v>
      </c>
      <c r="BK333" s="602">
        <v>0</v>
      </c>
      <c r="BL333" s="602">
        <v>0</v>
      </c>
      <c r="BM333" s="602">
        <v>0</v>
      </c>
      <c r="BN333" s="602">
        <v>0</v>
      </c>
      <c r="BO333" s="602">
        <v>0</v>
      </c>
    </row>
    <row r="334" spans="1:67" ht="14.4" x14ac:dyDescent="0.25">
      <c r="A334" s="597" t="e">
        <v>#N/A</v>
      </c>
      <c r="B334" s="597" t="e">
        <v>#N/A</v>
      </c>
      <c r="C334" s="598" t="s">
        <v>157</v>
      </c>
      <c r="D334" s="598" t="s">
        <v>157</v>
      </c>
      <c r="E334" s="599">
        <v>3532</v>
      </c>
      <c r="F334" s="599" t="s">
        <v>157</v>
      </c>
      <c r="G334" s="600" t="s">
        <v>157</v>
      </c>
      <c r="H334" s="601" t="s">
        <v>157</v>
      </c>
      <c r="I334" s="602" t="s">
        <v>157</v>
      </c>
      <c r="J334" s="602">
        <v>0</v>
      </c>
      <c r="K334" s="602">
        <v>0</v>
      </c>
      <c r="L334" s="602">
        <v>0</v>
      </c>
      <c r="M334" s="602">
        <v>0</v>
      </c>
      <c r="N334" s="602">
        <v>0</v>
      </c>
      <c r="O334" s="602">
        <v>0</v>
      </c>
      <c r="P334" s="602">
        <v>0</v>
      </c>
      <c r="Q334" s="602">
        <v>0</v>
      </c>
      <c r="R334" s="602">
        <v>0</v>
      </c>
      <c r="S334" s="602">
        <v>0</v>
      </c>
      <c r="T334" s="602">
        <v>0</v>
      </c>
      <c r="U334" s="602">
        <v>0</v>
      </c>
      <c r="V334" s="602">
        <v>0</v>
      </c>
      <c r="W334" s="602">
        <v>0</v>
      </c>
      <c r="X334" s="602">
        <v>0</v>
      </c>
      <c r="Y334" s="602">
        <v>0</v>
      </c>
      <c r="Z334" s="602">
        <v>0</v>
      </c>
      <c r="AA334" s="602">
        <v>0</v>
      </c>
      <c r="AB334" s="602">
        <v>0</v>
      </c>
      <c r="AC334" s="602">
        <v>0</v>
      </c>
      <c r="AD334" s="602">
        <v>0</v>
      </c>
      <c r="AE334" s="602">
        <v>0</v>
      </c>
      <c r="AF334" s="602">
        <v>0</v>
      </c>
      <c r="AG334" s="602">
        <v>0</v>
      </c>
      <c r="AH334" s="602">
        <v>0</v>
      </c>
      <c r="AI334" s="602">
        <v>0</v>
      </c>
      <c r="AJ334" s="602">
        <v>0</v>
      </c>
      <c r="AK334" s="602">
        <v>0</v>
      </c>
      <c r="AL334" s="602">
        <v>0</v>
      </c>
      <c r="AM334" s="602">
        <v>0</v>
      </c>
      <c r="AN334" s="602">
        <v>0</v>
      </c>
      <c r="AO334" s="602">
        <v>0</v>
      </c>
      <c r="AP334" s="602">
        <v>0</v>
      </c>
      <c r="AQ334" s="602">
        <v>0</v>
      </c>
      <c r="AR334" s="602">
        <v>0</v>
      </c>
      <c r="AS334" s="602">
        <v>0</v>
      </c>
      <c r="AT334" s="602">
        <v>0</v>
      </c>
      <c r="AU334" s="602">
        <v>0</v>
      </c>
      <c r="AV334" s="602">
        <v>0</v>
      </c>
      <c r="AW334" s="602">
        <v>0</v>
      </c>
      <c r="AX334" s="602">
        <v>0</v>
      </c>
      <c r="AY334" s="602">
        <v>0</v>
      </c>
      <c r="AZ334" s="602">
        <v>0</v>
      </c>
      <c r="BA334" s="602">
        <v>0</v>
      </c>
      <c r="BB334" s="602">
        <v>0</v>
      </c>
      <c r="BC334" s="602">
        <v>0</v>
      </c>
      <c r="BD334" s="602">
        <v>0</v>
      </c>
      <c r="BE334" s="602">
        <v>0</v>
      </c>
      <c r="BF334" s="602">
        <v>0</v>
      </c>
      <c r="BG334" s="602">
        <v>0</v>
      </c>
      <c r="BH334" s="602">
        <v>0</v>
      </c>
      <c r="BI334" s="602">
        <v>0</v>
      </c>
      <c r="BJ334" s="602">
        <v>0</v>
      </c>
      <c r="BK334" s="602">
        <v>0</v>
      </c>
      <c r="BL334" s="602">
        <v>0</v>
      </c>
      <c r="BM334" s="602">
        <v>0</v>
      </c>
      <c r="BN334" s="602">
        <v>0</v>
      </c>
      <c r="BO334" s="602">
        <v>0</v>
      </c>
    </row>
    <row r="335" spans="1:67" ht="14.4" x14ac:dyDescent="0.25">
      <c r="A335" s="597" t="e">
        <v>#N/A</v>
      </c>
      <c r="B335" s="597" t="e">
        <v>#N/A</v>
      </c>
      <c r="C335" s="598" t="s">
        <v>157</v>
      </c>
      <c r="D335" s="598" t="s">
        <v>157</v>
      </c>
      <c r="E335" s="599">
        <v>1010</v>
      </c>
      <c r="F335" s="599" t="s">
        <v>157</v>
      </c>
      <c r="G335" s="600" t="s">
        <v>157</v>
      </c>
      <c r="H335" s="601" t="s">
        <v>157</v>
      </c>
      <c r="I335" s="602" t="s">
        <v>157</v>
      </c>
      <c r="J335" s="602">
        <v>0</v>
      </c>
      <c r="K335" s="602">
        <v>0</v>
      </c>
      <c r="L335" s="602">
        <v>0</v>
      </c>
      <c r="M335" s="602">
        <v>0</v>
      </c>
      <c r="N335" s="602">
        <v>0</v>
      </c>
      <c r="O335" s="602">
        <v>0</v>
      </c>
      <c r="P335" s="602">
        <v>0</v>
      </c>
      <c r="Q335" s="602">
        <v>0</v>
      </c>
      <c r="R335" s="602">
        <v>0</v>
      </c>
      <c r="S335" s="602">
        <v>0</v>
      </c>
      <c r="T335" s="602">
        <v>0</v>
      </c>
      <c r="U335" s="602">
        <v>0</v>
      </c>
      <c r="V335" s="602">
        <v>0</v>
      </c>
      <c r="W335" s="602">
        <v>0</v>
      </c>
      <c r="X335" s="602">
        <v>0</v>
      </c>
      <c r="Y335" s="602">
        <v>0</v>
      </c>
      <c r="Z335" s="602">
        <v>0</v>
      </c>
      <c r="AA335" s="602">
        <v>0</v>
      </c>
      <c r="AB335" s="602">
        <v>0</v>
      </c>
      <c r="AC335" s="602">
        <v>0</v>
      </c>
      <c r="AD335" s="602">
        <v>0</v>
      </c>
      <c r="AE335" s="602">
        <v>0</v>
      </c>
      <c r="AF335" s="602">
        <v>0</v>
      </c>
      <c r="AG335" s="602">
        <v>0</v>
      </c>
      <c r="AH335" s="602">
        <v>0</v>
      </c>
      <c r="AI335" s="602">
        <v>0</v>
      </c>
      <c r="AJ335" s="602">
        <v>0</v>
      </c>
      <c r="AK335" s="602">
        <v>0</v>
      </c>
      <c r="AL335" s="602">
        <v>0</v>
      </c>
      <c r="AM335" s="602">
        <v>0</v>
      </c>
      <c r="AN335" s="602">
        <v>0</v>
      </c>
      <c r="AO335" s="602">
        <v>0</v>
      </c>
      <c r="AP335" s="602">
        <v>0</v>
      </c>
      <c r="AQ335" s="602">
        <v>0</v>
      </c>
      <c r="AR335" s="602">
        <v>0</v>
      </c>
      <c r="AS335" s="602">
        <v>0</v>
      </c>
      <c r="AT335" s="602">
        <v>0</v>
      </c>
      <c r="AU335" s="602">
        <v>0</v>
      </c>
      <c r="AV335" s="602">
        <v>0</v>
      </c>
      <c r="AW335" s="602">
        <v>0</v>
      </c>
      <c r="AX335" s="602">
        <v>0</v>
      </c>
      <c r="AY335" s="602">
        <v>0</v>
      </c>
      <c r="AZ335" s="602">
        <v>0</v>
      </c>
      <c r="BA335" s="602">
        <v>0</v>
      </c>
      <c r="BB335" s="602">
        <v>0</v>
      </c>
      <c r="BC335" s="602">
        <v>0</v>
      </c>
      <c r="BD335" s="602">
        <v>0</v>
      </c>
      <c r="BE335" s="602">
        <v>0</v>
      </c>
      <c r="BF335" s="602">
        <v>0</v>
      </c>
      <c r="BG335" s="602">
        <v>0</v>
      </c>
      <c r="BH335" s="602">
        <v>0</v>
      </c>
      <c r="BI335" s="602">
        <v>0</v>
      </c>
      <c r="BJ335" s="602">
        <v>0</v>
      </c>
      <c r="BK335" s="602">
        <v>0</v>
      </c>
      <c r="BL335" s="602">
        <v>0</v>
      </c>
      <c r="BM335" s="602">
        <v>0</v>
      </c>
      <c r="BN335" s="602">
        <v>0</v>
      </c>
      <c r="BO335" s="602">
        <v>0</v>
      </c>
    </row>
    <row r="336" spans="1:67" ht="14.4" x14ac:dyDescent="0.25">
      <c r="A336" s="597" t="e">
        <v>#N/A</v>
      </c>
      <c r="B336" s="597" t="e">
        <v>#N/A</v>
      </c>
      <c r="C336" s="598" t="s">
        <v>157</v>
      </c>
      <c r="D336" s="598" t="s">
        <v>157</v>
      </c>
      <c r="E336" s="599" t="s">
        <v>688</v>
      </c>
      <c r="F336" s="599" t="s">
        <v>157</v>
      </c>
      <c r="G336" s="600" t="s">
        <v>157</v>
      </c>
      <c r="H336" s="601" t="s">
        <v>157</v>
      </c>
      <c r="I336" s="602" t="s">
        <v>157</v>
      </c>
      <c r="J336" s="602">
        <v>0</v>
      </c>
      <c r="K336" s="602">
        <v>0</v>
      </c>
      <c r="L336" s="602">
        <v>0</v>
      </c>
      <c r="M336" s="602">
        <v>0</v>
      </c>
      <c r="N336" s="602">
        <v>0</v>
      </c>
      <c r="O336" s="602">
        <v>0</v>
      </c>
      <c r="P336" s="602">
        <v>0</v>
      </c>
      <c r="Q336" s="602">
        <v>0</v>
      </c>
      <c r="R336" s="602">
        <v>0</v>
      </c>
      <c r="S336" s="602">
        <v>0</v>
      </c>
      <c r="T336" s="602">
        <v>0</v>
      </c>
      <c r="U336" s="602">
        <v>0</v>
      </c>
      <c r="V336" s="602">
        <v>0</v>
      </c>
      <c r="W336" s="602">
        <v>0</v>
      </c>
      <c r="X336" s="602">
        <v>0</v>
      </c>
      <c r="Y336" s="602">
        <v>0</v>
      </c>
      <c r="Z336" s="602">
        <v>0</v>
      </c>
      <c r="AA336" s="602">
        <v>0</v>
      </c>
      <c r="AB336" s="602">
        <v>0</v>
      </c>
      <c r="AC336" s="602">
        <v>0</v>
      </c>
      <c r="AD336" s="602">
        <v>0</v>
      </c>
      <c r="AE336" s="602">
        <v>0</v>
      </c>
      <c r="AF336" s="602">
        <v>0</v>
      </c>
      <c r="AG336" s="602">
        <v>0</v>
      </c>
      <c r="AH336" s="602">
        <v>0</v>
      </c>
      <c r="AI336" s="602">
        <v>0</v>
      </c>
      <c r="AJ336" s="602">
        <v>0</v>
      </c>
      <c r="AK336" s="602">
        <v>0</v>
      </c>
      <c r="AL336" s="602">
        <v>0</v>
      </c>
      <c r="AM336" s="602">
        <v>0</v>
      </c>
      <c r="AN336" s="602">
        <v>0</v>
      </c>
      <c r="AO336" s="602">
        <v>0</v>
      </c>
      <c r="AP336" s="602">
        <v>0</v>
      </c>
      <c r="AQ336" s="602">
        <v>0</v>
      </c>
      <c r="AR336" s="602">
        <v>0</v>
      </c>
      <c r="AS336" s="602">
        <v>0</v>
      </c>
      <c r="AT336" s="602">
        <v>0</v>
      </c>
      <c r="AU336" s="602">
        <v>0</v>
      </c>
      <c r="AV336" s="602">
        <v>0</v>
      </c>
      <c r="AW336" s="602">
        <v>0</v>
      </c>
      <c r="AX336" s="602">
        <v>0</v>
      </c>
      <c r="AY336" s="602">
        <v>0</v>
      </c>
      <c r="AZ336" s="602">
        <v>0</v>
      </c>
      <c r="BA336" s="602">
        <v>0</v>
      </c>
      <c r="BB336" s="602">
        <v>0</v>
      </c>
      <c r="BC336" s="602">
        <v>0</v>
      </c>
      <c r="BD336" s="602">
        <v>0</v>
      </c>
      <c r="BE336" s="602">
        <v>0</v>
      </c>
      <c r="BF336" s="602">
        <v>0</v>
      </c>
      <c r="BG336" s="602">
        <v>0</v>
      </c>
      <c r="BH336" s="602">
        <v>0</v>
      </c>
      <c r="BI336" s="602">
        <v>0</v>
      </c>
      <c r="BJ336" s="602">
        <v>0</v>
      </c>
      <c r="BK336" s="602">
        <v>0</v>
      </c>
      <c r="BL336" s="602">
        <v>0</v>
      </c>
      <c r="BM336" s="602">
        <v>0</v>
      </c>
      <c r="BN336" s="602">
        <v>0</v>
      </c>
      <c r="BO336" s="602">
        <v>0</v>
      </c>
    </row>
    <row r="337" spans="1:67" ht="14.4" x14ac:dyDescent="0.25">
      <c r="A337" s="597" t="e">
        <v>#N/A</v>
      </c>
      <c r="B337" s="597" t="e">
        <v>#N/A</v>
      </c>
      <c r="C337" s="598" t="s">
        <v>157</v>
      </c>
      <c r="D337" s="598" t="s">
        <v>157</v>
      </c>
      <c r="E337" s="599">
        <v>2751455</v>
      </c>
      <c r="F337" s="599" t="s">
        <v>157</v>
      </c>
      <c r="G337" s="600" t="s">
        <v>157</v>
      </c>
      <c r="H337" s="601" t="s">
        <v>157</v>
      </c>
      <c r="I337" s="602" t="s">
        <v>157</v>
      </c>
      <c r="J337" s="602">
        <v>0</v>
      </c>
      <c r="K337" s="602">
        <v>0</v>
      </c>
      <c r="L337" s="602">
        <v>0</v>
      </c>
      <c r="M337" s="602">
        <v>0</v>
      </c>
      <c r="N337" s="602">
        <v>0</v>
      </c>
      <c r="O337" s="602">
        <v>0</v>
      </c>
      <c r="P337" s="602">
        <v>0</v>
      </c>
      <c r="Q337" s="602">
        <v>0</v>
      </c>
      <c r="R337" s="602">
        <v>0</v>
      </c>
      <c r="S337" s="602">
        <v>0</v>
      </c>
      <c r="T337" s="602">
        <v>0</v>
      </c>
      <c r="U337" s="602">
        <v>0</v>
      </c>
      <c r="V337" s="602">
        <v>0</v>
      </c>
      <c r="W337" s="602">
        <v>0</v>
      </c>
      <c r="X337" s="602">
        <v>0</v>
      </c>
      <c r="Y337" s="602">
        <v>0</v>
      </c>
      <c r="Z337" s="602">
        <v>0</v>
      </c>
      <c r="AA337" s="602">
        <v>0</v>
      </c>
      <c r="AB337" s="602">
        <v>0</v>
      </c>
      <c r="AC337" s="602">
        <v>0</v>
      </c>
      <c r="AD337" s="602">
        <v>0</v>
      </c>
      <c r="AE337" s="602">
        <v>0</v>
      </c>
      <c r="AF337" s="602">
        <v>0</v>
      </c>
      <c r="AG337" s="602">
        <v>0</v>
      </c>
      <c r="AH337" s="602">
        <v>0</v>
      </c>
      <c r="AI337" s="602">
        <v>0</v>
      </c>
      <c r="AJ337" s="602">
        <v>0</v>
      </c>
      <c r="AK337" s="602">
        <v>0</v>
      </c>
      <c r="AL337" s="602">
        <v>0</v>
      </c>
      <c r="AM337" s="602">
        <v>0</v>
      </c>
      <c r="AN337" s="602">
        <v>0</v>
      </c>
      <c r="AO337" s="602">
        <v>0</v>
      </c>
      <c r="AP337" s="602">
        <v>0</v>
      </c>
      <c r="AQ337" s="602">
        <v>0</v>
      </c>
      <c r="AR337" s="602">
        <v>0</v>
      </c>
      <c r="AS337" s="602">
        <v>0</v>
      </c>
      <c r="AT337" s="602">
        <v>0</v>
      </c>
      <c r="AU337" s="602">
        <v>0</v>
      </c>
      <c r="AV337" s="602">
        <v>0</v>
      </c>
      <c r="AW337" s="602">
        <v>0</v>
      </c>
      <c r="AX337" s="602">
        <v>0</v>
      </c>
      <c r="AY337" s="602">
        <v>0</v>
      </c>
      <c r="AZ337" s="602">
        <v>0</v>
      </c>
      <c r="BA337" s="602">
        <v>0</v>
      </c>
      <c r="BB337" s="602">
        <v>0</v>
      </c>
      <c r="BC337" s="602">
        <v>0</v>
      </c>
      <c r="BD337" s="602">
        <v>0</v>
      </c>
      <c r="BE337" s="602">
        <v>0</v>
      </c>
      <c r="BF337" s="602">
        <v>0</v>
      </c>
      <c r="BG337" s="602">
        <v>0</v>
      </c>
      <c r="BH337" s="602">
        <v>0</v>
      </c>
      <c r="BI337" s="602">
        <v>0</v>
      </c>
      <c r="BJ337" s="602">
        <v>0</v>
      </c>
      <c r="BK337" s="602">
        <v>0</v>
      </c>
      <c r="BL337" s="602">
        <v>0</v>
      </c>
      <c r="BM337" s="602">
        <v>0</v>
      </c>
      <c r="BN337" s="602">
        <v>0</v>
      </c>
      <c r="BO337" s="602">
        <v>0</v>
      </c>
    </row>
    <row r="338" spans="1:67" ht="14.4" x14ac:dyDescent="0.25">
      <c r="A338" s="597" t="e">
        <v>#N/A</v>
      </c>
      <c r="B338" s="597" t="e">
        <v>#N/A</v>
      </c>
      <c r="C338" s="598" t="s">
        <v>157</v>
      </c>
      <c r="D338" s="598" t="s">
        <v>157</v>
      </c>
      <c r="E338" s="599">
        <v>4177</v>
      </c>
      <c r="F338" s="599" t="s">
        <v>157</v>
      </c>
      <c r="G338" s="600" t="s">
        <v>157</v>
      </c>
      <c r="H338" s="601" t="s">
        <v>157</v>
      </c>
      <c r="I338" s="602" t="s">
        <v>157</v>
      </c>
      <c r="J338" s="602">
        <v>0</v>
      </c>
      <c r="K338" s="602">
        <v>0</v>
      </c>
      <c r="L338" s="602">
        <v>0</v>
      </c>
      <c r="M338" s="602">
        <v>0</v>
      </c>
      <c r="N338" s="602">
        <v>0</v>
      </c>
      <c r="O338" s="602">
        <v>0</v>
      </c>
      <c r="P338" s="602">
        <v>0</v>
      </c>
      <c r="Q338" s="602">
        <v>0</v>
      </c>
      <c r="R338" s="602">
        <v>0</v>
      </c>
      <c r="S338" s="602">
        <v>0</v>
      </c>
      <c r="T338" s="602">
        <v>0</v>
      </c>
      <c r="U338" s="602">
        <v>0</v>
      </c>
      <c r="V338" s="602">
        <v>0</v>
      </c>
      <c r="W338" s="602">
        <v>0</v>
      </c>
      <c r="X338" s="602">
        <v>0</v>
      </c>
      <c r="Y338" s="602">
        <v>0</v>
      </c>
      <c r="Z338" s="602">
        <v>0</v>
      </c>
      <c r="AA338" s="602">
        <v>0</v>
      </c>
      <c r="AB338" s="602">
        <v>0</v>
      </c>
      <c r="AC338" s="602">
        <v>0</v>
      </c>
      <c r="AD338" s="602">
        <v>0</v>
      </c>
      <c r="AE338" s="602">
        <v>0</v>
      </c>
      <c r="AF338" s="602">
        <v>0</v>
      </c>
      <c r="AG338" s="602">
        <v>0</v>
      </c>
      <c r="AH338" s="602">
        <v>0</v>
      </c>
      <c r="AI338" s="602">
        <v>0</v>
      </c>
      <c r="AJ338" s="602">
        <v>0</v>
      </c>
      <c r="AK338" s="602">
        <v>0</v>
      </c>
      <c r="AL338" s="602">
        <v>0</v>
      </c>
      <c r="AM338" s="602">
        <v>0</v>
      </c>
      <c r="AN338" s="602">
        <v>0</v>
      </c>
      <c r="AO338" s="602">
        <v>0</v>
      </c>
      <c r="AP338" s="602">
        <v>0</v>
      </c>
      <c r="AQ338" s="602">
        <v>0</v>
      </c>
      <c r="AR338" s="602">
        <v>0</v>
      </c>
      <c r="AS338" s="602">
        <v>0</v>
      </c>
      <c r="AT338" s="602">
        <v>0</v>
      </c>
      <c r="AU338" s="602">
        <v>0</v>
      </c>
      <c r="AV338" s="602">
        <v>0</v>
      </c>
      <c r="AW338" s="602">
        <v>0</v>
      </c>
      <c r="AX338" s="602">
        <v>0</v>
      </c>
      <c r="AY338" s="602">
        <v>0</v>
      </c>
      <c r="AZ338" s="602">
        <v>0</v>
      </c>
      <c r="BA338" s="602">
        <v>0</v>
      </c>
      <c r="BB338" s="602">
        <v>0</v>
      </c>
      <c r="BC338" s="602">
        <v>0</v>
      </c>
      <c r="BD338" s="602">
        <v>0</v>
      </c>
      <c r="BE338" s="602">
        <v>0</v>
      </c>
      <c r="BF338" s="602">
        <v>0</v>
      </c>
      <c r="BG338" s="602">
        <v>0</v>
      </c>
      <c r="BH338" s="602">
        <v>0</v>
      </c>
      <c r="BI338" s="602">
        <v>0</v>
      </c>
      <c r="BJ338" s="602">
        <v>0</v>
      </c>
      <c r="BK338" s="602">
        <v>0</v>
      </c>
      <c r="BL338" s="602">
        <v>0</v>
      </c>
      <c r="BM338" s="602">
        <v>0</v>
      </c>
      <c r="BN338" s="602">
        <v>0</v>
      </c>
      <c r="BO338" s="602">
        <v>0</v>
      </c>
    </row>
    <row r="339" spans="1:67" ht="14.4" x14ac:dyDescent="0.25">
      <c r="A339" s="597" t="e">
        <v>#N/A</v>
      </c>
      <c r="B339" s="597" t="e">
        <v>#N/A</v>
      </c>
      <c r="C339" s="598" t="s">
        <v>157</v>
      </c>
      <c r="D339" s="598" t="s">
        <v>157</v>
      </c>
      <c r="E339" s="599" t="s">
        <v>691</v>
      </c>
      <c r="F339" s="599" t="s">
        <v>157</v>
      </c>
      <c r="G339" s="600" t="s">
        <v>157</v>
      </c>
      <c r="H339" s="601" t="s">
        <v>157</v>
      </c>
      <c r="I339" s="602" t="s">
        <v>157</v>
      </c>
      <c r="J339" s="602">
        <v>0</v>
      </c>
      <c r="K339" s="602">
        <v>0</v>
      </c>
      <c r="L339" s="602">
        <v>0</v>
      </c>
      <c r="M339" s="602">
        <v>0</v>
      </c>
      <c r="N339" s="602">
        <v>0</v>
      </c>
      <c r="O339" s="602">
        <v>0</v>
      </c>
      <c r="P339" s="602">
        <v>0</v>
      </c>
      <c r="Q339" s="602">
        <v>0</v>
      </c>
      <c r="R339" s="602">
        <v>0</v>
      </c>
      <c r="S339" s="602">
        <v>0</v>
      </c>
      <c r="T339" s="602">
        <v>0</v>
      </c>
      <c r="U339" s="602">
        <v>0</v>
      </c>
      <c r="V339" s="602">
        <v>0</v>
      </c>
      <c r="W339" s="602">
        <v>0</v>
      </c>
      <c r="X339" s="602">
        <v>0</v>
      </c>
      <c r="Y339" s="602">
        <v>0</v>
      </c>
      <c r="Z339" s="602">
        <v>0</v>
      </c>
      <c r="AA339" s="602">
        <v>0</v>
      </c>
      <c r="AB339" s="602">
        <v>0</v>
      </c>
      <c r="AC339" s="602">
        <v>0</v>
      </c>
      <c r="AD339" s="602">
        <v>0</v>
      </c>
      <c r="AE339" s="602">
        <v>0</v>
      </c>
      <c r="AF339" s="602">
        <v>0</v>
      </c>
      <c r="AG339" s="602">
        <v>0</v>
      </c>
      <c r="AH339" s="602">
        <v>0</v>
      </c>
      <c r="AI339" s="602">
        <v>0</v>
      </c>
      <c r="AJ339" s="602">
        <v>0</v>
      </c>
      <c r="AK339" s="602">
        <v>0</v>
      </c>
      <c r="AL339" s="602">
        <v>0</v>
      </c>
      <c r="AM339" s="602">
        <v>0</v>
      </c>
      <c r="AN339" s="602">
        <v>0</v>
      </c>
      <c r="AO339" s="602">
        <v>0</v>
      </c>
      <c r="AP339" s="602">
        <v>0</v>
      </c>
      <c r="AQ339" s="602">
        <v>0</v>
      </c>
      <c r="AR339" s="602">
        <v>0</v>
      </c>
      <c r="AS339" s="602">
        <v>0</v>
      </c>
      <c r="AT339" s="602">
        <v>0</v>
      </c>
      <c r="AU339" s="602">
        <v>0</v>
      </c>
      <c r="AV339" s="602">
        <v>0</v>
      </c>
      <c r="AW339" s="602">
        <v>0</v>
      </c>
      <c r="AX339" s="602">
        <v>0</v>
      </c>
      <c r="AY339" s="602">
        <v>0</v>
      </c>
      <c r="AZ339" s="602">
        <v>0</v>
      </c>
      <c r="BA339" s="602">
        <v>0</v>
      </c>
      <c r="BB339" s="602">
        <v>0</v>
      </c>
      <c r="BC339" s="602">
        <v>0</v>
      </c>
      <c r="BD339" s="602">
        <v>0</v>
      </c>
      <c r="BE339" s="602">
        <v>0</v>
      </c>
      <c r="BF339" s="602">
        <v>0</v>
      </c>
      <c r="BG339" s="602">
        <v>0</v>
      </c>
      <c r="BH339" s="602">
        <v>0</v>
      </c>
      <c r="BI339" s="602">
        <v>0</v>
      </c>
      <c r="BJ339" s="602">
        <v>0</v>
      </c>
      <c r="BK339" s="602">
        <v>0</v>
      </c>
      <c r="BL339" s="602">
        <v>0</v>
      </c>
      <c r="BM339" s="602">
        <v>0</v>
      </c>
      <c r="BN339" s="602">
        <v>0</v>
      </c>
      <c r="BO339" s="602">
        <v>0</v>
      </c>
    </row>
    <row r="340" spans="1:67" ht="14.4" x14ac:dyDescent="0.25">
      <c r="A340" s="597" t="e">
        <v>#N/A</v>
      </c>
      <c r="B340" s="597" t="e">
        <v>#N/A</v>
      </c>
      <c r="C340" s="598" t="s">
        <v>157</v>
      </c>
      <c r="D340" s="598" t="s">
        <v>157</v>
      </c>
      <c r="E340" s="599">
        <v>206103</v>
      </c>
      <c r="F340" s="599" t="s">
        <v>157</v>
      </c>
      <c r="G340" s="600" t="s">
        <v>157</v>
      </c>
      <c r="H340" s="601" t="s">
        <v>157</v>
      </c>
      <c r="I340" s="602" t="s">
        <v>157</v>
      </c>
      <c r="J340" s="602">
        <v>0</v>
      </c>
      <c r="K340" s="602">
        <v>0</v>
      </c>
      <c r="L340" s="602">
        <v>0</v>
      </c>
      <c r="M340" s="602">
        <v>0</v>
      </c>
      <c r="N340" s="602">
        <v>0</v>
      </c>
      <c r="O340" s="602">
        <v>0</v>
      </c>
      <c r="P340" s="602">
        <v>0</v>
      </c>
      <c r="Q340" s="602">
        <v>0</v>
      </c>
      <c r="R340" s="602">
        <v>0</v>
      </c>
      <c r="S340" s="602">
        <v>0</v>
      </c>
      <c r="T340" s="602">
        <v>0</v>
      </c>
      <c r="U340" s="602">
        <v>0</v>
      </c>
      <c r="V340" s="602">
        <v>0</v>
      </c>
      <c r="W340" s="602">
        <v>0</v>
      </c>
      <c r="X340" s="602">
        <v>0</v>
      </c>
      <c r="Y340" s="602">
        <v>0</v>
      </c>
      <c r="Z340" s="602">
        <v>0</v>
      </c>
      <c r="AA340" s="602">
        <v>0</v>
      </c>
      <c r="AB340" s="602">
        <v>0</v>
      </c>
      <c r="AC340" s="602">
        <v>0</v>
      </c>
      <c r="AD340" s="602">
        <v>0</v>
      </c>
      <c r="AE340" s="602">
        <v>0</v>
      </c>
      <c r="AF340" s="602">
        <v>0</v>
      </c>
      <c r="AG340" s="602">
        <v>0</v>
      </c>
      <c r="AH340" s="602">
        <v>0</v>
      </c>
      <c r="AI340" s="602">
        <v>0</v>
      </c>
      <c r="AJ340" s="602">
        <v>0</v>
      </c>
      <c r="AK340" s="602">
        <v>0</v>
      </c>
      <c r="AL340" s="602">
        <v>0</v>
      </c>
      <c r="AM340" s="602">
        <v>0</v>
      </c>
      <c r="AN340" s="602">
        <v>0</v>
      </c>
      <c r="AO340" s="602">
        <v>0</v>
      </c>
      <c r="AP340" s="602">
        <v>0</v>
      </c>
      <c r="AQ340" s="602">
        <v>0</v>
      </c>
      <c r="AR340" s="602">
        <v>0</v>
      </c>
      <c r="AS340" s="602">
        <v>0</v>
      </c>
      <c r="AT340" s="602">
        <v>0</v>
      </c>
      <c r="AU340" s="602">
        <v>0</v>
      </c>
      <c r="AV340" s="602">
        <v>0</v>
      </c>
      <c r="AW340" s="602">
        <v>0</v>
      </c>
      <c r="AX340" s="602">
        <v>0</v>
      </c>
      <c r="AY340" s="602">
        <v>0</v>
      </c>
      <c r="AZ340" s="602">
        <v>0</v>
      </c>
      <c r="BA340" s="602">
        <v>0</v>
      </c>
      <c r="BB340" s="602">
        <v>0</v>
      </c>
      <c r="BC340" s="602">
        <v>0</v>
      </c>
      <c r="BD340" s="602">
        <v>0</v>
      </c>
      <c r="BE340" s="602">
        <v>0</v>
      </c>
      <c r="BF340" s="602">
        <v>0</v>
      </c>
      <c r="BG340" s="602">
        <v>0</v>
      </c>
      <c r="BH340" s="602">
        <v>0</v>
      </c>
      <c r="BI340" s="602">
        <v>0</v>
      </c>
      <c r="BJ340" s="602">
        <v>0</v>
      </c>
      <c r="BK340" s="602">
        <v>0</v>
      </c>
      <c r="BL340" s="602">
        <v>0</v>
      </c>
      <c r="BM340" s="602">
        <v>0</v>
      </c>
      <c r="BN340" s="602">
        <v>0</v>
      </c>
      <c r="BO340" s="602">
        <v>0</v>
      </c>
    </row>
    <row r="341" spans="1:67" ht="14.4" x14ac:dyDescent="0.25">
      <c r="A341" s="597" t="e">
        <v>#N/A</v>
      </c>
      <c r="B341" s="597" t="e">
        <v>#N/A</v>
      </c>
      <c r="C341" s="598" t="s">
        <v>157</v>
      </c>
      <c r="D341" s="598" t="s">
        <v>157</v>
      </c>
      <c r="E341" s="599">
        <v>2614882</v>
      </c>
      <c r="F341" s="599" t="s">
        <v>157</v>
      </c>
      <c r="G341" s="600" t="s">
        <v>157</v>
      </c>
      <c r="H341" s="601" t="s">
        <v>157</v>
      </c>
      <c r="I341" s="602" t="s">
        <v>157</v>
      </c>
      <c r="J341" s="602">
        <v>0</v>
      </c>
      <c r="K341" s="602">
        <v>0</v>
      </c>
      <c r="L341" s="602">
        <v>0</v>
      </c>
      <c r="M341" s="602">
        <v>0</v>
      </c>
      <c r="N341" s="602">
        <v>0</v>
      </c>
      <c r="O341" s="602">
        <v>0</v>
      </c>
      <c r="P341" s="602">
        <v>0</v>
      </c>
      <c r="Q341" s="602">
        <v>0</v>
      </c>
      <c r="R341" s="602">
        <v>0</v>
      </c>
      <c r="S341" s="602">
        <v>0</v>
      </c>
      <c r="T341" s="602">
        <v>0</v>
      </c>
      <c r="U341" s="602">
        <v>0</v>
      </c>
      <c r="V341" s="602">
        <v>0</v>
      </c>
      <c r="W341" s="602">
        <v>0</v>
      </c>
      <c r="X341" s="602">
        <v>0</v>
      </c>
      <c r="Y341" s="602">
        <v>0</v>
      </c>
      <c r="Z341" s="602">
        <v>0</v>
      </c>
      <c r="AA341" s="602">
        <v>0</v>
      </c>
      <c r="AB341" s="602">
        <v>0</v>
      </c>
      <c r="AC341" s="602">
        <v>0</v>
      </c>
      <c r="AD341" s="602">
        <v>0</v>
      </c>
      <c r="AE341" s="602">
        <v>0</v>
      </c>
      <c r="AF341" s="602">
        <v>0</v>
      </c>
      <c r="AG341" s="602">
        <v>0</v>
      </c>
      <c r="AH341" s="602">
        <v>0</v>
      </c>
      <c r="AI341" s="602">
        <v>0</v>
      </c>
      <c r="AJ341" s="602">
        <v>0</v>
      </c>
      <c r="AK341" s="602">
        <v>0</v>
      </c>
      <c r="AL341" s="602">
        <v>0</v>
      </c>
      <c r="AM341" s="602">
        <v>0</v>
      </c>
      <c r="AN341" s="602">
        <v>0</v>
      </c>
      <c r="AO341" s="602">
        <v>0</v>
      </c>
      <c r="AP341" s="602">
        <v>0</v>
      </c>
      <c r="AQ341" s="602">
        <v>0</v>
      </c>
      <c r="AR341" s="602">
        <v>0</v>
      </c>
      <c r="AS341" s="602">
        <v>0</v>
      </c>
      <c r="AT341" s="602">
        <v>0</v>
      </c>
      <c r="AU341" s="602">
        <v>0</v>
      </c>
      <c r="AV341" s="602">
        <v>0</v>
      </c>
      <c r="AW341" s="602">
        <v>0</v>
      </c>
      <c r="AX341" s="602">
        <v>0</v>
      </c>
      <c r="AY341" s="602">
        <v>0</v>
      </c>
      <c r="AZ341" s="602">
        <v>0</v>
      </c>
      <c r="BA341" s="602">
        <v>0</v>
      </c>
      <c r="BB341" s="602">
        <v>0</v>
      </c>
      <c r="BC341" s="602">
        <v>0</v>
      </c>
      <c r="BD341" s="602">
        <v>0</v>
      </c>
      <c r="BE341" s="602">
        <v>0</v>
      </c>
      <c r="BF341" s="602">
        <v>0</v>
      </c>
      <c r="BG341" s="602">
        <v>0</v>
      </c>
      <c r="BH341" s="602">
        <v>0</v>
      </c>
      <c r="BI341" s="602">
        <v>0</v>
      </c>
      <c r="BJ341" s="602">
        <v>0</v>
      </c>
      <c r="BK341" s="602">
        <v>0</v>
      </c>
      <c r="BL341" s="602">
        <v>0</v>
      </c>
      <c r="BM341" s="602">
        <v>0</v>
      </c>
      <c r="BN341" s="602">
        <v>0</v>
      </c>
      <c r="BO341" s="602">
        <v>0</v>
      </c>
    </row>
    <row r="342" spans="1:67" ht="14.4" x14ac:dyDescent="0.25">
      <c r="A342" s="597" t="e">
        <v>#N/A</v>
      </c>
      <c r="B342" s="597" t="e">
        <v>#N/A</v>
      </c>
      <c r="C342" s="598" t="s">
        <v>157</v>
      </c>
      <c r="D342" s="598" t="s">
        <v>157</v>
      </c>
      <c r="E342" s="599" t="s">
        <v>695</v>
      </c>
      <c r="F342" s="599" t="s">
        <v>157</v>
      </c>
      <c r="G342" s="600" t="s">
        <v>157</v>
      </c>
      <c r="H342" s="601" t="s">
        <v>157</v>
      </c>
      <c r="I342" s="602" t="s">
        <v>157</v>
      </c>
      <c r="J342" s="602">
        <v>0</v>
      </c>
      <c r="K342" s="602">
        <v>0</v>
      </c>
      <c r="L342" s="602">
        <v>0</v>
      </c>
      <c r="M342" s="602">
        <v>0</v>
      </c>
      <c r="N342" s="602">
        <v>0</v>
      </c>
      <c r="O342" s="602">
        <v>0</v>
      </c>
      <c r="P342" s="602">
        <v>0</v>
      </c>
      <c r="Q342" s="602">
        <v>0</v>
      </c>
      <c r="R342" s="602">
        <v>0</v>
      </c>
      <c r="S342" s="602">
        <v>0</v>
      </c>
      <c r="T342" s="602">
        <v>0</v>
      </c>
      <c r="U342" s="602">
        <v>0</v>
      </c>
      <c r="V342" s="602">
        <v>0</v>
      </c>
      <c r="W342" s="602">
        <v>0</v>
      </c>
      <c r="X342" s="602">
        <v>0</v>
      </c>
      <c r="Y342" s="602">
        <v>0</v>
      </c>
      <c r="Z342" s="602">
        <v>0</v>
      </c>
      <c r="AA342" s="602">
        <v>0</v>
      </c>
      <c r="AB342" s="602">
        <v>0</v>
      </c>
      <c r="AC342" s="602">
        <v>0</v>
      </c>
      <c r="AD342" s="602">
        <v>0</v>
      </c>
      <c r="AE342" s="602">
        <v>0</v>
      </c>
      <c r="AF342" s="602">
        <v>0</v>
      </c>
      <c r="AG342" s="602">
        <v>0</v>
      </c>
      <c r="AH342" s="602">
        <v>0</v>
      </c>
      <c r="AI342" s="602">
        <v>0</v>
      </c>
      <c r="AJ342" s="602">
        <v>0</v>
      </c>
      <c r="AK342" s="602">
        <v>0</v>
      </c>
      <c r="AL342" s="602">
        <v>0</v>
      </c>
      <c r="AM342" s="602">
        <v>0</v>
      </c>
      <c r="AN342" s="602">
        <v>0</v>
      </c>
      <c r="AO342" s="602">
        <v>0</v>
      </c>
      <c r="AP342" s="602">
        <v>0</v>
      </c>
      <c r="AQ342" s="602">
        <v>0</v>
      </c>
      <c r="AR342" s="602">
        <v>0</v>
      </c>
      <c r="AS342" s="602">
        <v>0</v>
      </c>
      <c r="AT342" s="602">
        <v>0</v>
      </c>
      <c r="AU342" s="602">
        <v>0</v>
      </c>
      <c r="AV342" s="602">
        <v>0</v>
      </c>
      <c r="AW342" s="602">
        <v>0</v>
      </c>
      <c r="AX342" s="602">
        <v>0</v>
      </c>
      <c r="AY342" s="602">
        <v>0</v>
      </c>
      <c r="AZ342" s="602">
        <v>0</v>
      </c>
      <c r="BA342" s="602">
        <v>0</v>
      </c>
      <c r="BB342" s="602">
        <v>0</v>
      </c>
      <c r="BC342" s="602">
        <v>0</v>
      </c>
      <c r="BD342" s="602">
        <v>0</v>
      </c>
      <c r="BE342" s="602">
        <v>0</v>
      </c>
      <c r="BF342" s="602">
        <v>0</v>
      </c>
      <c r="BG342" s="602">
        <v>0</v>
      </c>
      <c r="BH342" s="602">
        <v>0</v>
      </c>
      <c r="BI342" s="602">
        <v>0</v>
      </c>
      <c r="BJ342" s="602">
        <v>0</v>
      </c>
      <c r="BK342" s="602">
        <v>0</v>
      </c>
      <c r="BL342" s="602">
        <v>0</v>
      </c>
      <c r="BM342" s="602">
        <v>0</v>
      </c>
      <c r="BN342" s="602">
        <v>0</v>
      </c>
      <c r="BO342" s="602">
        <v>0</v>
      </c>
    </row>
    <row r="343" spans="1:67" ht="14.4" x14ac:dyDescent="0.25">
      <c r="A343" s="597" t="e">
        <v>#N/A</v>
      </c>
      <c r="B343" s="597" t="e">
        <v>#N/A</v>
      </c>
      <c r="C343" s="598" t="s">
        <v>157</v>
      </c>
      <c r="D343" s="598" t="s">
        <v>157</v>
      </c>
      <c r="E343" s="599" t="s">
        <v>660</v>
      </c>
      <c r="F343" s="599" t="s">
        <v>157</v>
      </c>
      <c r="G343" s="600" t="s">
        <v>157</v>
      </c>
      <c r="H343" s="601" t="s">
        <v>157</v>
      </c>
      <c r="I343" s="602" t="s">
        <v>157</v>
      </c>
      <c r="J343" s="602">
        <v>0</v>
      </c>
      <c r="K343" s="602">
        <v>0</v>
      </c>
      <c r="L343" s="602">
        <v>0</v>
      </c>
      <c r="M343" s="602">
        <v>0</v>
      </c>
      <c r="N343" s="602">
        <v>0</v>
      </c>
      <c r="O343" s="602">
        <v>0</v>
      </c>
      <c r="P343" s="602">
        <v>0</v>
      </c>
      <c r="Q343" s="602">
        <v>0</v>
      </c>
      <c r="R343" s="602">
        <v>0</v>
      </c>
      <c r="S343" s="602">
        <v>0</v>
      </c>
      <c r="T343" s="602">
        <v>0</v>
      </c>
      <c r="U343" s="602">
        <v>0</v>
      </c>
      <c r="V343" s="602">
        <v>0</v>
      </c>
      <c r="W343" s="602">
        <v>0</v>
      </c>
      <c r="X343" s="602">
        <v>0</v>
      </c>
      <c r="Y343" s="602">
        <v>0</v>
      </c>
      <c r="Z343" s="602">
        <v>0</v>
      </c>
      <c r="AA343" s="602">
        <v>0</v>
      </c>
      <c r="AB343" s="602">
        <v>0</v>
      </c>
      <c r="AC343" s="602">
        <v>0</v>
      </c>
      <c r="AD343" s="602">
        <v>0</v>
      </c>
      <c r="AE343" s="602">
        <v>0</v>
      </c>
      <c r="AF343" s="602">
        <v>0</v>
      </c>
      <c r="AG343" s="602">
        <v>0</v>
      </c>
      <c r="AH343" s="602">
        <v>0</v>
      </c>
      <c r="AI343" s="602">
        <v>0</v>
      </c>
      <c r="AJ343" s="602">
        <v>0</v>
      </c>
      <c r="AK343" s="602">
        <v>0</v>
      </c>
      <c r="AL343" s="602">
        <v>0</v>
      </c>
      <c r="AM343" s="602">
        <v>0</v>
      </c>
      <c r="AN343" s="602">
        <v>0</v>
      </c>
      <c r="AO343" s="602">
        <v>0</v>
      </c>
      <c r="AP343" s="602">
        <v>0</v>
      </c>
      <c r="AQ343" s="602">
        <v>0</v>
      </c>
      <c r="AR343" s="602">
        <v>0</v>
      </c>
      <c r="AS343" s="602">
        <v>0</v>
      </c>
      <c r="AT343" s="602">
        <v>0</v>
      </c>
      <c r="AU343" s="602">
        <v>0</v>
      </c>
      <c r="AV343" s="602">
        <v>0</v>
      </c>
      <c r="AW343" s="602">
        <v>0</v>
      </c>
      <c r="AX343" s="602">
        <v>0</v>
      </c>
      <c r="AY343" s="602">
        <v>0</v>
      </c>
      <c r="AZ343" s="602">
        <v>0</v>
      </c>
      <c r="BA343" s="602">
        <v>0</v>
      </c>
      <c r="BB343" s="602">
        <v>0</v>
      </c>
      <c r="BC343" s="602">
        <v>0</v>
      </c>
      <c r="BD343" s="602">
        <v>0</v>
      </c>
      <c r="BE343" s="602">
        <v>0</v>
      </c>
      <c r="BF343" s="602">
        <v>0</v>
      </c>
      <c r="BG343" s="602">
        <v>0</v>
      </c>
      <c r="BH343" s="602">
        <v>0</v>
      </c>
      <c r="BI343" s="602">
        <v>0</v>
      </c>
      <c r="BJ343" s="602">
        <v>0</v>
      </c>
      <c r="BK343" s="602">
        <v>0</v>
      </c>
      <c r="BL343" s="602">
        <v>0</v>
      </c>
      <c r="BM343" s="602">
        <v>0</v>
      </c>
      <c r="BN343" s="602">
        <v>0</v>
      </c>
      <c r="BO343" s="602">
        <v>0</v>
      </c>
    </row>
    <row r="344" spans="1:67" ht="14.4" x14ac:dyDescent="0.25">
      <c r="A344" s="597" t="e">
        <v>#N/A</v>
      </c>
      <c r="B344" s="597" t="e">
        <v>#N/A</v>
      </c>
      <c r="C344" s="598" t="s">
        <v>157</v>
      </c>
      <c r="D344" s="598" t="s">
        <v>157</v>
      </c>
      <c r="E344" s="599" t="s">
        <v>697</v>
      </c>
      <c r="F344" s="599" t="s">
        <v>157</v>
      </c>
      <c r="G344" s="600" t="s">
        <v>157</v>
      </c>
      <c r="H344" s="601" t="s">
        <v>157</v>
      </c>
      <c r="I344" s="602" t="s">
        <v>157</v>
      </c>
      <c r="J344" s="602">
        <v>0</v>
      </c>
      <c r="K344" s="602">
        <v>0</v>
      </c>
      <c r="L344" s="602">
        <v>0</v>
      </c>
      <c r="M344" s="602">
        <v>0</v>
      </c>
      <c r="N344" s="602">
        <v>0</v>
      </c>
      <c r="O344" s="602">
        <v>0</v>
      </c>
      <c r="P344" s="602">
        <v>0</v>
      </c>
      <c r="Q344" s="602">
        <v>0</v>
      </c>
      <c r="R344" s="602">
        <v>0</v>
      </c>
      <c r="S344" s="602">
        <v>0</v>
      </c>
      <c r="T344" s="602">
        <v>0</v>
      </c>
      <c r="U344" s="602">
        <v>0</v>
      </c>
      <c r="V344" s="602">
        <v>0</v>
      </c>
      <c r="W344" s="602">
        <v>0</v>
      </c>
      <c r="X344" s="602">
        <v>0</v>
      </c>
      <c r="Y344" s="602">
        <v>0</v>
      </c>
      <c r="Z344" s="602">
        <v>0</v>
      </c>
      <c r="AA344" s="602">
        <v>0</v>
      </c>
      <c r="AB344" s="602">
        <v>0</v>
      </c>
      <c r="AC344" s="602">
        <v>0</v>
      </c>
      <c r="AD344" s="602">
        <v>0</v>
      </c>
      <c r="AE344" s="602">
        <v>0</v>
      </c>
      <c r="AF344" s="602">
        <v>0</v>
      </c>
      <c r="AG344" s="602">
        <v>0</v>
      </c>
      <c r="AH344" s="602">
        <v>0</v>
      </c>
      <c r="AI344" s="602">
        <v>0</v>
      </c>
      <c r="AJ344" s="602">
        <v>0</v>
      </c>
      <c r="AK344" s="602">
        <v>0</v>
      </c>
      <c r="AL344" s="602">
        <v>0</v>
      </c>
      <c r="AM344" s="602">
        <v>0</v>
      </c>
      <c r="AN344" s="602">
        <v>0</v>
      </c>
      <c r="AO344" s="602">
        <v>0</v>
      </c>
      <c r="AP344" s="602">
        <v>0</v>
      </c>
      <c r="AQ344" s="602">
        <v>0</v>
      </c>
      <c r="AR344" s="602">
        <v>0</v>
      </c>
      <c r="AS344" s="602">
        <v>0</v>
      </c>
      <c r="AT344" s="602">
        <v>0</v>
      </c>
      <c r="AU344" s="602">
        <v>0</v>
      </c>
      <c r="AV344" s="602">
        <v>0</v>
      </c>
      <c r="AW344" s="602">
        <v>0</v>
      </c>
      <c r="AX344" s="602">
        <v>0</v>
      </c>
      <c r="AY344" s="602">
        <v>0</v>
      </c>
      <c r="AZ344" s="602">
        <v>0</v>
      </c>
      <c r="BA344" s="602">
        <v>0</v>
      </c>
      <c r="BB344" s="602">
        <v>0</v>
      </c>
      <c r="BC344" s="602">
        <v>0</v>
      </c>
      <c r="BD344" s="602">
        <v>0</v>
      </c>
      <c r="BE344" s="602">
        <v>0</v>
      </c>
      <c r="BF344" s="602">
        <v>0</v>
      </c>
      <c r="BG344" s="602">
        <v>0</v>
      </c>
      <c r="BH344" s="602">
        <v>0</v>
      </c>
      <c r="BI344" s="602">
        <v>0</v>
      </c>
      <c r="BJ344" s="602">
        <v>0</v>
      </c>
      <c r="BK344" s="602">
        <v>0</v>
      </c>
      <c r="BL344" s="602">
        <v>0</v>
      </c>
      <c r="BM344" s="602">
        <v>0</v>
      </c>
      <c r="BN344" s="602">
        <v>0</v>
      </c>
      <c r="BO344" s="602">
        <v>0</v>
      </c>
    </row>
    <row r="345" spans="1:67" ht="14.4" x14ac:dyDescent="0.25">
      <c r="A345" s="597" t="e">
        <v>#N/A</v>
      </c>
      <c r="B345" s="597" t="e">
        <v>#N/A</v>
      </c>
      <c r="C345" s="598" t="s">
        <v>157</v>
      </c>
      <c r="D345" s="598" t="s">
        <v>157</v>
      </c>
      <c r="E345" s="599">
        <v>2498864</v>
      </c>
      <c r="F345" s="599" t="s">
        <v>157</v>
      </c>
      <c r="G345" s="600" t="s">
        <v>157</v>
      </c>
      <c r="H345" s="601" t="s">
        <v>157</v>
      </c>
      <c r="I345" s="602" t="s">
        <v>157</v>
      </c>
      <c r="J345" s="602">
        <v>0</v>
      </c>
      <c r="K345" s="602">
        <v>0</v>
      </c>
      <c r="L345" s="602">
        <v>0</v>
      </c>
      <c r="M345" s="602">
        <v>0</v>
      </c>
      <c r="N345" s="602">
        <v>0</v>
      </c>
      <c r="O345" s="602">
        <v>0</v>
      </c>
      <c r="P345" s="602">
        <v>0</v>
      </c>
      <c r="Q345" s="602">
        <v>0</v>
      </c>
      <c r="R345" s="602">
        <v>0</v>
      </c>
      <c r="S345" s="602">
        <v>0</v>
      </c>
      <c r="T345" s="602">
        <v>0</v>
      </c>
      <c r="U345" s="602">
        <v>0</v>
      </c>
      <c r="V345" s="602">
        <v>0</v>
      </c>
      <c r="W345" s="602">
        <v>0</v>
      </c>
      <c r="X345" s="602">
        <v>0</v>
      </c>
      <c r="Y345" s="602">
        <v>0</v>
      </c>
      <c r="Z345" s="602">
        <v>0</v>
      </c>
      <c r="AA345" s="602">
        <v>0</v>
      </c>
      <c r="AB345" s="602">
        <v>0</v>
      </c>
      <c r="AC345" s="602">
        <v>0</v>
      </c>
      <c r="AD345" s="602">
        <v>0</v>
      </c>
      <c r="AE345" s="602">
        <v>0</v>
      </c>
      <c r="AF345" s="602">
        <v>0</v>
      </c>
      <c r="AG345" s="602">
        <v>0</v>
      </c>
      <c r="AH345" s="602">
        <v>0</v>
      </c>
      <c r="AI345" s="602">
        <v>0</v>
      </c>
      <c r="AJ345" s="602">
        <v>0</v>
      </c>
      <c r="AK345" s="602">
        <v>0</v>
      </c>
      <c r="AL345" s="602">
        <v>0</v>
      </c>
      <c r="AM345" s="602">
        <v>0</v>
      </c>
      <c r="AN345" s="602">
        <v>0</v>
      </c>
      <c r="AO345" s="602">
        <v>0</v>
      </c>
      <c r="AP345" s="602">
        <v>0</v>
      </c>
      <c r="AQ345" s="602">
        <v>0</v>
      </c>
      <c r="AR345" s="602">
        <v>0</v>
      </c>
      <c r="AS345" s="602">
        <v>0</v>
      </c>
      <c r="AT345" s="602">
        <v>0</v>
      </c>
      <c r="AU345" s="602">
        <v>0</v>
      </c>
      <c r="AV345" s="602">
        <v>0</v>
      </c>
      <c r="AW345" s="602">
        <v>0</v>
      </c>
      <c r="AX345" s="602">
        <v>0</v>
      </c>
      <c r="AY345" s="602">
        <v>0</v>
      </c>
      <c r="AZ345" s="602">
        <v>0</v>
      </c>
      <c r="BA345" s="602">
        <v>0</v>
      </c>
      <c r="BB345" s="602">
        <v>0</v>
      </c>
      <c r="BC345" s="602">
        <v>0</v>
      </c>
      <c r="BD345" s="602">
        <v>0</v>
      </c>
      <c r="BE345" s="602">
        <v>0</v>
      </c>
      <c r="BF345" s="602">
        <v>0</v>
      </c>
      <c r="BG345" s="602">
        <v>0</v>
      </c>
      <c r="BH345" s="602">
        <v>0</v>
      </c>
      <c r="BI345" s="602">
        <v>0</v>
      </c>
      <c r="BJ345" s="602">
        <v>0</v>
      </c>
      <c r="BK345" s="602">
        <v>0</v>
      </c>
      <c r="BL345" s="602">
        <v>0</v>
      </c>
      <c r="BM345" s="602">
        <v>0</v>
      </c>
      <c r="BN345" s="602">
        <v>0</v>
      </c>
      <c r="BO345" s="602">
        <v>0</v>
      </c>
    </row>
    <row r="346" spans="1:67" ht="14.4" x14ac:dyDescent="0.25">
      <c r="A346" s="597" t="e">
        <v>#N/A</v>
      </c>
      <c r="B346" s="597" t="e">
        <v>#N/A</v>
      </c>
      <c r="C346" s="598" t="s">
        <v>157</v>
      </c>
      <c r="D346" s="598" t="s">
        <v>157</v>
      </c>
      <c r="E346" s="599" t="s">
        <v>700</v>
      </c>
      <c r="F346" s="599" t="s">
        <v>157</v>
      </c>
      <c r="G346" s="600" t="s">
        <v>157</v>
      </c>
      <c r="H346" s="601" t="s">
        <v>157</v>
      </c>
      <c r="I346" s="602" t="s">
        <v>157</v>
      </c>
      <c r="J346" s="602">
        <v>0</v>
      </c>
      <c r="K346" s="602">
        <v>0</v>
      </c>
      <c r="L346" s="602">
        <v>0</v>
      </c>
      <c r="M346" s="602">
        <v>0</v>
      </c>
      <c r="N346" s="602">
        <v>0</v>
      </c>
      <c r="O346" s="602">
        <v>0</v>
      </c>
      <c r="P346" s="602">
        <v>0</v>
      </c>
      <c r="Q346" s="602">
        <v>0</v>
      </c>
      <c r="R346" s="602">
        <v>0</v>
      </c>
      <c r="S346" s="602">
        <v>0</v>
      </c>
      <c r="T346" s="602">
        <v>0</v>
      </c>
      <c r="U346" s="602">
        <v>0</v>
      </c>
      <c r="V346" s="602">
        <v>0</v>
      </c>
      <c r="W346" s="602">
        <v>0</v>
      </c>
      <c r="X346" s="602">
        <v>0</v>
      </c>
      <c r="Y346" s="602">
        <v>0</v>
      </c>
      <c r="Z346" s="602">
        <v>0</v>
      </c>
      <c r="AA346" s="602">
        <v>0</v>
      </c>
      <c r="AB346" s="602">
        <v>0</v>
      </c>
      <c r="AC346" s="602">
        <v>0</v>
      </c>
      <c r="AD346" s="602">
        <v>0</v>
      </c>
      <c r="AE346" s="602">
        <v>0</v>
      </c>
      <c r="AF346" s="602">
        <v>0</v>
      </c>
      <c r="AG346" s="602">
        <v>0</v>
      </c>
      <c r="AH346" s="602">
        <v>0</v>
      </c>
      <c r="AI346" s="602">
        <v>0</v>
      </c>
      <c r="AJ346" s="602">
        <v>0</v>
      </c>
      <c r="AK346" s="602">
        <v>0</v>
      </c>
      <c r="AL346" s="602">
        <v>0</v>
      </c>
      <c r="AM346" s="602">
        <v>0</v>
      </c>
      <c r="AN346" s="602">
        <v>0</v>
      </c>
      <c r="AO346" s="602">
        <v>0</v>
      </c>
      <c r="AP346" s="602">
        <v>0</v>
      </c>
      <c r="AQ346" s="602">
        <v>0</v>
      </c>
      <c r="AR346" s="602">
        <v>0</v>
      </c>
      <c r="AS346" s="602">
        <v>0</v>
      </c>
      <c r="AT346" s="602">
        <v>0</v>
      </c>
      <c r="AU346" s="602">
        <v>0</v>
      </c>
      <c r="AV346" s="602">
        <v>0</v>
      </c>
      <c r="AW346" s="602">
        <v>0</v>
      </c>
      <c r="AX346" s="602">
        <v>0</v>
      </c>
      <c r="AY346" s="602">
        <v>0</v>
      </c>
      <c r="AZ346" s="602">
        <v>0</v>
      </c>
      <c r="BA346" s="602">
        <v>0</v>
      </c>
      <c r="BB346" s="602">
        <v>0</v>
      </c>
      <c r="BC346" s="602">
        <v>0</v>
      </c>
      <c r="BD346" s="602">
        <v>0</v>
      </c>
      <c r="BE346" s="602">
        <v>0</v>
      </c>
      <c r="BF346" s="602">
        <v>0</v>
      </c>
      <c r="BG346" s="602">
        <v>0</v>
      </c>
      <c r="BH346" s="602">
        <v>0</v>
      </c>
      <c r="BI346" s="602">
        <v>0</v>
      </c>
      <c r="BJ346" s="602">
        <v>0</v>
      </c>
      <c r="BK346" s="602">
        <v>0</v>
      </c>
      <c r="BL346" s="602">
        <v>0</v>
      </c>
      <c r="BM346" s="602">
        <v>0</v>
      </c>
      <c r="BN346" s="602">
        <v>0</v>
      </c>
      <c r="BO346" s="602">
        <v>0</v>
      </c>
    </row>
    <row r="347" spans="1:67" ht="14.4" x14ac:dyDescent="0.25">
      <c r="A347" s="597" t="e">
        <v>#N/A</v>
      </c>
      <c r="B347" s="597" t="e">
        <v>#N/A</v>
      </c>
      <c r="C347" s="598" t="s">
        <v>157</v>
      </c>
      <c r="D347" s="598" t="s">
        <v>157</v>
      </c>
      <c r="E347" s="599">
        <v>258424</v>
      </c>
      <c r="F347" s="599" t="s">
        <v>157</v>
      </c>
      <c r="G347" s="600" t="s">
        <v>157</v>
      </c>
      <c r="H347" s="601" t="s">
        <v>157</v>
      </c>
      <c r="I347" s="602" t="s">
        <v>157</v>
      </c>
      <c r="J347" s="602">
        <v>0</v>
      </c>
      <c r="K347" s="602">
        <v>0</v>
      </c>
      <c r="L347" s="602">
        <v>0</v>
      </c>
      <c r="M347" s="602">
        <v>0</v>
      </c>
      <c r="N347" s="602">
        <v>0</v>
      </c>
      <c r="O347" s="602">
        <v>0</v>
      </c>
      <c r="P347" s="602">
        <v>0</v>
      </c>
      <c r="Q347" s="602">
        <v>0</v>
      </c>
      <c r="R347" s="602">
        <v>0</v>
      </c>
      <c r="S347" s="602">
        <v>0</v>
      </c>
      <c r="T347" s="602">
        <v>0</v>
      </c>
      <c r="U347" s="602">
        <v>0</v>
      </c>
      <c r="V347" s="602">
        <v>0</v>
      </c>
      <c r="W347" s="602">
        <v>0</v>
      </c>
      <c r="X347" s="602">
        <v>0</v>
      </c>
      <c r="Y347" s="602">
        <v>0</v>
      </c>
      <c r="Z347" s="602">
        <v>0</v>
      </c>
      <c r="AA347" s="602">
        <v>0</v>
      </c>
      <c r="AB347" s="602">
        <v>0</v>
      </c>
      <c r="AC347" s="602">
        <v>0</v>
      </c>
      <c r="AD347" s="602">
        <v>0</v>
      </c>
      <c r="AE347" s="602">
        <v>0</v>
      </c>
      <c r="AF347" s="602">
        <v>0</v>
      </c>
      <c r="AG347" s="602">
        <v>0</v>
      </c>
      <c r="AH347" s="602">
        <v>0</v>
      </c>
      <c r="AI347" s="602">
        <v>0</v>
      </c>
      <c r="AJ347" s="602">
        <v>0</v>
      </c>
      <c r="AK347" s="602">
        <v>0</v>
      </c>
      <c r="AL347" s="602">
        <v>0</v>
      </c>
      <c r="AM347" s="602">
        <v>0</v>
      </c>
      <c r="AN347" s="602">
        <v>0</v>
      </c>
      <c r="AO347" s="602">
        <v>0</v>
      </c>
      <c r="AP347" s="602">
        <v>0</v>
      </c>
      <c r="AQ347" s="602">
        <v>0</v>
      </c>
      <c r="AR347" s="602">
        <v>0</v>
      </c>
      <c r="AS347" s="602">
        <v>0</v>
      </c>
      <c r="AT347" s="602">
        <v>0</v>
      </c>
      <c r="AU347" s="602">
        <v>0</v>
      </c>
      <c r="AV347" s="602">
        <v>0</v>
      </c>
      <c r="AW347" s="602">
        <v>0</v>
      </c>
      <c r="AX347" s="602">
        <v>0</v>
      </c>
      <c r="AY347" s="602">
        <v>0</v>
      </c>
      <c r="AZ347" s="602">
        <v>0</v>
      </c>
      <c r="BA347" s="602">
        <v>0</v>
      </c>
      <c r="BB347" s="602">
        <v>0</v>
      </c>
      <c r="BC347" s="602">
        <v>0</v>
      </c>
      <c r="BD347" s="602">
        <v>0</v>
      </c>
      <c r="BE347" s="602">
        <v>0</v>
      </c>
      <c r="BF347" s="602">
        <v>0</v>
      </c>
      <c r="BG347" s="602">
        <v>0</v>
      </c>
      <c r="BH347" s="602">
        <v>0</v>
      </c>
      <c r="BI347" s="602">
        <v>0</v>
      </c>
      <c r="BJ347" s="602">
        <v>0</v>
      </c>
      <c r="BK347" s="602">
        <v>0</v>
      </c>
      <c r="BL347" s="602">
        <v>0</v>
      </c>
      <c r="BM347" s="602">
        <v>0</v>
      </c>
      <c r="BN347" s="602">
        <v>0</v>
      </c>
      <c r="BO347" s="602">
        <v>0</v>
      </c>
    </row>
    <row r="348" spans="1:67" ht="14.4" x14ac:dyDescent="0.25">
      <c r="A348" s="597" t="e">
        <v>#N/A</v>
      </c>
      <c r="B348" s="597" t="e">
        <v>#N/A</v>
      </c>
      <c r="C348" s="598" t="s">
        <v>157</v>
      </c>
      <c r="D348" s="598" t="s">
        <v>157</v>
      </c>
      <c r="E348" s="599">
        <v>4010</v>
      </c>
      <c r="F348" s="599" t="s">
        <v>157</v>
      </c>
      <c r="G348" s="600" t="s">
        <v>157</v>
      </c>
      <c r="H348" s="601" t="s">
        <v>157</v>
      </c>
      <c r="I348" s="602" t="s">
        <v>157</v>
      </c>
      <c r="J348" s="602">
        <v>0</v>
      </c>
      <c r="K348" s="602">
        <v>0</v>
      </c>
      <c r="L348" s="602">
        <v>0</v>
      </c>
      <c r="M348" s="602">
        <v>0</v>
      </c>
      <c r="N348" s="602">
        <v>0</v>
      </c>
      <c r="O348" s="602">
        <v>0</v>
      </c>
      <c r="P348" s="602">
        <v>0</v>
      </c>
      <c r="Q348" s="602">
        <v>0</v>
      </c>
      <c r="R348" s="602">
        <v>0</v>
      </c>
      <c r="S348" s="602">
        <v>0</v>
      </c>
      <c r="T348" s="602">
        <v>0</v>
      </c>
      <c r="U348" s="602">
        <v>0</v>
      </c>
      <c r="V348" s="602">
        <v>0</v>
      </c>
      <c r="W348" s="602">
        <v>0</v>
      </c>
      <c r="X348" s="602">
        <v>0</v>
      </c>
      <c r="Y348" s="602">
        <v>0</v>
      </c>
      <c r="Z348" s="602">
        <v>0</v>
      </c>
      <c r="AA348" s="602">
        <v>0</v>
      </c>
      <c r="AB348" s="602">
        <v>0</v>
      </c>
      <c r="AC348" s="602">
        <v>0</v>
      </c>
      <c r="AD348" s="602">
        <v>0</v>
      </c>
      <c r="AE348" s="602">
        <v>0</v>
      </c>
      <c r="AF348" s="602">
        <v>0</v>
      </c>
      <c r="AG348" s="602">
        <v>0</v>
      </c>
      <c r="AH348" s="602">
        <v>0</v>
      </c>
      <c r="AI348" s="602">
        <v>0</v>
      </c>
      <c r="AJ348" s="602">
        <v>0</v>
      </c>
      <c r="AK348" s="602">
        <v>0</v>
      </c>
      <c r="AL348" s="602">
        <v>0</v>
      </c>
      <c r="AM348" s="602">
        <v>0</v>
      </c>
      <c r="AN348" s="602">
        <v>0</v>
      </c>
      <c r="AO348" s="602">
        <v>0</v>
      </c>
      <c r="AP348" s="602">
        <v>0</v>
      </c>
      <c r="AQ348" s="602">
        <v>0</v>
      </c>
      <c r="AR348" s="602">
        <v>0</v>
      </c>
      <c r="AS348" s="602">
        <v>0</v>
      </c>
      <c r="AT348" s="602">
        <v>0</v>
      </c>
      <c r="AU348" s="602">
        <v>0</v>
      </c>
      <c r="AV348" s="602">
        <v>0</v>
      </c>
      <c r="AW348" s="602">
        <v>0</v>
      </c>
      <c r="AX348" s="602">
        <v>0</v>
      </c>
      <c r="AY348" s="602">
        <v>0</v>
      </c>
      <c r="AZ348" s="602">
        <v>0</v>
      </c>
      <c r="BA348" s="602">
        <v>0</v>
      </c>
      <c r="BB348" s="602">
        <v>0</v>
      </c>
      <c r="BC348" s="602">
        <v>0</v>
      </c>
      <c r="BD348" s="602">
        <v>0</v>
      </c>
      <c r="BE348" s="602">
        <v>0</v>
      </c>
      <c r="BF348" s="602">
        <v>0</v>
      </c>
      <c r="BG348" s="602">
        <v>0</v>
      </c>
      <c r="BH348" s="602">
        <v>0</v>
      </c>
      <c r="BI348" s="602">
        <v>0</v>
      </c>
      <c r="BJ348" s="602">
        <v>0</v>
      </c>
      <c r="BK348" s="602">
        <v>0</v>
      </c>
      <c r="BL348" s="602">
        <v>0</v>
      </c>
      <c r="BM348" s="602">
        <v>0</v>
      </c>
      <c r="BN348" s="602">
        <v>0</v>
      </c>
      <c r="BO348" s="602">
        <v>0</v>
      </c>
    </row>
    <row r="349" spans="1:67" ht="14.4" x14ac:dyDescent="0.25">
      <c r="A349" s="597" t="e">
        <v>#N/A</v>
      </c>
      <c r="B349" s="597" t="e">
        <v>#N/A</v>
      </c>
      <c r="C349" s="598" t="s">
        <v>157</v>
      </c>
      <c r="D349" s="598" t="s">
        <v>157</v>
      </c>
      <c r="E349" s="599">
        <v>3546</v>
      </c>
      <c r="F349" s="599" t="s">
        <v>157</v>
      </c>
      <c r="G349" s="600" t="s">
        <v>157</v>
      </c>
      <c r="H349" s="601" t="s">
        <v>157</v>
      </c>
      <c r="I349" s="602" t="s">
        <v>157</v>
      </c>
      <c r="J349" s="602">
        <v>0</v>
      </c>
      <c r="K349" s="602">
        <v>0</v>
      </c>
      <c r="L349" s="602">
        <v>0</v>
      </c>
      <c r="M349" s="602">
        <v>0</v>
      </c>
      <c r="N349" s="602">
        <v>0</v>
      </c>
      <c r="O349" s="602">
        <v>0</v>
      </c>
      <c r="P349" s="602">
        <v>0</v>
      </c>
      <c r="Q349" s="602">
        <v>0</v>
      </c>
      <c r="R349" s="602">
        <v>0</v>
      </c>
      <c r="S349" s="602">
        <v>0</v>
      </c>
      <c r="T349" s="602">
        <v>0</v>
      </c>
      <c r="U349" s="602">
        <v>0</v>
      </c>
      <c r="V349" s="602">
        <v>0</v>
      </c>
      <c r="W349" s="602">
        <v>0</v>
      </c>
      <c r="X349" s="602">
        <v>0</v>
      </c>
      <c r="Y349" s="602">
        <v>0</v>
      </c>
      <c r="Z349" s="602">
        <v>0</v>
      </c>
      <c r="AA349" s="602">
        <v>0</v>
      </c>
      <c r="AB349" s="602">
        <v>0</v>
      </c>
      <c r="AC349" s="602">
        <v>0</v>
      </c>
      <c r="AD349" s="602">
        <v>0</v>
      </c>
      <c r="AE349" s="602">
        <v>0</v>
      </c>
      <c r="AF349" s="602">
        <v>0</v>
      </c>
      <c r="AG349" s="602">
        <v>0</v>
      </c>
      <c r="AH349" s="602">
        <v>0</v>
      </c>
      <c r="AI349" s="602">
        <v>0</v>
      </c>
      <c r="AJ349" s="602">
        <v>0</v>
      </c>
      <c r="AK349" s="602">
        <v>0</v>
      </c>
      <c r="AL349" s="602">
        <v>0</v>
      </c>
      <c r="AM349" s="602">
        <v>0</v>
      </c>
      <c r="AN349" s="602">
        <v>0</v>
      </c>
      <c r="AO349" s="602">
        <v>0</v>
      </c>
      <c r="AP349" s="602">
        <v>0</v>
      </c>
      <c r="AQ349" s="602">
        <v>0</v>
      </c>
      <c r="AR349" s="602">
        <v>0</v>
      </c>
      <c r="AS349" s="602">
        <v>0</v>
      </c>
      <c r="AT349" s="602">
        <v>0</v>
      </c>
      <c r="AU349" s="602">
        <v>0</v>
      </c>
      <c r="AV349" s="602">
        <v>0</v>
      </c>
      <c r="AW349" s="602">
        <v>0</v>
      </c>
      <c r="AX349" s="602">
        <v>0</v>
      </c>
      <c r="AY349" s="602">
        <v>0</v>
      </c>
      <c r="AZ349" s="602">
        <v>0</v>
      </c>
      <c r="BA349" s="602">
        <v>0</v>
      </c>
      <c r="BB349" s="602">
        <v>0</v>
      </c>
      <c r="BC349" s="602">
        <v>0</v>
      </c>
      <c r="BD349" s="602">
        <v>0</v>
      </c>
      <c r="BE349" s="602">
        <v>0</v>
      </c>
      <c r="BF349" s="602">
        <v>0</v>
      </c>
      <c r="BG349" s="602">
        <v>0</v>
      </c>
      <c r="BH349" s="602">
        <v>0</v>
      </c>
      <c r="BI349" s="602">
        <v>0</v>
      </c>
      <c r="BJ349" s="602">
        <v>0</v>
      </c>
      <c r="BK349" s="602">
        <v>0</v>
      </c>
      <c r="BL349" s="602">
        <v>0</v>
      </c>
      <c r="BM349" s="602">
        <v>0</v>
      </c>
      <c r="BN349" s="602">
        <v>0</v>
      </c>
      <c r="BO349" s="602">
        <v>0</v>
      </c>
    </row>
    <row r="350" spans="1:67" ht="14.4" x14ac:dyDescent="0.25">
      <c r="A350" s="597" t="e">
        <v>#N/A</v>
      </c>
      <c r="B350" s="597" t="e">
        <v>#N/A</v>
      </c>
      <c r="C350" s="598" t="s">
        <v>157</v>
      </c>
      <c r="D350" s="598" t="s">
        <v>157</v>
      </c>
      <c r="E350" s="599">
        <v>1009</v>
      </c>
      <c r="F350" s="599" t="s">
        <v>157</v>
      </c>
      <c r="G350" s="600" t="s">
        <v>157</v>
      </c>
      <c r="H350" s="601" t="s">
        <v>157</v>
      </c>
      <c r="I350" s="602" t="s">
        <v>157</v>
      </c>
      <c r="J350" s="602">
        <v>0</v>
      </c>
      <c r="K350" s="602">
        <v>0</v>
      </c>
      <c r="L350" s="602">
        <v>0</v>
      </c>
      <c r="M350" s="602">
        <v>0</v>
      </c>
      <c r="N350" s="602">
        <v>0</v>
      </c>
      <c r="O350" s="602">
        <v>0</v>
      </c>
      <c r="P350" s="602">
        <v>0</v>
      </c>
      <c r="Q350" s="602">
        <v>0</v>
      </c>
      <c r="R350" s="602">
        <v>0</v>
      </c>
      <c r="S350" s="602">
        <v>0</v>
      </c>
      <c r="T350" s="602">
        <v>0</v>
      </c>
      <c r="U350" s="602">
        <v>0</v>
      </c>
      <c r="V350" s="602">
        <v>0</v>
      </c>
      <c r="W350" s="602">
        <v>0</v>
      </c>
      <c r="X350" s="602">
        <v>0</v>
      </c>
      <c r="Y350" s="602">
        <v>0</v>
      </c>
      <c r="Z350" s="602">
        <v>0</v>
      </c>
      <c r="AA350" s="602">
        <v>0</v>
      </c>
      <c r="AB350" s="602">
        <v>0</v>
      </c>
      <c r="AC350" s="602">
        <v>0</v>
      </c>
      <c r="AD350" s="602">
        <v>0</v>
      </c>
      <c r="AE350" s="602">
        <v>0</v>
      </c>
      <c r="AF350" s="602">
        <v>0</v>
      </c>
      <c r="AG350" s="602">
        <v>0</v>
      </c>
      <c r="AH350" s="602">
        <v>0</v>
      </c>
      <c r="AI350" s="602">
        <v>0</v>
      </c>
      <c r="AJ350" s="602">
        <v>0</v>
      </c>
      <c r="AK350" s="602">
        <v>0</v>
      </c>
      <c r="AL350" s="602">
        <v>0</v>
      </c>
      <c r="AM350" s="602">
        <v>0</v>
      </c>
      <c r="AN350" s="602">
        <v>0</v>
      </c>
      <c r="AO350" s="602">
        <v>0</v>
      </c>
      <c r="AP350" s="602">
        <v>0</v>
      </c>
      <c r="AQ350" s="602">
        <v>0</v>
      </c>
      <c r="AR350" s="602">
        <v>0</v>
      </c>
      <c r="AS350" s="602">
        <v>0</v>
      </c>
      <c r="AT350" s="602">
        <v>0</v>
      </c>
      <c r="AU350" s="602">
        <v>0</v>
      </c>
      <c r="AV350" s="602">
        <v>0</v>
      </c>
      <c r="AW350" s="602">
        <v>0</v>
      </c>
      <c r="AX350" s="602">
        <v>0</v>
      </c>
      <c r="AY350" s="602">
        <v>0</v>
      </c>
      <c r="AZ350" s="602">
        <v>0</v>
      </c>
      <c r="BA350" s="602">
        <v>0</v>
      </c>
      <c r="BB350" s="602">
        <v>0</v>
      </c>
      <c r="BC350" s="602">
        <v>0</v>
      </c>
      <c r="BD350" s="602">
        <v>0</v>
      </c>
      <c r="BE350" s="602">
        <v>0</v>
      </c>
      <c r="BF350" s="602">
        <v>0</v>
      </c>
      <c r="BG350" s="602">
        <v>0</v>
      </c>
      <c r="BH350" s="602">
        <v>0</v>
      </c>
      <c r="BI350" s="602">
        <v>0</v>
      </c>
      <c r="BJ350" s="602">
        <v>0</v>
      </c>
      <c r="BK350" s="602">
        <v>0</v>
      </c>
      <c r="BL350" s="602">
        <v>0</v>
      </c>
      <c r="BM350" s="602">
        <v>0</v>
      </c>
      <c r="BN350" s="602">
        <v>0</v>
      </c>
      <c r="BO350" s="602">
        <v>0</v>
      </c>
    </row>
    <row r="351" spans="1:67" ht="14.4" x14ac:dyDescent="0.25">
      <c r="A351" s="597" t="e">
        <v>#N/A</v>
      </c>
      <c r="B351" s="597" t="e">
        <v>#N/A</v>
      </c>
      <c r="C351" s="598" t="s">
        <v>157</v>
      </c>
      <c r="D351" s="598" t="s">
        <v>157</v>
      </c>
      <c r="E351" s="599">
        <v>3530</v>
      </c>
      <c r="F351" s="599" t="s">
        <v>157</v>
      </c>
      <c r="G351" s="600" t="s">
        <v>157</v>
      </c>
      <c r="H351" s="601" t="s">
        <v>157</v>
      </c>
      <c r="I351" s="602" t="s">
        <v>157</v>
      </c>
      <c r="J351" s="602">
        <v>0</v>
      </c>
      <c r="K351" s="602">
        <v>0</v>
      </c>
      <c r="L351" s="602">
        <v>0</v>
      </c>
      <c r="M351" s="602">
        <v>0</v>
      </c>
      <c r="N351" s="602">
        <v>0</v>
      </c>
      <c r="O351" s="602">
        <v>0</v>
      </c>
      <c r="P351" s="602">
        <v>0</v>
      </c>
      <c r="Q351" s="602">
        <v>0</v>
      </c>
      <c r="R351" s="602">
        <v>0</v>
      </c>
      <c r="S351" s="602">
        <v>0</v>
      </c>
      <c r="T351" s="602">
        <v>0</v>
      </c>
      <c r="U351" s="602">
        <v>0</v>
      </c>
      <c r="V351" s="602">
        <v>0</v>
      </c>
      <c r="W351" s="602">
        <v>0</v>
      </c>
      <c r="X351" s="602">
        <v>0</v>
      </c>
      <c r="Y351" s="602">
        <v>0</v>
      </c>
      <c r="Z351" s="602">
        <v>0</v>
      </c>
      <c r="AA351" s="602">
        <v>0</v>
      </c>
      <c r="AB351" s="602">
        <v>0</v>
      </c>
      <c r="AC351" s="602">
        <v>0</v>
      </c>
      <c r="AD351" s="602">
        <v>0</v>
      </c>
      <c r="AE351" s="602">
        <v>0</v>
      </c>
      <c r="AF351" s="602">
        <v>0</v>
      </c>
      <c r="AG351" s="602">
        <v>0</v>
      </c>
      <c r="AH351" s="602">
        <v>0</v>
      </c>
      <c r="AI351" s="602">
        <v>0</v>
      </c>
      <c r="AJ351" s="602">
        <v>0</v>
      </c>
      <c r="AK351" s="602">
        <v>0</v>
      </c>
      <c r="AL351" s="602">
        <v>0</v>
      </c>
      <c r="AM351" s="602">
        <v>0</v>
      </c>
      <c r="AN351" s="602">
        <v>0</v>
      </c>
      <c r="AO351" s="602">
        <v>0</v>
      </c>
      <c r="AP351" s="602">
        <v>0</v>
      </c>
      <c r="AQ351" s="602">
        <v>0</v>
      </c>
      <c r="AR351" s="602">
        <v>0</v>
      </c>
      <c r="AS351" s="602">
        <v>0</v>
      </c>
      <c r="AT351" s="602">
        <v>0</v>
      </c>
      <c r="AU351" s="602">
        <v>0</v>
      </c>
      <c r="AV351" s="602">
        <v>0</v>
      </c>
      <c r="AW351" s="602">
        <v>0</v>
      </c>
      <c r="AX351" s="602">
        <v>0</v>
      </c>
      <c r="AY351" s="602">
        <v>0</v>
      </c>
      <c r="AZ351" s="602">
        <v>0</v>
      </c>
      <c r="BA351" s="602">
        <v>0</v>
      </c>
      <c r="BB351" s="602">
        <v>0</v>
      </c>
      <c r="BC351" s="602">
        <v>0</v>
      </c>
      <c r="BD351" s="602">
        <v>0</v>
      </c>
      <c r="BE351" s="602">
        <v>0</v>
      </c>
      <c r="BF351" s="602">
        <v>0</v>
      </c>
      <c r="BG351" s="602">
        <v>0</v>
      </c>
      <c r="BH351" s="602">
        <v>0</v>
      </c>
      <c r="BI351" s="602">
        <v>0</v>
      </c>
      <c r="BJ351" s="602">
        <v>0</v>
      </c>
      <c r="BK351" s="602">
        <v>0</v>
      </c>
      <c r="BL351" s="602">
        <v>0</v>
      </c>
      <c r="BM351" s="602">
        <v>0</v>
      </c>
      <c r="BN351" s="602">
        <v>0</v>
      </c>
      <c r="BO351" s="602">
        <v>0</v>
      </c>
    </row>
    <row r="352" spans="1:67" ht="14.4" x14ac:dyDescent="0.25">
      <c r="A352" s="597" t="e">
        <v>#N/A</v>
      </c>
      <c r="B352" s="597" t="e">
        <v>#N/A</v>
      </c>
      <c r="C352" s="598" t="s">
        <v>157</v>
      </c>
      <c r="D352" s="598" t="s">
        <v>157</v>
      </c>
      <c r="E352" s="599">
        <v>5412</v>
      </c>
      <c r="F352" s="599" t="s">
        <v>157</v>
      </c>
      <c r="G352" s="600" t="s">
        <v>157</v>
      </c>
      <c r="H352" s="601" t="s">
        <v>157</v>
      </c>
      <c r="I352" s="602" t="s">
        <v>157</v>
      </c>
      <c r="J352" s="602">
        <v>0</v>
      </c>
      <c r="K352" s="602">
        <v>0</v>
      </c>
      <c r="L352" s="602">
        <v>0</v>
      </c>
      <c r="M352" s="602">
        <v>0</v>
      </c>
      <c r="N352" s="602">
        <v>0</v>
      </c>
      <c r="O352" s="602">
        <v>0</v>
      </c>
      <c r="P352" s="602">
        <v>0</v>
      </c>
      <c r="Q352" s="602">
        <v>0</v>
      </c>
      <c r="R352" s="602">
        <v>0</v>
      </c>
      <c r="S352" s="602">
        <v>0</v>
      </c>
      <c r="T352" s="602">
        <v>0</v>
      </c>
      <c r="U352" s="602">
        <v>0</v>
      </c>
      <c r="V352" s="602">
        <v>0</v>
      </c>
      <c r="W352" s="602">
        <v>0</v>
      </c>
      <c r="X352" s="602">
        <v>0</v>
      </c>
      <c r="Y352" s="602">
        <v>0</v>
      </c>
      <c r="Z352" s="602">
        <v>0</v>
      </c>
      <c r="AA352" s="602">
        <v>0</v>
      </c>
      <c r="AB352" s="602">
        <v>0</v>
      </c>
      <c r="AC352" s="602">
        <v>0</v>
      </c>
      <c r="AD352" s="602">
        <v>0</v>
      </c>
      <c r="AE352" s="602">
        <v>0</v>
      </c>
      <c r="AF352" s="602">
        <v>0</v>
      </c>
      <c r="AG352" s="602">
        <v>0</v>
      </c>
      <c r="AH352" s="602">
        <v>0</v>
      </c>
      <c r="AI352" s="602">
        <v>0</v>
      </c>
      <c r="AJ352" s="602">
        <v>0</v>
      </c>
      <c r="AK352" s="602">
        <v>0</v>
      </c>
      <c r="AL352" s="602">
        <v>0</v>
      </c>
      <c r="AM352" s="602">
        <v>0</v>
      </c>
      <c r="AN352" s="602">
        <v>0</v>
      </c>
      <c r="AO352" s="602">
        <v>0</v>
      </c>
      <c r="AP352" s="602">
        <v>0</v>
      </c>
      <c r="AQ352" s="602">
        <v>0</v>
      </c>
      <c r="AR352" s="602">
        <v>0</v>
      </c>
      <c r="AS352" s="602">
        <v>0</v>
      </c>
      <c r="AT352" s="602">
        <v>0</v>
      </c>
      <c r="AU352" s="602">
        <v>0</v>
      </c>
      <c r="AV352" s="602">
        <v>0</v>
      </c>
      <c r="AW352" s="602">
        <v>0</v>
      </c>
      <c r="AX352" s="602">
        <v>0</v>
      </c>
      <c r="AY352" s="602">
        <v>0</v>
      </c>
      <c r="AZ352" s="602">
        <v>0</v>
      </c>
      <c r="BA352" s="602">
        <v>0</v>
      </c>
      <c r="BB352" s="602">
        <v>0</v>
      </c>
      <c r="BC352" s="602">
        <v>0</v>
      </c>
      <c r="BD352" s="602">
        <v>0</v>
      </c>
      <c r="BE352" s="602">
        <v>0</v>
      </c>
      <c r="BF352" s="602">
        <v>0</v>
      </c>
      <c r="BG352" s="602">
        <v>0</v>
      </c>
      <c r="BH352" s="602">
        <v>0</v>
      </c>
      <c r="BI352" s="602">
        <v>0</v>
      </c>
      <c r="BJ352" s="602">
        <v>0</v>
      </c>
      <c r="BK352" s="602">
        <v>0</v>
      </c>
      <c r="BL352" s="602">
        <v>0</v>
      </c>
      <c r="BM352" s="602">
        <v>0</v>
      </c>
      <c r="BN352" s="602">
        <v>0</v>
      </c>
      <c r="BO352" s="602">
        <v>0</v>
      </c>
    </row>
    <row r="353" spans="1:67" ht="14.4" x14ac:dyDescent="0.25">
      <c r="A353" s="597" t="e">
        <v>#N/A</v>
      </c>
      <c r="B353" s="597" t="e">
        <v>#N/A</v>
      </c>
      <c r="C353" s="598" t="s">
        <v>157</v>
      </c>
      <c r="D353" s="598" t="s">
        <v>157</v>
      </c>
      <c r="E353" s="599" t="s">
        <v>703</v>
      </c>
      <c r="F353" s="599" t="s">
        <v>157</v>
      </c>
      <c r="G353" s="600" t="s">
        <v>157</v>
      </c>
      <c r="H353" s="601" t="s">
        <v>157</v>
      </c>
      <c r="I353" s="602" t="s">
        <v>157</v>
      </c>
      <c r="J353" s="602">
        <v>0</v>
      </c>
      <c r="K353" s="602">
        <v>0</v>
      </c>
      <c r="L353" s="602">
        <v>0</v>
      </c>
      <c r="M353" s="602">
        <v>0</v>
      </c>
      <c r="N353" s="602">
        <v>0</v>
      </c>
      <c r="O353" s="602">
        <v>0</v>
      </c>
      <c r="P353" s="602">
        <v>0</v>
      </c>
      <c r="Q353" s="602">
        <v>0</v>
      </c>
      <c r="R353" s="602">
        <v>0</v>
      </c>
      <c r="S353" s="602">
        <v>0</v>
      </c>
      <c r="T353" s="602">
        <v>0</v>
      </c>
      <c r="U353" s="602">
        <v>0</v>
      </c>
      <c r="V353" s="602">
        <v>0</v>
      </c>
      <c r="W353" s="602">
        <v>0</v>
      </c>
      <c r="X353" s="602">
        <v>0</v>
      </c>
      <c r="Y353" s="602">
        <v>0</v>
      </c>
      <c r="Z353" s="602">
        <v>0</v>
      </c>
      <c r="AA353" s="602">
        <v>0</v>
      </c>
      <c r="AB353" s="602">
        <v>0</v>
      </c>
      <c r="AC353" s="602">
        <v>0</v>
      </c>
      <c r="AD353" s="602">
        <v>0</v>
      </c>
      <c r="AE353" s="602">
        <v>0</v>
      </c>
      <c r="AF353" s="602">
        <v>0</v>
      </c>
      <c r="AG353" s="602">
        <v>0</v>
      </c>
      <c r="AH353" s="602">
        <v>0</v>
      </c>
      <c r="AI353" s="602">
        <v>0</v>
      </c>
      <c r="AJ353" s="602">
        <v>0</v>
      </c>
      <c r="AK353" s="602">
        <v>0</v>
      </c>
      <c r="AL353" s="602">
        <v>0</v>
      </c>
      <c r="AM353" s="602">
        <v>0</v>
      </c>
      <c r="AN353" s="602">
        <v>0</v>
      </c>
      <c r="AO353" s="602">
        <v>0</v>
      </c>
      <c r="AP353" s="602">
        <v>0</v>
      </c>
      <c r="AQ353" s="602">
        <v>0</v>
      </c>
      <c r="AR353" s="602">
        <v>0</v>
      </c>
      <c r="AS353" s="602">
        <v>0</v>
      </c>
      <c r="AT353" s="602">
        <v>0</v>
      </c>
      <c r="AU353" s="602">
        <v>0</v>
      </c>
      <c r="AV353" s="602">
        <v>0</v>
      </c>
      <c r="AW353" s="602">
        <v>0</v>
      </c>
      <c r="AX353" s="602">
        <v>0</v>
      </c>
      <c r="AY353" s="602">
        <v>0</v>
      </c>
      <c r="AZ353" s="602">
        <v>0</v>
      </c>
      <c r="BA353" s="602">
        <v>0</v>
      </c>
      <c r="BB353" s="602">
        <v>0</v>
      </c>
      <c r="BC353" s="602">
        <v>0</v>
      </c>
      <c r="BD353" s="602">
        <v>0</v>
      </c>
      <c r="BE353" s="602">
        <v>0</v>
      </c>
      <c r="BF353" s="602">
        <v>0</v>
      </c>
      <c r="BG353" s="602">
        <v>0</v>
      </c>
      <c r="BH353" s="602">
        <v>0</v>
      </c>
      <c r="BI353" s="602">
        <v>0</v>
      </c>
      <c r="BJ353" s="602">
        <v>0</v>
      </c>
      <c r="BK353" s="602">
        <v>0</v>
      </c>
      <c r="BL353" s="602">
        <v>0</v>
      </c>
      <c r="BM353" s="602">
        <v>0</v>
      </c>
      <c r="BN353" s="602">
        <v>0</v>
      </c>
      <c r="BO353" s="602">
        <v>0</v>
      </c>
    </row>
    <row r="354" spans="1:67" ht="14.4" x14ac:dyDescent="0.25">
      <c r="A354" s="597" t="e">
        <v>#N/A</v>
      </c>
      <c r="B354" s="597" t="e">
        <v>#N/A</v>
      </c>
      <c r="C354" s="598" t="s">
        <v>157</v>
      </c>
      <c r="D354" s="598" t="s">
        <v>157</v>
      </c>
      <c r="E354" s="599" t="s">
        <v>705</v>
      </c>
      <c r="F354" s="599" t="s">
        <v>157</v>
      </c>
      <c r="G354" s="600" t="s">
        <v>157</v>
      </c>
      <c r="H354" s="601" t="s">
        <v>157</v>
      </c>
      <c r="I354" s="602" t="s">
        <v>157</v>
      </c>
      <c r="J354" s="602">
        <v>0</v>
      </c>
      <c r="K354" s="602">
        <v>0</v>
      </c>
      <c r="L354" s="602">
        <v>0</v>
      </c>
      <c r="M354" s="602">
        <v>0</v>
      </c>
      <c r="N354" s="602">
        <v>0</v>
      </c>
      <c r="O354" s="602">
        <v>0</v>
      </c>
      <c r="P354" s="602">
        <v>0</v>
      </c>
      <c r="Q354" s="602">
        <v>0</v>
      </c>
      <c r="R354" s="602">
        <v>0</v>
      </c>
      <c r="S354" s="602">
        <v>0</v>
      </c>
      <c r="T354" s="602">
        <v>0</v>
      </c>
      <c r="U354" s="602">
        <v>0</v>
      </c>
      <c r="V354" s="602">
        <v>0</v>
      </c>
      <c r="W354" s="602">
        <v>0</v>
      </c>
      <c r="X354" s="602">
        <v>0</v>
      </c>
      <c r="Y354" s="602">
        <v>0</v>
      </c>
      <c r="Z354" s="602">
        <v>0</v>
      </c>
      <c r="AA354" s="602">
        <v>0</v>
      </c>
      <c r="AB354" s="602">
        <v>0</v>
      </c>
      <c r="AC354" s="602">
        <v>0</v>
      </c>
      <c r="AD354" s="602">
        <v>0</v>
      </c>
      <c r="AE354" s="602">
        <v>0</v>
      </c>
      <c r="AF354" s="602">
        <v>0</v>
      </c>
      <c r="AG354" s="602">
        <v>0</v>
      </c>
      <c r="AH354" s="602">
        <v>0</v>
      </c>
      <c r="AI354" s="602">
        <v>0</v>
      </c>
      <c r="AJ354" s="602">
        <v>0</v>
      </c>
      <c r="AK354" s="602">
        <v>0</v>
      </c>
      <c r="AL354" s="602">
        <v>0</v>
      </c>
      <c r="AM354" s="602">
        <v>0</v>
      </c>
      <c r="AN354" s="602">
        <v>0</v>
      </c>
      <c r="AO354" s="602">
        <v>0</v>
      </c>
      <c r="AP354" s="602">
        <v>0</v>
      </c>
      <c r="AQ354" s="602">
        <v>0</v>
      </c>
      <c r="AR354" s="602">
        <v>0</v>
      </c>
      <c r="AS354" s="602">
        <v>0</v>
      </c>
      <c r="AT354" s="602">
        <v>0</v>
      </c>
      <c r="AU354" s="602">
        <v>0</v>
      </c>
      <c r="AV354" s="602">
        <v>0</v>
      </c>
      <c r="AW354" s="602">
        <v>0</v>
      </c>
      <c r="AX354" s="602">
        <v>0</v>
      </c>
      <c r="AY354" s="602">
        <v>0</v>
      </c>
      <c r="AZ354" s="602">
        <v>0</v>
      </c>
      <c r="BA354" s="602">
        <v>0</v>
      </c>
      <c r="BB354" s="602">
        <v>0</v>
      </c>
      <c r="BC354" s="602">
        <v>0</v>
      </c>
      <c r="BD354" s="602">
        <v>0</v>
      </c>
      <c r="BE354" s="602">
        <v>0</v>
      </c>
      <c r="BF354" s="602">
        <v>0</v>
      </c>
      <c r="BG354" s="602">
        <v>0</v>
      </c>
      <c r="BH354" s="602">
        <v>0</v>
      </c>
      <c r="BI354" s="602">
        <v>0</v>
      </c>
      <c r="BJ354" s="602">
        <v>0</v>
      </c>
      <c r="BK354" s="602">
        <v>0</v>
      </c>
      <c r="BL354" s="602">
        <v>0</v>
      </c>
      <c r="BM354" s="602">
        <v>0</v>
      </c>
      <c r="BN354" s="602">
        <v>0</v>
      </c>
      <c r="BO354" s="602">
        <v>0</v>
      </c>
    </row>
    <row r="355" spans="1:67" ht="14.4" x14ac:dyDescent="0.25">
      <c r="A355" s="597" t="e">
        <v>#N/A</v>
      </c>
      <c r="B355" s="597" t="e">
        <v>#N/A</v>
      </c>
      <c r="C355" s="598" t="s">
        <v>157</v>
      </c>
      <c r="D355" s="598" t="s">
        <v>157</v>
      </c>
      <c r="E355" s="599">
        <v>1015</v>
      </c>
      <c r="F355" s="599" t="s">
        <v>157</v>
      </c>
      <c r="G355" s="600" t="s">
        <v>157</v>
      </c>
      <c r="H355" s="601" t="s">
        <v>157</v>
      </c>
      <c r="I355" s="602" t="s">
        <v>157</v>
      </c>
      <c r="J355" s="602">
        <v>0</v>
      </c>
      <c r="K355" s="602">
        <v>0</v>
      </c>
      <c r="L355" s="602">
        <v>0</v>
      </c>
      <c r="M355" s="602">
        <v>0</v>
      </c>
      <c r="N355" s="602">
        <v>0</v>
      </c>
      <c r="O355" s="602">
        <v>0</v>
      </c>
      <c r="P355" s="602">
        <v>0</v>
      </c>
      <c r="Q355" s="602">
        <v>0</v>
      </c>
      <c r="R355" s="602">
        <v>0</v>
      </c>
      <c r="S355" s="602">
        <v>0</v>
      </c>
      <c r="T355" s="602">
        <v>0</v>
      </c>
      <c r="U355" s="602">
        <v>0</v>
      </c>
      <c r="V355" s="602">
        <v>0</v>
      </c>
      <c r="W355" s="602">
        <v>0</v>
      </c>
      <c r="X355" s="602">
        <v>0</v>
      </c>
      <c r="Y355" s="602">
        <v>0</v>
      </c>
      <c r="Z355" s="602">
        <v>0</v>
      </c>
      <c r="AA355" s="602">
        <v>0</v>
      </c>
      <c r="AB355" s="602">
        <v>0</v>
      </c>
      <c r="AC355" s="602">
        <v>0</v>
      </c>
      <c r="AD355" s="602">
        <v>0</v>
      </c>
      <c r="AE355" s="602">
        <v>0</v>
      </c>
      <c r="AF355" s="602">
        <v>0</v>
      </c>
      <c r="AG355" s="602">
        <v>0</v>
      </c>
      <c r="AH355" s="602">
        <v>0</v>
      </c>
      <c r="AI355" s="602">
        <v>0</v>
      </c>
      <c r="AJ355" s="602">
        <v>0</v>
      </c>
      <c r="AK355" s="602">
        <v>0</v>
      </c>
      <c r="AL355" s="602">
        <v>0</v>
      </c>
      <c r="AM355" s="602">
        <v>0</v>
      </c>
      <c r="AN355" s="602">
        <v>0</v>
      </c>
      <c r="AO355" s="602">
        <v>0</v>
      </c>
      <c r="AP355" s="602">
        <v>0</v>
      </c>
      <c r="AQ355" s="602">
        <v>0</v>
      </c>
      <c r="AR355" s="602">
        <v>0</v>
      </c>
      <c r="AS355" s="602">
        <v>0</v>
      </c>
      <c r="AT355" s="602">
        <v>0</v>
      </c>
      <c r="AU355" s="602">
        <v>0</v>
      </c>
      <c r="AV355" s="602">
        <v>0</v>
      </c>
      <c r="AW355" s="602">
        <v>0</v>
      </c>
      <c r="AX355" s="602">
        <v>0</v>
      </c>
      <c r="AY355" s="602">
        <v>0</v>
      </c>
      <c r="AZ355" s="602">
        <v>0</v>
      </c>
      <c r="BA355" s="602">
        <v>0</v>
      </c>
      <c r="BB355" s="602">
        <v>0</v>
      </c>
      <c r="BC355" s="602">
        <v>0</v>
      </c>
      <c r="BD355" s="602">
        <v>0</v>
      </c>
      <c r="BE355" s="602">
        <v>0</v>
      </c>
      <c r="BF355" s="602">
        <v>0</v>
      </c>
      <c r="BG355" s="602">
        <v>0</v>
      </c>
      <c r="BH355" s="602">
        <v>0</v>
      </c>
      <c r="BI355" s="602">
        <v>0</v>
      </c>
      <c r="BJ355" s="602">
        <v>0</v>
      </c>
      <c r="BK355" s="602">
        <v>0</v>
      </c>
      <c r="BL355" s="602">
        <v>0</v>
      </c>
      <c r="BM355" s="602">
        <v>0</v>
      </c>
      <c r="BN355" s="602">
        <v>0</v>
      </c>
      <c r="BO355" s="602">
        <v>0</v>
      </c>
    </row>
    <row r="356" spans="1:67" ht="14.4" x14ac:dyDescent="0.25">
      <c r="A356" s="597" t="e">
        <v>#N/A</v>
      </c>
      <c r="B356" s="597" t="e">
        <v>#N/A</v>
      </c>
      <c r="C356" s="598" t="s">
        <v>157</v>
      </c>
      <c r="D356" s="598" t="s">
        <v>157</v>
      </c>
      <c r="E356" s="599" t="s">
        <v>707</v>
      </c>
      <c r="F356" s="599" t="s">
        <v>157</v>
      </c>
      <c r="G356" s="600" t="s">
        <v>157</v>
      </c>
      <c r="H356" s="601" t="s">
        <v>157</v>
      </c>
      <c r="I356" s="602" t="s">
        <v>157</v>
      </c>
      <c r="J356" s="602">
        <v>0</v>
      </c>
      <c r="K356" s="602">
        <v>0</v>
      </c>
      <c r="L356" s="602">
        <v>0</v>
      </c>
      <c r="M356" s="602">
        <v>0</v>
      </c>
      <c r="N356" s="602">
        <v>0</v>
      </c>
      <c r="O356" s="602">
        <v>0</v>
      </c>
      <c r="P356" s="602">
        <v>0</v>
      </c>
      <c r="Q356" s="602">
        <v>0</v>
      </c>
      <c r="R356" s="602">
        <v>0</v>
      </c>
      <c r="S356" s="602">
        <v>0</v>
      </c>
      <c r="T356" s="602">
        <v>0</v>
      </c>
      <c r="U356" s="602">
        <v>0</v>
      </c>
      <c r="V356" s="602">
        <v>0</v>
      </c>
      <c r="W356" s="602">
        <v>0</v>
      </c>
      <c r="X356" s="602">
        <v>0</v>
      </c>
      <c r="Y356" s="602">
        <v>0</v>
      </c>
      <c r="Z356" s="602">
        <v>0</v>
      </c>
      <c r="AA356" s="602">
        <v>0</v>
      </c>
      <c r="AB356" s="602">
        <v>0</v>
      </c>
      <c r="AC356" s="602">
        <v>0</v>
      </c>
      <c r="AD356" s="602">
        <v>0</v>
      </c>
      <c r="AE356" s="602">
        <v>0</v>
      </c>
      <c r="AF356" s="602">
        <v>0</v>
      </c>
      <c r="AG356" s="602">
        <v>0</v>
      </c>
      <c r="AH356" s="602">
        <v>0</v>
      </c>
      <c r="AI356" s="602">
        <v>0</v>
      </c>
      <c r="AJ356" s="602">
        <v>0</v>
      </c>
      <c r="AK356" s="602">
        <v>0</v>
      </c>
      <c r="AL356" s="602">
        <v>0</v>
      </c>
      <c r="AM356" s="602">
        <v>0</v>
      </c>
      <c r="AN356" s="602">
        <v>0</v>
      </c>
      <c r="AO356" s="602">
        <v>0</v>
      </c>
      <c r="AP356" s="602">
        <v>0</v>
      </c>
      <c r="AQ356" s="602">
        <v>0</v>
      </c>
      <c r="AR356" s="602">
        <v>0</v>
      </c>
      <c r="AS356" s="602">
        <v>0</v>
      </c>
      <c r="AT356" s="602">
        <v>0</v>
      </c>
      <c r="AU356" s="602">
        <v>0</v>
      </c>
      <c r="AV356" s="602">
        <v>0</v>
      </c>
      <c r="AW356" s="602">
        <v>0</v>
      </c>
      <c r="AX356" s="602">
        <v>0</v>
      </c>
      <c r="AY356" s="602">
        <v>0</v>
      </c>
      <c r="AZ356" s="602">
        <v>0</v>
      </c>
      <c r="BA356" s="602">
        <v>0</v>
      </c>
      <c r="BB356" s="602">
        <v>0</v>
      </c>
      <c r="BC356" s="602">
        <v>0</v>
      </c>
      <c r="BD356" s="602">
        <v>0</v>
      </c>
      <c r="BE356" s="602">
        <v>0</v>
      </c>
      <c r="BF356" s="602">
        <v>0</v>
      </c>
      <c r="BG356" s="602">
        <v>0</v>
      </c>
      <c r="BH356" s="602">
        <v>0</v>
      </c>
      <c r="BI356" s="602">
        <v>0</v>
      </c>
      <c r="BJ356" s="602">
        <v>0</v>
      </c>
      <c r="BK356" s="602">
        <v>0</v>
      </c>
      <c r="BL356" s="602">
        <v>0</v>
      </c>
      <c r="BM356" s="602">
        <v>0</v>
      </c>
      <c r="BN356" s="602">
        <v>0</v>
      </c>
      <c r="BO356" s="602">
        <v>0</v>
      </c>
    </row>
    <row r="357" spans="1:67" ht="14.4" x14ac:dyDescent="0.25">
      <c r="A357" s="597" t="e">
        <v>#N/A</v>
      </c>
      <c r="B357" s="597" t="e">
        <v>#N/A</v>
      </c>
      <c r="C357" s="598" t="s">
        <v>157</v>
      </c>
      <c r="D357" s="598" t="s">
        <v>157</v>
      </c>
      <c r="E357" s="599">
        <v>2568273</v>
      </c>
      <c r="F357" s="599" t="s">
        <v>157</v>
      </c>
      <c r="G357" s="600" t="s">
        <v>157</v>
      </c>
      <c r="H357" s="601" t="s">
        <v>157</v>
      </c>
      <c r="I357" s="602" t="s">
        <v>157</v>
      </c>
      <c r="J357" s="602">
        <v>0</v>
      </c>
      <c r="K357" s="602">
        <v>0</v>
      </c>
      <c r="L357" s="602">
        <v>0</v>
      </c>
      <c r="M357" s="602">
        <v>0</v>
      </c>
      <c r="N357" s="602">
        <v>0</v>
      </c>
      <c r="O357" s="602">
        <v>0</v>
      </c>
      <c r="P357" s="602">
        <v>0</v>
      </c>
      <c r="Q357" s="602">
        <v>0</v>
      </c>
      <c r="R357" s="602">
        <v>0</v>
      </c>
      <c r="S357" s="602">
        <v>0</v>
      </c>
      <c r="T357" s="602">
        <v>0</v>
      </c>
      <c r="U357" s="602">
        <v>0</v>
      </c>
      <c r="V357" s="602">
        <v>0</v>
      </c>
      <c r="W357" s="602">
        <v>0</v>
      </c>
      <c r="X357" s="602">
        <v>0</v>
      </c>
      <c r="Y357" s="602">
        <v>0</v>
      </c>
      <c r="Z357" s="602">
        <v>0</v>
      </c>
      <c r="AA357" s="602">
        <v>0</v>
      </c>
      <c r="AB357" s="602">
        <v>0</v>
      </c>
      <c r="AC357" s="602">
        <v>0</v>
      </c>
      <c r="AD357" s="602">
        <v>0</v>
      </c>
      <c r="AE357" s="602">
        <v>0</v>
      </c>
      <c r="AF357" s="602">
        <v>0</v>
      </c>
      <c r="AG357" s="602">
        <v>0</v>
      </c>
      <c r="AH357" s="602">
        <v>0</v>
      </c>
      <c r="AI357" s="602">
        <v>0</v>
      </c>
      <c r="AJ357" s="602">
        <v>0</v>
      </c>
      <c r="AK357" s="602">
        <v>0</v>
      </c>
      <c r="AL357" s="602">
        <v>0</v>
      </c>
      <c r="AM357" s="602">
        <v>0</v>
      </c>
      <c r="AN357" s="602">
        <v>0</v>
      </c>
      <c r="AO357" s="602">
        <v>0</v>
      </c>
      <c r="AP357" s="602">
        <v>0</v>
      </c>
      <c r="AQ357" s="602">
        <v>0</v>
      </c>
      <c r="AR357" s="602">
        <v>0</v>
      </c>
      <c r="AS357" s="602">
        <v>0</v>
      </c>
      <c r="AT357" s="602">
        <v>0</v>
      </c>
      <c r="AU357" s="602">
        <v>0</v>
      </c>
      <c r="AV357" s="602">
        <v>0</v>
      </c>
      <c r="AW357" s="602">
        <v>0</v>
      </c>
      <c r="AX357" s="602">
        <v>0</v>
      </c>
      <c r="AY357" s="602">
        <v>0</v>
      </c>
      <c r="AZ357" s="602">
        <v>0</v>
      </c>
      <c r="BA357" s="602">
        <v>0</v>
      </c>
      <c r="BB357" s="602">
        <v>0</v>
      </c>
      <c r="BC357" s="602">
        <v>0</v>
      </c>
      <c r="BD357" s="602">
        <v>0</v>
      </c>
      <c r="BE357" s="602">
        <v>0</v>
      </c>
      <c r="BF357" s="602">
        <v>0</v>
      </c>
      <c r="BG357" s="602">
        <v>0</v>
      </c>
      <c r="BH357" s="602">
        <v>0</v>
      </c>
      <c r="BI357" s="602">
        <v>0</v>
      </c>
      <c r="BJ357" s="602">
        <v>0</v>
      </c>
      <c r="BK357" s="602">
        <v>0</v>
      </c>
      <c r="BL357" s="602">
        <v>0</v>
      </c>
      <c r="BM357" s="602">
        <v>0</v>
      </c>
      <c r="BN357" s="602">
        <v>0</v>
      </c>
      <c r="BO357" s="602">
        <v>0</v>
      </c>
    </row>
    <row r="358" spans="1:67" ht="14.4" x14ac:dyDescent="0.25">
      <c r="A358" s="597" t="e">
        <v>#N/A</v>
      </c>
      <c r="B358" s="597" t="e">
        <v>#N/A</v>
      </c>
      <c r="C358" s="598" t="s">
        <v>157</v>
      </c>
      <c r="D358" s="598" t="s">
        <v>157</v>
      </c>
      <c r="E358" s="599">
        <v>509204</v>
      </c>
      <c r="F358" s="599" t="s">
        <v>157</v>
      </c>
      <c r="G358" s="600" t="s">
        <v>157</v>
      </c>
      <c r="H358" s="601" t="s">
        <v>157</v>
      </c>
      <c r="I358" s="602" t="s">
        <v>157</v>
      </c>
      <c r="J358" s="602">
        <v>0</v>
      </c>
      <c r="K358" s="602">
        <v>0</v>
      </c>
      <c r="L358" s="602">
        <v>0</v>
      </c>
      <c r="M358" s="602">
        <v>0</v>
      </c>
      <c r="N358" s="602">
        <v>0</v>
      </c>
      <c r="O358" s="602">
        <v>0</v>
      </c>
      <c r="P358" s="602">
        <v>0</v>
      </c>
      <c r="Q358" s="602">
        <v>0</v>
      </c>
      <c r="R358" s="602">
        <v>0</v>
      </c>
      <c r="S358" s="602">
        <v>0</v>
      </c>
      <c r="T358" s="602">
        <v>0</v>
      </c>
      <c r="U358" s="602">
        <v>0</v>
      </c>
      <c r="V358" s="602">
        <v>0</v>
      </c>
      <c r="W358" s="602">
        <v>0</v>
      </c>
      <c r="X358" s="602">
        <v>0</v>
      </c>
      <c r="Y358" s="602">
        <v>0</v>
      </c>
      <c r="Z358" s="602">
        <v>0</v>
      </c>
      <c r="AA358" s="602">
        <v>0</v>
      </c>
      <c r="AB358" s="602">
        <v>0</v>
      </c>
      <c r="AC358" s="602">
        <v>0</v>
      </c>
      <c r="AD358" s="602">
        <v>0</v>
      </c>
      <c r="AE358" s="602">
        <v>0</v>
      </c>
      <c r="AF358" s="602">
        <v>0</v>
      </c>
      <c r="AG358" s="602">
        <v>0</v>
      </c>
      <c r="AH358" s="602">
        <v>0</v>
      </c>
      <c r="AI358" s="602">
        <v>0</v>
      </c>
      <c r="AJ358" s="602">
        <v>0</v>
      </c>
      <c r="AK358" s="602">
        <v>0</v>
      </c>
      <c r="AL358" s="602">
        <v>0</v>
      </c>
      <c r="AM358" s="602">
        <v>0</v>
      </c>
      <c r="AN358" s="602">
        <v>0</v>
      </c>
      <c r="AO358" s="602">
        <v>0</v>
      </c>
      <c r="AP358" s="602">
        <v>0</v>
      </c>
      <c r="AQ358" s="602">
        <v>0</v>
      </c>
      <c r="AR358" s="602">
        <v>0</v>
      </c>
      <c r="AS358" s="602">
        <v>0</v>
      </c>
      <c r="AT358" s="602">
        <v>0</v>
      </c>
      <c r="AU358" s="602">
        <v>0</v>
      </c>
      <c r="AV358" s="602">
        <v>0</v>
      </c>
      <c r="AW358" s="602">
        <v>0</v>
      </c>
      <c r="AX358" s="602">
        <v>0</v>
      </c>
      <c r="AY358" s="602">
        <v>0</v>
      </c>
      <c r="AZ358" s="602">
        <v>0</v>
      </c>
      <c r="BA358" s="602">
        <v>0</v>
      </c>
      <c r="BB358" s="602">
        <v>0</v>
      </c>
      <c r="BC358" s="602">
        <v>0</v>
      </c>
      <c r="BD358" s="602">
        <v>0</v>
      </c>
      <c r="BE358" s="602">
        <v>0</v>
      </c>
      <c r="BF358" s="602">
        <v>0</v>
      </c>
      <c r="BG358" s="602">
        <v>0</v>
      </c>
      <c r="BH358" s="602">
        <v>0</v>
      </c>
      <c r="BI358" s="602">
        <v>0</v>
      </c>
      <c r="BJ358" s="602">
        <v>0</v>
      </c>
      <c r="BK358" s="602">
        <v>0</v>
      </c>
      <c r="BL358" s="602">
        <v>0</v>
      </c>
      <c r="BM358" s="602">
        <v>0</v>
      </c>
      <c r="BN358" s="602">
        <v>0</v>
      </c>
      <c r="BO358" s="602">
        <v>0</v>
      </c>
    </row>
    <row r="359" spans="1:67" ht="14.4" x14ac:dyDescent="0.25">
      <c r="A359" s="597" t="e">
        <v>#N/A</v>
      </c>
      <c r="B359" s="597" t="e">
        <v>#N/A</v>
      </c>
      <c r="C359" s="598" t="s">
        <v>157</v>
      </c>
      <c r="D359" s="598" t="s">
        <v>157</v>
      </c>
      <c r="E359" s="599">
        <v>2459</v>
      </c>
      <c r="F359" s="599" t="s">
        <v>157</v>
      </c>
      <c r="G359" s="600" t="s">
        <v>157</v>
      </c>
      <c r="H359" s="601" t="s">
        <v>157</v>
      </c>
      <c r="I359" s="602" t="s">
        <v>157</v>
      </c>
      <c r="J359" s="602">
        <v>0</v>
      </c>
      <c r="K359" s="602">
        <v>0</v>
      </c>
      <c r="L359" s="602">
        <v>0</v>
      </c>
      <c r="M359" s="602">
        <v>0</v>
      </c>
      <c r="N359" s="602">
        <v>0</v>
      </c>
      <c r="O359" s="602">
        <v>0</v>
      </c>
      <c r="P359" s="602">
        <v>0</v>
      </c>
      <c r="Q359" s="602">
        <v>0</v>
      </c>
      <c r="R359" s="602">
        <v>0</v>
      </c>
      <c r="S359" s="602">
        <v>0</v>
      </c>
      <c r="T359" s="602">
        <v>0</v>
      </c>
      <c r="U359" s="602">
        <v>0</v>
      </c>
      <c r="V359" s="602">
        <v>0</v>
      </c>
      <c r="W359" s="602">
        <v>0</v>
      </c>
      <c r="X359" s="602">
        <v>0</v>
      </c>
      <c r="Y359" s="602">
        <v>0</v>
      </c>
      <c r="Z359" s="602">
        <v>0</v>
      </c>
      <c r="AA359" s="602">
        <v>0</v>
      </c>
      <c r="AB359" s="602">
        <v>0</v>
      </c>
      <c r="AC359" s="602">
        <v>0</v>
      </c>
      <c r="AD359" s="602">
        <v>0</v>
      </c>
      <c r="AE359" s="602">
        <v>0</v>
      </c>
      <c r="AF359" s="602">
        <v>0</v>
      </c>
      <c r="AG359" s="602">
        <v>0</v>
      </c>
      <c r="AH359" s="602">
        <v>0</v>
      </c>
      <c r="AI359" s="602">
        <v>0</v>
      </c>
      <c r="AJ359" s="602">
        <v>0</v>
      </c>
      <c r="AK359" s="602">
        <v>0</v>
      </c>
      <c r="AL359" s="602">
        <v>0</v>
      </c>
      <c r="AM359" s="602">
        <v>0</v>
      </c>
      <c r="AN359" s="602">
        <v>0</v>
      </c>
      <c r="AO359" s="602">
        <v>0</v>
      </c>
      <c r="AP359" s="602">
        <v>0</v>
      </c>
      <c r="AQ359" s="602">
        <v>0</v>
      </c>
      <c r="AR359" s="602">
        <v>0</v>
      </c>
      <c r="AS359" s="602">
        <v>0</v>
      </c>
      <c r="AT359" s="602">
        <v>0</v>
      </c>
      <c r="AU359" s="602">
        <v>0</v>
      </c>
      <c r="AV359" s="602">
        <v>0</v>
      </c>
      <c r="AW359" s="602">
        <v>0</v>
      </c>
      <c r="AX359" s="602">
        <v>0</v>
      </c>
      <c r="AY359" s="602">
        <v>0</v>
      </c>
      <c r="AZ359" s="602">
        <v>0</v>
      </c>
      <c r="BA359" s="602">
        <v>0</v>
      </c>
      <c r="BB359" s="602">
        <v>0</v>
      </c>
      <c r="BC359" s="602">
        <v>0</v>
      </c>
      <c r="BD359" s="602">
        <v>0</v>
      </c>
      <c r="BE359" s="602">
        <v>0</v>
      </c>
      <c r="BF359" s="602">
        <v>0</v>
      </c>
      <c r="BG359" s="602">
        <v>0</v>
      </c>
      <c r="BH359" s="602">
        <v>0</v>
      </c>
      <c r="BI359" s="602">
        <v>0</v>
      </c>
      <c r="BJ359" s="602">
        <v>0</v>
      </c>
      <c r="BK359" s="602">
        <v>0</v>
      </c>
      <c r="BL359" s="602">
        <v>0</v>
      </c>
      <c r="BM359" s="602">
        <v>0</v>
      </c>
      <c r="BN359" s="602">
        <v>0</v>
      </c>
      <c r="BO359" s="602">
        <v>0</v>
      </c>
    </row>
    <row r="360" spans="1:67" ht="14.4" x14ac:dyDescent="0.25">
      <c r="A360" s="597" t="e">
        <v>#N/A</v>
      </c>
      <c r="B360" s="597" t="e">
        <v>#N/A</v>
      </c>
      <c r="C360" s="598" t="s">
        <v>157</v>
      </c>
      <c r="D360" s="598" t="s">
        <v>157</v>
      </c>
      <c r="E360" s="599">
        <v>2007</v>
      </c>
      <c r="F360" s="599" t="s">
        <v>157</v>
      </c>
      <c r="G360" s="600" t="s">
        <v>157</v>
      </c>
      <c r="H360" s="601" t="s">
        <v>157</v>
      </c>
      <c r="I360" s="602" t="s">
        <v>157</v>
      </c>
      <c r="J360" s="602">
        <v>0</v>
      </c>
      <c r="K360" s="602">
        <v>0</v>
      </c>
      <c r="L360" s="602">
        <v>0</v>
      </c>
      <c r="M360" s="602">
        <v>0</v>
      </c>
      <c r="N360" s="602">
        <v>0</v>
      </c>
      <c r="O360" s="602">
        <v>0</v>
      </c>
      <c r="P360" s="602">
        <v>0</v>
      </c>
      <c r="Q360" s="602">
        <v>0</v>
      </c>
      <c r="R360" s="602">
        <v>0</v>
      </c>
      <c r="S360" s="602">
        <v>0</v>
      </c>
      <c r="T360" s="602">
        <v>0</v>
      </c>
      <c r="U360" s="602">
        <v>0</v>
      </c>
      <c r="V360" s="602">
        <v>0</v>
      </c>
      <c r="W360" s="602">
        <v>0</v>
      </c>
      <c r="X360" s="602">
        <v>0</v>
      </c>
      <c r="Y360" s="602">
        <v>0</v>
      </c>
      <c r="Z360" s="602">
        <v>0</v>
      </c>
      <c r="AA360" s="602">
        <v>0</v>
      </c>
      <c r="AB360" s="602">
        <v>0</v>
      </c>
      <c r="AC360" s="602">
        <v>0</v>
      </c>
      <c r="AD360" s="602">
        <v>0</v>
      </c>
      <c r="AE360" s="602">
        <v>0</v>
      </c>
      <c r="AF360" s="602">
        <v>0</v>
      </c>
      <c r="AG360" s="602">
        <v>0</v>
      </c>
      <c r="AH360" s="602">
        <v>0</v>
      </c>
      <c r="AI360" s="602">
        <v>0</v>
      </c>
      <c r="AJ360" s="602">
        <v>0</v>
      </c>
      <c r="AK360" s="602">
        <v>0</v>
      </c>
      <c r="AL360" s="602">
        <v>0</v>
      </c>
      <c r="AM360" s="602">
        <v>0</v>
      </c>
      <c r="AN360" s="602">
        <v>0</v>
      </c>
      <c r="AO360" s="602">
        <v>0</v>
      </c>
      <c r="AP360" s="602">
        <v>0</v>
      </c>
      <c r="AQ360" s="602">
        <v>0</v>
      </c>
      <c r="AR360" s="602">
        <v>0</v>
      </c>
      <c r="AS360" s="602">
        <v>0</v>
      </c>
      <c r="AT360" s="602">
        <v>0</v>
      </c>
      <c r="AU360" s="602">
        <v>0</v>
      </c>
      <c r="AV360" s="602">
        <v>0</v>
      </c>
      <c r="AW360" s="602">
        <v>0</v>
      </c>
      <c r="AX360" s="602">
        <v>0</v>
      </c>
      <c r="AY360" s="602">
        <v>0</v>
      </c>
      <c r="AZ360" s="602">
        <v>0</v>
      </c>
      <c r="BA360" s="602">
        <v>0</v>
      </c>
      <c r="BB360" s="602">
        <v>0</v>
      </c>
      <c r="BC360" s="602">
        <v>0</v>
      </c>
      <c r="BD360" s="602">
        <v>0</v>
      </c>
      <c r="BE360" s="602">
        <v>0</v>
      </c>
      <c r="BF360" s="602">
        <v>0</v>
      </c>
      <c r="BG360" s="602">
        <v>0</v>
      </c>
      <c r="BH360" s="602">
        <v>0</v>
      </c>
      <c r="BI360" s="602">
        <v>0</v>
      </c>
      <c r="BJ360" s="602">
        <v>0</v>
      </c>
      <c r="BK360" s="602">
        <v>0</v>
      </c>
      <c r="BL360" s="602">
        <v>0</v>
      </c>
      <c r="BM360" s="602">
        <v>0</v>
      </c>
      <c r="BN360" s="602">
        <v>0</v>
      </c>
      <c r="BO360" s="602">
        <v>0</v>
      </c>
    </row>
    <row r="361" spans="1:67" ht="14.4" x14ac:dyDescent="0.25">
      <c r="A361" s="597" t="e">
        <v>#N/A</v>
      </c>
      <c r="B361" s="597" t="e">
        <v>#N/A</v>
      </c>
      <c r="C361" s="598" t="s">
        <v>157</v>
      </c>
      <c r="D361" s="598" t="s">
        <v>157</v>
      </c>
      <c r="E361" s="599">
        <v>4000</v>
      </c>
      <c r="F361" s="599" t="s">
        <v>157</v>
      </c>
      <c r="G361" s="600" t="s">
        <v>157</v>
      </c>
      <c r="H361" s="601" t="s">
        <v>157</v>
      </c>
      <c r="I361" s="602" t="s">
        <v>157</v>
      </c>
      <c r="J361" s="602">
        <v>0</v>
      </c>
      <c r="K361" s="602">
        <v>0</v>
      </c>
      <c r="L361" s="602">
        <v>0</v>
      </c>
      <c r="M361" s="602">
        <v>0</v>
      </c>
      <c r="N361" s="602">
        <v>0</v>
      </c>
      <c r="O361" s="602">
        <v>0</v>
      </c>
      <c r="P361" s="602">
        <v>0</v>
      </c>
      <c r="Q361" s="602">
        <v>0</v>
      </c>
      <c r="R361" s="602">
        <v>0</v>
      </c>
      <c r="S361" s="602">
        <v>0</v>
      </c>
      <c r="T361" s="602">
        <v>0</v>
      </c>
      <c r="U361" s="602">
        <v>0</v>
      </c>
      <c r="V361" s="602">
        <v>0</v>
      </c>
      <c r="W361" s="602">
        <v>0</v>
      </c>
      <c r="X361" s="602">
        <v>0</v>
      </c>
      <c r="Y361" s="602">
        <v>0</v>
      </c>
      <c r="Z361" s="602">
        <v>0</v>
      </c>
      <c r="AA361" s="602">
        <v>0</v>
      </c>
      <c r="AB361" s="602">
        <v>0</v>
      </c>
      <c r="AC361" s="602">
        <v>0</v>
      </c>
      <c r="AD361" s="602">
        <v>0</v>
      </c>
      <c r="AE361" s="602">
        <v>0</v>
      </c>
      <c r="AF361" s="602">
        <v>0</v>
      </c>
      <c r="AG361" s="602">
        <v>0</v>
      </c>
      <c r="AH361" s="602">
        <v>0</v>
      </c>
      <c r="AI361" s="602">
        <v>0</v>
      </c>
      <c r="AJ361" s="602">
        <v>0</v>
      </c>
      <c r="AK361" s="602">
        <v>0</v>
      </c>
      <c r="AL361" s="602">
        <v>0</v>
      </c>
      <c r="AM361" s="602">
        <v>0</v>
      </c>
      <c r="AN361" s="602">
        <v>0</v>
      </c>
      <c r="AO361" s="602">
        <v>0</v>
      </c>
      <c r="AP361" s="602">
        <v>0</v>
      </c>
      <c r="AQ361" s="602">
        <v>0</v>
      </c>
      <c r="AR361" s="602">
        <v>0</v>
      </c>
      <c r="AS361" s="602">
        <v>0</v>
      </c>
      <c r="AT361" s="602">
        <v>0</v>
      </c>
      <c r="AU361" s="602">
        <v>0</v>
      </c>
      <c r="AV361" s="602">
        <v>0</v>
      </c>
      <c r="AW361" s="602">
        <v>0</v>
      </c>
      <c r="AX361" s="602">
        <v>0</v>
      </c>
      <c r="AY361" s="602">
        <v>0</v>
      </c>
      <c r="AZ361" s="602">
        <v>0</v>
      </c>
      <c r="BA361" s="602">
        <v>0</v>
      </c>
      <c r="BB361" s="602">
        <v>0</v>
      </c>
      <c r="BC361" s="602">
        <v>0</v>
      </c>
      <c r="BD361" s="602">
        <v>0</v>
      </c>
      <c r="BE361" s="602">
        <v>0</v>
      </c>
      <c r="BF361" s="602">
        <v>0</v>
      </c>
      <c r="BG361" s="602">
        <v>0</v>
      </c>
      <c r="BH361" s="602">
        <v>0</v>
      </c>
      <c r="BI361" s="602">
        <v>0</v>
      </c>
      <c r="BJ361" s="602">
        <v>0</v>
      </c>
      <c r="BK361" s="602">
        <v>0</v>
      </c>
      <c r="BL361" s="602">
        <v>0</v>
      </c>
      <c r="BM361" s="602">
        <v>0</v>
      </c>
      <c r="BN361" s="602">
        <v>0</v>
      </c>
      <c r="BO361" s="602">
        <v>0</v>
      </c>
    </row>
    <row r="362" spans="1:67" ht="14.4" x14ac:dyDescent="0.25">
      <c r="A362" s="597" t="e">
        <v>#N/A</v>
      </c>
      <c r="B362" s="597" t="e">
        <v>#N/A</v>
      </c>
      <c r="C362" s="598" t="s">
        <v>157</v>
      </c>
      <c r="D362" s="598" t="s">
        <v>157</v>
      </c>
      <c r="E362" s="599"/>
      <c r="F362" s="599" t="s">
        <v>157</v>
      </c>
      <c r="G362" s="600" t="s">
        <v>157</v>
      </c>
      <c r="H362" s="601" t="s">
        <v>157</v>
      </c>
      <c r="I362" s="602" t="s">
        <v>157</v>
      </c>
      <c r="J362" s="602" t="s">
        <v>157</v>
      </c>
      <c r="K362" s="602" t="s">
        <v>157</v>
      </c>
      <c r="L362" s="602" t="s">
        <v>157</v>
      </c>
      <c r="M362" s="602" t="s">
        <v>157</v>
      </c>
      <c r="N362" s="602" t="s">
        <v>157</v>
      </c>
      <c r="O362" s="602" t="s">
        <v>157</v>
      </c>
      <c r="P362" s="602" t="s">
        <v>157</v>
      </c>
      <c r="Q362" s="602" t="s">
        <v>157</v>
      </c>
      <c r="R362" s="602" t="s">
        <v>157</v>
      </c>
      <c r="S362" s="602" t="s">
        <v>157</v>
      </c>
      <c r="T362" s="602" t="s">
        <v>157</v>
      </c>
      <c r="U362" s="602" t="s">
        <v>157</v>
      </c>
      <c r="V362" s="602" t="s">
        <v>157</v>
      </c>
      <c r="W362" s="602" t="s">
        <v>157</v>
      </c>
      <c r="X362" s="602" t="s">
        <v>157</v>
      </c>
      <c r="Y362" s="602" t="s">
        <v>157</v>
      </c>
      <c r="Z362" s="602" t="s">
        <v>157</v>
      </c>
      <c r="AA362" s="602" t="s">
        <v>157</v>
      </c>
      <c r="AB362" s="602" t="s">
        <v>157</v>
      </c>
      <c r="AC362" s="602" t="s">
        <v>157</v>
      </c>
      <c r="AD362" s="602" t="s">
        <v>157</v>
      </c>
      <c r="AE362" s="602" t="s">
        <v>157</v>
      </c>
      <c r="AF362" s="602" t="s">
        <v>157</v>
      </c>
      <c r="AG362" s="602" t="s">
        <v>157</v>
      </c>
      <c r="AH362" s="602" t="s">
        <v>157</v>
      </c>
      <c r="AI362" s="602" t="s">
        <v>157</v>
      </c>
      <c r="AJ362" s="602" t="s">
        <v>157</v>
      </c>
      <c r="AK362" s="602" t="s">
        <v>157</v>
      </c>
      <c r="AL362" s="602" t="s">
        <v>157</v>
      </c>
      <c r="AM362" s="602" t="s">
        <v>157</v>
      </c>
      <c r="AN362" s="602" t="s">
        <v>157</v>
      </c>
      <c r="AO362" s="602" t="s">
        <v>157</v>
      </c>
      <c r="AP362" s="602" t="s">
        <v>157</v>
      </c>
      <c r="AQ362" s="602" t="s">
        <v>157</v>
      </c>
      <c r="AR362" s="602" t="s">
        <v>157</v>
      </c>
      <c r="AS362" s="602" t="s">
        <v>157</v>
      </c>
      <c r="AT362" s="602" t="s">
        <v>157</v>
      </c>
      <c r="AU362" s="602" t="s">
        <v>157</v>
      </c>
      <c r="AV362" s="602" t="s">
        <v>157</v>
      </c>
      <c r="AW362" s="602" t="s">
        <v>157</v>
      </c>
      <c r="AX362" s="602" t="s">
        <v>157</v>
      </c>
      <c r="AY362" s="602" t="s">
        <v>157</v>
      </c>
      <c r="AZ362" s="602" t="s">
        <v>157</v>
      </c>
      <c r="BA362" s="602" t="s">
        <v>157</v>
      </c>
      <c r="BB362" s="602" t="s">
        <v>157</v>
      </c>
      <c r="BC362" s="602" t="s">
        <v>157</v>
      </c>
      <c r="BD362" s="602" t="s">
        <v>157</v>
      </c>
      <c r="BE362" s="602" t="s">
        <v>157</v>
      </c>
      <c r="BF362" s="602" t="s">
        <v>157</v>
      </c>
      <c r="BG362" s="602" t="s">
        <v>157</v>
      </c>
      <c r="BH362" s="602" t="s">
        <v>157</v>
      </c>
      <c r="BI362" s="602" t="s">
        <v>157</v>
      </c>
      <c r="BJ362" s="602" t="s">
        <v>157</v>
      </c>
      <c r="BK362" s="602" t="s">
        <v>157</v>
      </c>
      <c r="BL362" s="602" t="s">
        <v>157</v>
      </c>
      <c r="BM362" s="602" t="s">
        <v>157</v>
      </c>
      <c r="BN362" s="602" t="s">
        <v>157</v>
      </c>
      <c r="BO362" s="602" t="s">
        <v>157</v>
      </c>
    </row>
    <row r="363" spans="1:67" ht="14.4" x14ac:dyDescent="0.25">
      <c r="A363" s="597" t="e">
        <v>#N/A</v>
      </c>
      <c r="B363" s="597" t="e">
        <v>#N/A</v>
      </c>
      <c r="C363" s="598" t="s">
        <v>157</v>
      </c>
      <c r="D363" s="598" t="s">
        <v>157</v>
      </c>
      <c r="E363" s="599"/>
      <c r="F363" s="599" t="s">
        <v>157</v>
      </c>
      <c r="G363" s="600" t="s">
        <v>157</v>
      </c>
      <c r="H363" s="601" t="s">
        <v>157</v>
      </c>
      <c r="I363" s="602" t="s">
        <v>157</v>
      </c>
      <c r="J363" s="602" t="s">
        <v>157</v>
      </c>
      <c r="K363" s="602" t="s">
        <v>157</v>
      </c>
      <c r="L363" s="602" t="s">
        <v>157</v>
      </c>
      <c r="M363" s="602" t="s">
        <v>157</v>
      </c>
      <c r="N363" s="602" t="s">
        <v>157</v>
      </c>
      <c r="O363" s="602" t="s">
        <v>157</v>
      </c>
      <c r="P363" s="602" t="s">
        <v>157</v>
      </c>
      <c r="Q363" s="602" t="s">
        <v>157</v>
      </c>
      <c r="R363" s="602" t="s">
        <v>157</v>
      </c>
      <c r="S363" s="602" t="s">
        <v>157</v>
      </c>
      <c r="T363" s="602" t="s">
        <v>157</v>
      </c>
      <c r="U363" s="602" t="s">
        <v>157</v>
      </c>
      <c r="V363" s="602" t="s">
        <v>157</v>
      </c>
      <c r="W363" s="602" t="s">
        <v>157</v>
      </c>
      <c r="X363" s="602" t="s">
        <v>157</v>
      </c>
      <c r="Y363" s="602" t="s">
        <v>157</v>
      </c>
      <c r="Z363" s="602" t="s">
        <v>157</v>
      </c>
      <c r="AA363" s="602" t="s">
        <v>157</v>
      </c>
      <c r="AB363" s="602" t="s">
        <v>157</v>
      </c>
      <c r="AC363" s="602" t="s">
        <v>157</v>
      </c>
      <c r="AD363" s="602" t="s">
        <v>157</v>
      </c>
      <c r="AE363" s="602" t="s">
        <v>157</v>
      </c>
      <c r="AF363" s="602" t="s">
        <v>157</v>
      </c>
      <c r="AG363" s="602" t="s">
        <v>157</v>
      </c>
      <c r="AH363" s="602" t="s">
        <v>157</v>
      </c>
      <c r="AI363" s="602" t="s">
        <v>157</v>
      </c>
      <c r="AJ363" s="602" t="s">
        <v>157</v>
      </c>
      <c r="AK363" s="602" t="s">
        <v>157</v>
      </c>
      <c r="AL363" s="602" t="s">
        <v>157</v>
      </c>
      <c r="AM363" s="602" t="s">
        <v>157</v>
      </c>
      <c r="AN363" s="602" t="s">
        <v>157</v>
      </c>
      <c r="AO363" s="602" t="s">
        <v>157</v>
      </c>
      <c r="AP363" s="602" t="s">
        <v>157</v>
      </c>
      <c r="AQ363" s="602" t="s">
        <v>157</v>
      </c>
      <c r="AR363" s="602" t="s">
        <v>157</v>
      </c>
      <c r="AS363" s="602" t="s">
        <v>157</v>
      </c>
      <c r="AT363" s="602" t="s">
        <v>157</v>
      </c>
      <c r="AU363" s="602" t="s">
        <v>157</v>
      </c>
      <c r="AV363" s="602" t="s">
        <v>157</v>
      </c>
      <c r="AW363" s="602" t="s">
        <v>157</v>
      </c>
      <c r="AX363" s="602" t="s">
        <v>157</v>
      </c>
      <c r="AY363" s="602" t="s">
        <v>157</v>
      </c>
      <c r="AZ363" s="602" t="s">
        <v>157</v>
      </c>
      <c r="BA363" s="602" t="s">
        <v>157</v>
      </c>
      <c r="BB363" s="602" t="s">
        <v>157</v>
      </c>
      <c r="BC363" s="602" t="s">
        <v>157</v>
      </c>
      <c r="BD363" s="602" t="s">
        <v>157</v>
      </c>
      <c r="BE363" s="602" t="s">
        <v>157</v>
      </c>
      <c r="BF363" s="602" t="s">
        <v>157</v>
      </c>
      <c r="BG363" s="602" t="s">
        <v>157</v>
      </c>
      <c r="BH363" s="602" t="s">
        <v>157</v>
      </c>
      <c r="BI363" s="602" t="s">
        <v>157</v>
      </c>
      <c r="BJ363" s="602" t="s">
        <v>157</v>
      </c>
      <c r="BK363" s="602" t="s">
        <v>157</v>
      </c>
      <c r="BL363" s="602" t="s">
        <v>157</v>
      </c>
      <c r="BM363" s="602" t="s">
        <v>157</v>
      </c>
      <c r="BN363" s="602" t="s">
        <v>157</v>
      </c>
      <c r="BO363" s="602" t="s">
        <v>157</v>
      </c>
    </row>
    <row r="364" spans="1:67" ht="14.4" x14ac:dyDescent="0.25">
      <c r="A364" s="597" t="e">
        <v>#N/A</v>
      </c>
      <c r="B364" s="597" t="e">
        <v>#N/A</v>
      </c>
      <c r="C364" s="598" t="s">
        <v>157</v>
      </c>
      <c r="D364" s="598" t="s">
        <v>157</v>
      </c>
      <c r="E364" s="599"/>
      <c r="F364" s="599" t="s">
        <v>157</v>
      </c>
      <c r="G364" s="600" t="s">
        <v>157</v>
      </c>
      <c r="H364" s="601" t="s">
        <v>157</v>
      </c>
      <c r="I364" s="602" t="s">
        <v>157</v>
      </c>
      <c r="J364" s="602" t="s">
        <v>157</v>
      </c>
      <c r="K364" s="602" t="s">
        <v>157</v>
      </c>
      <c r="L364" s="602" t="s">
        <v>157</v>
      </c>
      <c r="M364" s="602" t="s">
        <v>157</v>
      </c>
      <c r="N364" s="602" t="s">
        <v>157</v>
      </c>
      <c r="O364" s="602" t="s">
        <v>157</v>
      </c>
      <c r="P364" s="602" t="s">
        <v>157</v>
      </c>
      <c r="Q364" s="602" t="s">
        <v>157</v>
      </c>
      <c r="R364" s="602" t="s">
        <v>157</v>
      </c>
      <c r="S364" s="602" t="s">
        <v>157</v>
      </c>
      <c r="T364" s="602" t="s">
        <v>157</v>
      </c>
      <c r="U364" s="602" t="s">
        <v>157</v>
      </c>
      <c r="V364" s="602" t="s">
        <v>157</v>
      </c>
      <c r="W364" s="602" t="s">
        <v>157</v>
      </c>
      <c r="X364" s="602" t="s">
        <v>157</v>
      </c>
      <c r="Y364" s="602" t="s">
        <v>157</v>
      </c>
      <c r="Z364" s="602" t="s">
        <v>157</v>
      </c>
      <c r="AA364" s="602" t="s">
        <v>157</v>
      </c>
      <c r="AB364" s="602" t="s">
        <v>157</v>
      </c>
      <c r="AC364" s="602" t="s">
        <v>157</v>
      </c>
      <c r="AD364" s="602" t="s">
        <v>157</v>
      </c>
      <c r="AE364" s="602" t="s">
        <v>157</v>
      </c>
      <c r="AF364" s="602" t="s">
        <v>157</v>
      </c>
      <c r="AG364" s="602" t="s">
        <v>157</v>
      </c>
      <c r="AH364" s="602" t="s">
        <v>157</v>
      </c>
      <c r="AI364" s="602" t="s">
        <v>157</v>
      </c>
      <c r="AJ364" s="602" t="s">
        <v>157</v>
      </c>
      <c r="AK364" s="602" t="s">
        <v>157</v>
      </c>
      <c r="AL364" s="602" t="s">
        <v>157</v>
      </c>
      <c r="AM364" s="602" t="s">
        <v>157</v>
      </c>
      <c r="AN364" s="602" t="s">
        <v>157</v>
      </c>
      <c r="AO364" s="602" t="s">
        <v>157</v>
      </c>
      <c r="AP364" s="602" t="s">
        <v>157</v>
      </c>
      <c r="AQ364" s="602" t="s">
        <v>157</v>
      </c>
      <c r="AR364" s="602" t="s">
        <v>157</v>
      </c>
      <c r="AS364" s="602" t="s">
        <v>157</v>
      </c>
      <c r="AT364" s="602" t="s">
        <v>157</v>
      </c>
      <c r="AU364" s="602" t="s">
        <v>157</v>
      </c>
      <c r="AV364" s="602" t="s">
        <v>157</v>
      </c>
      <c r="AW364" s="602" t="s">
        <v>157</v>
      </c>
      <c r="AX364" s="602" t="s">
        <v>157</v>
      </c>
      <c r="AY364" s="602" t="s">
        <v>157</v>
      </c>
      <c r="AZ364" s="602" t="s">
        <v>157</v>
      </c>
      <c r="BA364" s="602" t="s">
        <v>157</v>
      </c>
      <c r="BB364" s="602" t="s">
        <v>157</v>
      </c>
      <c r="BC364" s="602" t="s">
        <v>157</v>
      </c>
      <c r="BD364" s="602" t="s">
        <v>157</v>
      </c>
      <c r="BE364" s="602" t="s">
        <v>157</v>
      </c>
      <c r="BF364" s="602" t="s">
        <v>157</v>
      </c>
      <c r="BG364" s="602" t="s">
        <v>157</v>
      </c>
      <c r="BH364" s="602" t="s">
        <v>157</v>
      </c>
      <c r="BI364" s="602" t="s">
        <v>157</v>
      </c>
      <c r="BJ364" s="602" t="s">
        <v>157</v>
      </c>
      <c r="BK364" s="602" t="s">
        <v>157</v>
      </c>
      <c r="BL364" s="602" t="s">
        <v>157</v>
      </c>
      <c r="BM364" s="602" t="s">
        <v>157</v>
      </c>
      <c r="BN364" s="602" t="s">
        <v>157</v>
      </c>
      <c r="BO364" s="602" t="s">
        <v>157</v>
      </c>
    </row>
    <row r="365" spans="1:67" ht="14.4" x14ac:dyDescent="0.25">
      <c r="A365" s="597" t="e">
        <v>#N/A</v>
      </c>
      <c r="B365" s="597" t="e">
        <v>#N/A</v>
      </c>
      <c r="C365" s="598" t="s">
        <v>157</v>
      </c>
      <c r="D365" s="598" t="s">
        <v>157</v>
      </c>
      <c r="E365" s="599"/>
      <c r="F365" s="599" t="s">
        <v>157</v>
      </c>
      <c r="G365" s="600" t="s">
        <v>157</v>
      </c>
      <c r="H365" s="601" t="s">
        <v>157</v>
      </c>
      <c r="I365" s="602" t="s">
        <v>157</v>
      </c>
      <c r="J365" s="602" t="s">
        <v>157</v>
      </c>
      <c r="K365" s="602" t="s">
        <v>157</v>
      </c>
      <c r="L365" s="602" t="s">
        <v>157</v>
      </c>
      <c r="M365" s="602" t="s">
        <v>157</v>
      </c>
      <c r="N365" s="602" t="s">
        <v>157</v>
      </c>
      <c r="O365" s="602" t="s">
        <v>157</v>
      </c>
      <c r="P365" s="602" t="s">
        <v>157</v>
      </c>
      <c r="Q365" s="602" t="s">
        <v>157</v>
      </c>
      <c r="R365" s="602" t="s">
        <v>157</v>
      </c>
      <c r="S365" s="602" t="s">
        <v>157</v>
      </c>
      <c r="T365" s="602" t="s">
        <v>157</v>
      </c>
      <c r="U365" s="602" t="s">
        <v>157</v>
      </c>
      <c r="V365" s="602" t="s">
        <v>157</v>
      </c>
      <c r="W365" s="602" t="s">
        <v>157</v>
      </c>
      <c r="X365" s="602" t="s">
        <v>157</v>
      </c>
      <c r="Y365" s="602" t="s">
        <v>157</v>
      </c>
      <c r="Z365" s="602" t="s">
        <v>157</v>
      </c>
      <c r="AA365" s="602" t="s">
        <v>157</v>
      </c>
      <c r="AB365" s="602" t="s">
        <v>157</v>
      </c>
      <c r="AC365" s="602" t="s">
        <v>157</v>
      </c>
      <c r="AD365" s="602" t="s">
        <v>157</v>
      </c>
      <c r="AE365" s="602" t="s">
        <v>157</v>
      </c>
      <c r="AF365" s="602" t="s">
        <v>157</v>
      </c>
      <c r="AG365" s="602" t="s">
        <v>157</v>
      </c>
      <c r="AH365" s="602" t="s">
        <v>157</v>
      </c>
      <c r="AI365" s="602" t="s">
        <v>157</v>
      </c>
      <c r="AJ365" s="602" t="s">
        <v>157</v>
      </c>
      <c r="AK365" s="602" t="s">
        <v>157</v>
      </c>
      <c r="AL365" s="602" t="s">
        <v>157</v>
      </c>
      <c r="AM365" s="602" t="s">
        <v>157</v>
      </c>
      <c r="AN365" s="602" t="s">
        <v>157</v>
      </c>
      <c r="AO365" s="602" t="s">
        <v>157</v>
      </c>
      <c r="AP365" s="602" t="s">
        <v>157</v>
      </c>
      <c r="AQ365" s="602" t="s">
        <v>157</v>
      </c>
      <c r="AR365" s="602" t="s">
        <v>157</v>
      </c>
      <c r="AS365" s="602" t="s">
        <v>157</v>
      </c>
      <c r="AT365" s="602" t="s">
        <v>157</v>
      </c>
      <c r="AU365" s="602" t="s">
        <v>157</v>
      </c>
      <c r="AV365" s="602" t="s">
        <v>157</v>
      </c>
      <c r="AW365" s="602" t="s">
        <v>157</v>
      </c>
      <c r="AX365" s="602" t="s">
        <v>157</v>
      </c>
      <c r="AY365" s="602" t="s">
        <v>157</v>
      </c>
      <c r="AZ365" s="602" t="s">
        <v>157</v>
      </c>
      <c r="BA365" s="602" t="s">
        <v>157</v>
      </c>
      <c r="BB365" s="602" t="s">
        <v>157</v>
      </c>
      <c r="BC365" s="602" t="s">
        <v>157</v>
      </c>
      <c r="BD365" s="602" t="s">
        <v>157</v>
      </c>
      <c r="BE365" s="602" t="s">
        <v>157</v>
      </c>
      <c r="BF365" s="602" t="s">
        <v>157</v>
      </c>
      <c r="BG365" s="602" t="s">
        <v>157</v>
      </c>
      <c r="BH365" s="602" t="s">
        <v>157</v>
      </c>
      <c r="BI365" s="602" t="s">
        <v>157</v>
      </c>
      <c r="BJ365" s="602" t="s">
        <v>157</v>
      </c>
      <c r="BK365" s="602" t="s">
        <v>157</v>
      </c>
      <c r="BL365" s="602" t="s">
        <v>157</v>
      </c>
      <c r="BM365" s="602" t="s">
        <v>157</v>
      </c>
      <c r="BN365" s="602" t="s">
        <v>157</v>
      </c>
      <c r="BO365" s="602" t="s">
        <v>157</v>
      </c>
    </row>
    <row r="366" spans="1:67" ht="14.4" x14ac:dyDescent="0.25">
      <c r="A366" s="597" t="e">
        <v>#N/A</v>
      </c>
      <c r="B366" s="597" t="e">
        <v>#N/A</v>
      </c>
      <c r="C366" s="598" t="s">
        <v>157</v>
      </c>
      <c r="D366" s="598" t="s">
        <v>157</v>
      </c>
      <c r="E366" s="599"/>
      <c r="F366" s="599" t="s">
        <v>157</v>
      </c>
      <c r="G366" s="600" t="s">
        <v>157</v>
      </c>
      <c r="H366" s="601" t="s">
        <v>157</v>
      </c>
      <c r="I366" s="602" t="s">
        <v>157</v>
      </c>
      <c r="J366" s="602" t="s">
        <v>157</v>
      </c>
      <c r="K366" s="602" t="s">
        <v>157</v>
      </c>
      <c r="L366" s="602" t="s">
        <v>157</v>
      </c>
      <c r="M366" s="602" t="s">
        <v>157</v>
      </c>
      <c r="N366" s="602" t="s">
        <v>157</v>
      </c>
      <c r="O366" s="602" t="s">
        <v>157</v>
      </c>
      <c r="P366" s="602" t="s">
        <v>157</v>
      </c>
      <c r="Q366" s="602" t="s">
        <v>157</v>
      </c>
      <c r="R366" s="602" t="s">
        <v>157</v>
      </c>
      <c r="S366" s="602" t="s">
        <v>157</v>
      </c>
      <c r="T366" s="602" t="s">
        <v>157</v>
      </c>
      <c r="U366" s="602" t="s">
        <v>157</v>
      </c>
      <c r="V366" s="602" t="s">
        <v>157</v>
      </c>
      <c r="W366" s="602" t="s">
        <v>157</v>
      </c>
      <c r="X366" s="602" t="s">
        <v>157</v>
      </c>
      <c r="Y366" s="602" t="s">
        <v>157</v>
      </c>
      <c r="Z366" s="602" t="s">
        <v>157</v>
      </c>
      <c r="AA366" s="602" t="s">
        <v>157</v>
      </c>
      <c r="AB366" s="602" t="s">
        <v>157</v>
      </c>
      <c r="AC366" s="602" t="s">
        <v>157</v>
      </c>
      <c r="AD366" s="602" t="s">
        <v>157</v>
      </c>
      <c r="AE366" s="602" t="s">
        <v>157</v>
      </c>
      <c r="AF366" s="602" t="s">
        <v>157</v>
      </c>
      <c r="AG366" s="602" t="s">
        <v>157</v>
      </c>
      <c r="AH366" s="602" t="s">
        <v>157</v>
      </c>
      <c r="AI366" s="602" t="s">
        <v>157</v>
      </c>
      <c r="AJ366" s="602" t="s">
        <v>157</v>
      </c>
      <c r="AK366" s="602" t="s">
        <v>157</v>
      </c>
      <c r="AL366" s="602" t="s">
        <v>157</v>
      </c>
      <c r="AM366" s="602" t="s">
        <v>157</v>
      </c>
      <c r="AN366" s="602" t="s">
        <v>157</v>
      </c>
      <c r="AO366" s="602" t="s">
        <v>157</v>
      </c>
      <c r="AP366" s="602" t="s">
        <v>157</v>
      </c>
      <c r="AQ366" s="602" t="s">
        <v>157</v>
      </c>
      <c r="AR366" s="602" t="s">
        <v>157</v>
      </c>
      <c r="AS366" s="602" t="s">
        <v>157</v>
      </c>
      <c r="AT366" s="602" t="s">
        <v>157</v>
      </c>
      <c r="AU366" s="602" t="s">
        <v>157</v>
      </c>
      <c r="AV366" s="602" t="s">
        <v>157</v>
      </c>
      <c r="AW366" s="602" t="s">
        <v>157</v>
      </c>
      <c r="AX366" s="602" t="s">
        <v>157</v>
      </c>
      <c r="AY366" s="602" t="s">
        <v>157</v>
      </c>
      <c r="AZ366" s="602" t="s">
        <v>157</v>
      </c>
      <c r="BA366" s="602" t="s">
        <v>157</v>
      </c>
      <c r="BB366" s="602" t="s">
        <v>157</v>
      </c>
      <c r="BC366" s="602" t="s">
        <v>157</v>
      </c>
      <c r="BD366" s="602" t="s">
        <v>157</v>
      </c>
      <c r="BE366" s="602" t="s">
        <v>157</v>
      </c>
      <c r="BF366" s="602" t="s">
        <v>157</v>
      </c>
      <c r="BG366" s="602" t="s">
        <v>157</v>
      </c>
      <c r="BH366" s="602" t="s">
        <v>157</v>
      </c>
      <c r="BI366" s="602" t="s">
        <v>157</v>
      </c>
      <c r="BJ366" s="602" t="s">
        <v>157</v>
      </c>
      <c r="BK366" s="602" t="s">
        <v>157</v>
      </c>
      <c r="BL366" s="602" t="s">
        <v>157</v>
      </c>
      <c r="BM366" s="602" t="s">
        <v>157</v>
      </c>
      <c r="BN366" s="602" t="s">
        <v>157</v>
      </c>
      <c r="BO366" s="602" t="s">
        <v>157</v>
      </c>
    </row>
    <row r="367" spans="1:67" ht="14.4" x14ac:dyDescent="0.25">
      <c r="A367" s="597" t="e">
        <v>#N/A</v>
      </c>
      <c r="B367" s="597" t="e">
        <v>#N/A</v>
      </c>
      <c r="C367" s="598" t="s">
        <v>157</v>
      </c>
      <c r="D367" s="598" t="s">
        <v>157</v>
      </c>
      <c r="E367" s="599"/>
      <c r="F367" s="599" t="s">
        <v>157</v>
      </c>
      <c r="G367" s="600" t="s">
        <v>157</v>
      </c>
      <c r="H367" s="601" t="s">
        <v>157</v>
      </c>
      <c r="I367" s="602" t="s">
        <v>157</v>
      </c>
      <c r="J367" s="602" t="s">
        <v>157</v>
      </c>
      <c r="K367" s="602" t="s">
        <v>157</v>
      </c>
      <c r="L367" s="602" t="s">
        <v>157</v>
      </c>
      <c r="M367" s="602" t="s">
        <v>157</v>
      </c>
      <c r="N367" s="602" t="s">
        <v>157</v>
      </c>
      <c r="O367" s="602" t="s">
        <v>157</v>
      </c>
      <c r="P367" s="602" t="s">
        <v>157</v>
      </c>
      <c r="Q367" s="602" t="s">
        <v>157</v>
      </c>
      <c r="R367" s="602" t="s">
        <v>157</v>
      </c>
      <c r="S367" s="602" t="s">
        <v>157</v>
      </c>
      <c r="T367" s="602" t="s">
        <v>157</v>
      </c>
      <c r="U367" s="602" t="s">
        <v>157</v>
      </c>
      <c r="V367" s="602" t="s">
        <v>157</v>
      </c>
      <c r="W367" s="602" t="s">
        <v>157</v>
      </c>
      <c r="X367" s="602" t="s">
        <v>157</v>
      </c>
      <c r="Y367" s="602" t="s">
        <v>157</v>
      </c>
      <c r="Z367" s="602" t="s">
        <v>157</v>
      </c>
      <c r="AA367" s="602" t="s">
        <v>157</v>
      </c>
      <c r="AB367" s="602" t="s">
        <v>157</v>
      </c>
      <c r="AC367" s="602" t="s">
        <v>157</v>
      </c>
      <c r="AD367" s="602" t="s">
        <v>157</v>
      </c>
      <c r="AE367" s="602" t="s">
        <v>157</v>
      </c>
      <c r="AF367" s="602" t="s">
        <v>157</v>
      </c>
      <c r="AG367" s="602" t="s">
        <v>157</v>
      </c>
      <c r="AH367" s="602" t="s">
        <v>157</v>
      </c>
      <c r="AI367" s="602" t="s">
        <v>157</v>
      </c>
      <c r="AJ367" s="602" t="s">
        <v>157</v>
      </c>
      <c r="AK367" s="602" t="s">
        <v>157</v>
      </c>
      <c r="AL367" s="602" t="s">
        <v>157</v>
      </c>
      <c r="AM367" s="602" t="s">
        <v>157</v>
      </c>
      <c r="AN367" s="602" t="s">
        <v>157</v>
      </c>
      <c r="AO367" s="602" t="s">
        <v>157</v>
      </c>
      <c r="AP367" s="602" t="s">
        <v>157</v>
      </c>
      <c r="AQ367" s="602" t="s">
        <v>157</v>
      </c>
      <c r="AR367" s="602" t="s">
        <v>157</v>
      </c>
      <c r="AS367" s="602" t="s">
        <v>157</v>
      </c>
      <c r="AT367" s="602" t="s">
        <v>157</v>
      </c>
      <c r="AU367" s="602" t="s">
        <v>157</v>
      </c>
      <c r="AV367" s="602" t="s">
        <v>157</v>
      </c>
      <c r="AW367" s="602" t="s">
        <v>157</v>
      </c>
      <c r="AX367" s="602" t="s">
        <v>157</v>
      </c>
      <c r="AY367" s="602" t="s">
        <v>157</v>
      </c>
      <c r="AZ367" s="602" t="s">
        <v>157</v>
      </c>
      <c r="BA367" s="602" t="s">
        <v>157</v>
      </c>
      <c r="BB367" s="602" t="s">
        <v>157</v>
      </c>
      <c r="BC367" s="602" t="s">
        <v>157</v>
      </c>
      <c r="BD367" s="602" t="s">
        <v>157</v>
      </c>
      <c r="BE367" s="602" t="s">
        <v>157</v>
      </c>
      <c r="BF367" s="602" t="s">
        <v>157</v>
      </c>
      <c r="BG367" s="602" t="s">
        <v>157</v>
      </c>
      <c r="BH367" s="602" t="s">
        <v>157</v>
      </c>
      <c r="BI367" s="602" t="s">
        <v>157</v>
      </c>
      <c r="BJ367" s="602" t="s">
        <v>157</v>
      </c>
      <c r="BK367" s="602" t="s">
        <v>157</v>
      </c>
      <c r="BL367" s="602" t="s">
        <v>157</v>
      </c>
      <c r="BM367" s="602" t="s">
        <v>157</v>
      </c>
      <c r="BN367" s="602" t="s">
        <v>157</v>
      </c>
      <c r="BO367" s="602" t="s">
        <v>157</v>
      </c>
    </row>
    <row r="368" spans="1:67" ht="14.4" x14ac:dyDescent="0.25">
      <c r="A368" s="597" t="e">
        <v>#N/A</v>
      </c>
      <c r="B368" s="597" t="e">
        <v>#N/A</v>
      </c>
      <c r="C368" s="598" t="s">
        <v>157</v>
      </c>
      <c r="D368" s="598" t="s">
        <v>157</v>
      </c>
      <c r="E368" s="599"/>
      <c r="F368" s="599" t="s">
        <v>157</v>
      </c>
      <c r="G368" s="600" t="s">
        <v>157</v>
      </c>
      <c r="H368" s="601" t="s">
        <v>157</v>
      </c>
      <c r="I368" s="602" t="s">
        <v>157</v>
      </c>
      <c r="J368" s="602" t="s">
        <v>157</v>
      </c>
      <c r="K368" s="602" t="s">
        <v>157</v>
      </c>
      <c r="L368" s="602" t="s">
        <v>157</v>
      </c>
      <c r="M368" s="602" t="s">
        <v>157</v>
      </c>
      <c r="N368" s="602" t="s">
        <v>157</v>
      </c>
      <c r="O368" s="602" t="s">
        <v>157</v>
      </c>
      <c r="P368" s="602" t="s">
        <v>157</v>
      </c>
      <c r="Q368" s="602" t="s">
        <v>157</v>
      </c>
      <c r="R368" s="602" t="s">
        <v>157</v>
      </c>
      <c r="S368" s="602" t="s">
        <v>157</v>
      </c>
      <c r="T368" s="602" t="s">
        <v>157</v>
      </c>
      <c r="U368" s="602" t="s">
        <v>157</v>
      </c>
      <c r="V368" s="602" t="s">
        <v>157</v>
      </c>
      <c r="W368" s="602" t="s">
        <v>157</v>
      </c>
      <c r="X368" s="602" t="s">
        <v>157</v>
      </c>
      <c r="Y368" s="602" t="s">
        <v>157</v>
      </c>
      <c r="Z368" s="602" t="s">
        <v>157</v>
      </c>
      <c r="AA368" s="602" t="s">
        <v>157</v>
      </c>
      <c r="AB368" s="602" t="s">
        <v>157</v>
      </c>
      <c r="AC368" s="602" t="s">
        <v>157</v>
      </c>
      <c r="AD368" s="602" t="s">
        <v>157</v>
      </c>
      <c r="AE368" s="602" t="s">
        <v>157</v>
      </c>
      <c r="AF368" s="602" t="s">
        <v>157</v>
      </c>
      <c r="AG368" s="602" t="s">
        <v>157</v>
      </c>
      <c r="AH368" s="602" t="s">
        <v>157</v>
      </c>
      <c r="AI368" s="602" t="s">
        <v>157</v>
      </c>
      <c r="AJ368" s="602" t="s">
        <v>157</v>
      </c>
      <c r="AK368" s="602" t="s">
        <v>157</v>
      </c>
      <c r="AL368" s="602" t="s">
        <v>157</v>
      </c>
      <c r="AM368" s="602" t="s">
        <v>157</v>
      </c>
      <c r="AN368" s="602" t="s">
        <v>157</v>
      </c>
      <c r="AO368" s="602" t="s">
        <v>157</v>
      </c>
      <c r="AP368" s="602" t="s">
        <v>157</v>
      </c>
      <c r="AQ368" s="602" t="s">
        <v>157</v>
      </c>
      <c r="AR368" s="602" t="s">
        <v>157</v>
      </c>
      <c r="AS368" s="602" t="s">
        <v>157</v>
      </c>
      <c r="AT368" s="602" t="s">
        <v>157</v>
      </c>
      <c r="AU368" s="602" t="s">
        <v>157</v>
      </c>
      <c r="AV368" s="602" t="s">
        <v>157</v>
      </c>
      <c r="AW368" s="602" t="s">
        <v>157</v>
      </c>
      <c r="AX368" s="602" t="s">
        <v>157</v>
      </c>
      <c r="AY368" s="602" t="s">
        <v>157</v>
      </c>
      <c r="AZ368" s="602" t="s">
        <v>157</v>
      </c>
      <c r="BA368" s="602" t="s">
        <v>157</v>
      </c>
      <c r="BB368" s="602" t="s">
        <v>157</v>
      </c>
      <c r="BC368" s="602" t="s">
        <v>157</v>
      </c>
      <c r="BD368" s="602" t="s">
        <v>157</v>
      </c>
      <c r="BE368" s="602" t="s">
        <v>157</v>
      </c>
      <c r="BF368" s="602" t="s">
        <v>157</v>
      </c>
      <c r="BG368" s="602" t="s">
        <v>157</v>
      </c>
      <c r="BH368" s="602" t="s">
        <v>157</v>
      </c>
      <c r="BI368" s="602" t="s">
        <v>157</v>
      </c>
      <c r="BJ368" s="602" t="s">
        <v>157</v>
      </c>
      <c r="BK368" s="602" t="s">
        <v>157</v>
      </c>
      <c r="BL368" s="602" t="s">
        <v>157</v>
      </c>
      <c r="BM368" s="602" t="s">
        <v>157</v>
      </c>
      <c r="BN368" s="602" t="s">
        <v>157</v>
      </c>
      <c r="BO368" s="602" t="s">
        <v>157</v>
      </c>
    </row>
    <row r="369" spans="1:67" ht="14.4" x14ac:dyDescent="0.25">
      <c r="A369" s="597" t="e">
        <v>#N/A</v>
      </c>
      <c r="B369" s="597" t="e">
        <v>#N/A</v>
      </c>
      <c r="C369" s="598" t="s">
        <v>157</v>
      </c>
      <c r="D369" s="598" t="s">
        <v>157</v>
      </c>
      <c r="E369" s="599"/>
      <c r="F369" s="599" t="s">
        <v>157</v>
      </c>
      <c r="G369" s="600" t="s">
        <v>157</v>
      </c>
      <c r="H369" s="601" t="s">
        <v>157</v>
      </c>
      <c r="I369" s="602" t="s">
        <v>157</v>
      </c>
      <c r="J369" s="602" t="s">
        <v>157</v>
      </c>
      <c r="K369" s="602" t="s">
        <v>157</v>
      </c>
      <c r="L369" s="602" t="s">
        <v>157</v>
      </c>
      <c r="M369" s="602" t="s">
        <v>157</v>
      </c>
      <c r="N369" s="602" t="s">
        <v>157</v>
      </c>
      <c r="O369" s="602" t="s">
        <v>157</v>
      </c>
      <c r="P369" s="602" t="s">
        <v>157</v>
      </c>
      <c r="Q369" s="602" t="s">
        <v>157</v>
      </c>
      <c r="R369" s="602" t="s">
        <v>157</v>
      </c>
      <c r="S369" s="602" t="s">
        <v>157</v>
      </c>
      <c r="T369" s="602" t="s">
        <v>157</v>
      </c>
      <c r="U369" s="602" t="s">
        <v>157</v>
      </c>
      <c r="V369" s="602" t="s">
        <v>157</v>
      </c>
      <c r="W369" s="602" t="s">
        <v>157</v>
      </c>
      <c r="X369" s="602" t="s">
        <v>157</v>
      </c>
      <c r="Y369" s="602" t="s">
        <v>157</v>
      </c>
      <c r="Z369" s="602" t="s">
        <v>157</v>
      </c>
      <c r="AA369" s="602" t="s">
        <v>157</v>
      </c>
      <c r="AB369" s="602" t="s">
        <v>157</v>
      </c>
      <c r="AC369" s="602" t="s">
        <v>157</v>
      </c>
      <c r="AD369" s="602" t="s">
        <v>157</v>
      </c>
      <c r="AE369" s="602" t="s">
        <v>157</v>
      </c>
      <c r="AF369" s="602" t="s">
        <v>157</v>
      </c>
      <c r="AG369" s="602" t="s">
        <v>157</v>
      </c>
      <c r="AH369" s="602" t="s">
        <v>157</v>
      </c>
      <c r="AI369" s="602" t="s">
        <v>157</v>
      </c>
      <c r="AJ369" s="602" t="s">
        <v>157</v>
      </c>
      <c r="AK369" s="602" t="s">
        <v>157</v>
      </c>
      <c r="AL369" s="602" t="s">
        <v>157</v>
      </c>
      <c r="AM369" s="602" t="s">
        <v>157</v>
      </c>
      <c r="AN369" s="602" t="s">
        <v>157</v>
      </c>
      <c r="AO369" s="602" t="s">
        <v>157</v>
      </c>
      <c r="AP369" s="602" t="s">
        <v>157</v>
      </c>
      <c r="AQ369" s="602" t="s">
        <v>157</v>
      </c>
      <c r="AR369" s="602" t="s">
        <v>157</v>
      </c>
      <c r="AS369" s="602" t="s">
        <v>157</v>
      </c>
      <c r="AT369" s="602" t="s">
        <v>157</v>
      </c>
      <c r="AU369" s="602" t="s">
        <v>157</v>
      </c>
      <c r="AV369" s="602" t="s">
        <v>157</v>
      </c>
      <c r="AW369" s="602" t="s">
        <v>157</v>
      </c>
      <c r="AX369" s="602" t="s">
        <v>157</v>
      </c>
      <c r="AY369" s="602" t="s">
        <v>157</v>
      </c>
      <c r="AZ369" s="602" t="s">
        <v>157</v>
      </c>
      <c r="BA369" s="602" t="s">
        <v>157</v>
      </c>
      <c r="BB369" s="602" t="s">
        <v>157</v>
      </c>
      <c r="BC369" s="602" t="s">
        <v>157</v>
      </c>
      <c r="BD369" s="602" t="s">
        <v>157</v>
      </c>
      <c r="BE369" s="602" t="s">
        <v>157</v>
      </c>
      <c r="BF369" s="602" t="s">
        <v>157</v>
      </c>
      <c r="BG369" s="602" t="s">
        <v>157</v>
      </c>
      <c r="BH369" s="602" t="s">
        <v>157</v>
      </c>
      <c r="BI369" s="602" t="s">
        <v>157</v>
      </c>
      <c r="BJ369" s="602" t="s">
        <v>157</v>
      </c>
      <c r="BK369" s="602" t="s">
        <v>157</v>
      </c>
      <c r="BL369" s="602" t="s">
        <v>157</v>
      </c>
      <c r="BM369" s="602" t="s">
        <v>157</v>
      </c>
      <c r="BN369" s="602" t="s">
        <v>157</v>
      </c>
      <c r="BO369" s="602" t="s">
        <v>157</v>
      </c>
    </row>
    <row r="370" spans="1:67" ht="14.4" x14ac:dyDescent="0.25">
      <c r="A370" s="597" t="e">
        <v>#N/A</v>
      </c>
      <c r="B370" s="597" t="e">
        <v>#N/A</v>
      </c>
      <c r="C370" s="598" t="s">
        <v>157</v>
      </c>
      <c r="D370" s="598" t="s">
        <v>157</v>
      </c>
      <c r="E370" s="599"/>
      <c r="F370" s="599" t="s">
        <v>157</v>
      </c>
      <c r="G370" s="600" t="s">
        <v>157</v>
      </c>
      <c r="H370" s="601" t="s">
        <v>157</v>
      </c>
      <c r="I370" s="602" t="s">
        <v>157</v>
      </c>
      <c r="J370" s="602" t="s">
        <v>157</v>
      </c>
      <c r="K370" s="602" t="s">
        <v>157</v>
      </c>
      <c r="L370" s="602" t="s">
        <v>157</v>
      </c>
      <c r="M370" s="602" t="s">
        <v>157</v>
      </c>
      <c r="N370" s="602" t="s">
        <v>157</v>
      </c>
      <c r="O370" s="602" t="s">
        <v>157</v>
      </c>
      <c r="P370" s="602" t="s">
        <v>157</v>
      </c>
      <c r="Q370" s="602" t="s">
        <v>157</v>
      </c>
      <c r="R370" s="602" t="s">
        <v>157</v>
      </c>
      <c r="S370" s="602" t="s">
        <v>157</v>
      </c>
      <c r="T370" s="602" t="s">
        <v>157</v>
      </c>
      <c r="U370" s="602" t="s">
        <v>157</v>
      </c>
      <c r="V370" s="602" t="s">
        <v>157</v>
      </c>
      <c r="W370" s="602" t="s">
        <v>157</v>
      </c>
      <c r="X370" s="602" t="s">
        <v>157</v>
      </c>
      <c r="Y370" s="602" t="s">
        <v>157</v>
      </c>
      <c r="Z370" s="602" t="s">
        <v>157</v>
      </c>
      <c r="AA370" s="602" t="s">
        <v>157</v>
      </c>
      <c r="AB370" s="602" t="s">
        <v>157</v>
      </c>
      <c r="AC370" s="602" t="s">
        <v>157</v>
      </c>
      <c r="AD370" s="602" t="s">
        <v>157</v>
      </c>
      <c r="AE370" s="602" t="s">
        <v>157</v>
      </c>
      <c r="AF370" s="602" t="s">
        <v>157</v>
      </c>
      <c r="AG370" s="602" t="s">
        <v>157</v>
      </c>
      <c r="AH370" s="602" t="s">
        <v>157</v>
      </c>
      <c r="AI370" s="602" t="s">
        <v>157</v>
      </c>
      <c r="AJ370" s="602" t="s">
        <v>157</v>
      </c>
      <c r="AK370" s="602" t="s">
        <v>157</v>
      </c>
      <c r="AL370" s="602" t="s">
        <v>157</v>
      </c>
      <c r="AM370" s="602" t="s">
        <v>157</v>
      </c>
      <c r="AN370" s="602" t="s">
        <v>157</v>
      </c>
      <c r="AO370" s="602" t="s">
        <v>157</v>
      </c>
      <c r="AP370" s="602" t="s">
        <v>157</v>
      </c>
      <c r="AQ370" s="602" t="s">
        <v>157</v>
      </c>
      <c r="AR370" s="602" t="s">
        <v>157</v>
      </c>
      <c r="AS370" s="602" t="s">
        <v>157</v>
      </c>
      <c r="AT370" s="602" t="s">
        <v>157</v>
      </c>
      <c r="AU370" s="602" t="s">
        <v>157</v>
      </c>
      <c r="AV370" s="602" t="s">
        <v>157</v>
      </c>
      <c r="AW370" s="602" t="s">
        <v>157</v>
      </c>
      <c r="AX370" s="602" t="s">
        <v>157</v>
      </c>
      <c r="AY370" s="602" t="s">
        <v>157</v>
      </c>
      <c r="AZ370" s="602" t="s">
        <v>157</v>
      </c>
      <c r="BA370" s="602" t="s">
        <v>157</v>
      </c>
      <c r="BB370" s="602" t="s">
        <v>157</v>
      </c>
      <c r="BC370" s="602" t="s">
        <v>157</v>
      </c>
      <c r="BD370" s="602" t="s">
        <v>157</v>
      </c>
      <c r="BE370" s="602" t="s">
        <v>157</v>
      </c>
      <c r="BF370" s="602" t="s">
        <v>157</v>
      </c>
      <c r="BG370" s="602" t="s">
        <v>157</v>
      </c>
      <c r="BH370" s="602" t="s">
        <v>157</v>
      </c>
      <c r="BI370" s="602" t="s">
        <v>157</v>
      </c>
      <c r="BJ370" s="602" t="s">
        <v>157</v>
      </c>
      <c r="BK370" s="602" t="s">
        <v>157</v>
      </c>
      <c r="BL370" s="602" t="s">
        <v>157</v>
      </c>
      <c r="BM370" s="602" t="s">
        <v>157</v>
      </c>
      <c r="BN370" s="602" t="s">
        <v>157</v>
      </c>
      <c r="BO370" s="602" t="s">
        <v>157</v>
      </c>
    </row>
    <row r="371" spans="1:67" ht="14.4" x14ac:dyDescent="0.25">
      <c r="A371" s="597" t="e">
        <v>#N/A</v>
      </c>
      <c r="B371" s="597" t="e">
        <v>#N/A</v>
      </c>
      <c r="C371" s="598" t="s">
        <v>157</v>
      </c>
      <c r="D371" s="598" t="s">
        <v>157</v>
      </c>
      <c r="E371" s="599"/>
      <c r="F371" s="599" t="s">
        <v>157</v>
      </c>
      <c r="G371" s="600" t="s">
        <v>157</v>
      </c>
      <c r="H371" s="601" t="s">
        <v>157</v>
      </c>
      <c r="I371" s="602" t="s">
        <v>157</v>
      </c>
      <c r="J371" s="602" t="s">
        <v>157</v>
      </c>
      <c r="K371" s="602" t="s">
        <v>157</v>
      </c>
      <c r="L371" s="602" t="s">
        <v>157</v>
      </c>
      <c r="M371" s="602" t="s">
        <v>157</v>
      </c>
      <c r="N371" s="602" t="s">
        <v>157</v>
      </c>
      <c r="O371" s="602" t="s">
        <v>157</v>
      </c>
      <c r="P371" s="602" t="s">
        <v>157</v>
      </c>
      <c r="Q371" s="602" t="s">
        <v>157</v>
      </c>
      <c r="R371" s="602" t="s">
        <v>157</v>
      </c>
      <c r="S371" s="602" t="s">
        <v>157</v>
      </c>
      <c r="T371" s="602" t="s">
        <v>157</v>
      </c>
      <c r="U371" s="602" t="s">
        <v>157</v>
      </c>
      <c r="V371" s="602" t="s">
        <v>157</v>
      </c>
      <c r="W371" s="602" t="s">
        <v>157</v>
      </c>
      <c r="X371" s="602" t="s">
        <v>157</v>
      </c>
      <c r="Y371" s="602" t="s">
        <v>157</v>
      </c>
      <c r="Z371" s="602" t="s">
        <v>157</v>
      </c>
      <c r="AA371" s="602" t="s">
        <v>157</v>
      </c>
      <c r="AB371" s="602" t="s">
        <v>157</v>
      </c>
      <c r="AC371" s="602" t="s">
        <v>157</v>
      </c>
      <c r="AD371" s="602" t="s">
        <v>157</v>
      </c>
      <c r="AE371" s="602" t="s">
        <v>157</v>
      </c>
      <c r="AF371" s="602" t="s">
        <v>157</v>
      </c>
      <c r="AG371" s="602" t="s">
        <v>157</v>
      </c>
      <c r="AH371" s="602" t="s">
        <v>157</v>
      </c>
      <c r="AI371" s="602" t="s">
        <v>157</v>
      </c>
      <c r="AJ371" s="602" t="s">
        <v>157</v>
      </c>
      <c r="AK371" s="602" t="s">
        <v>157</v>
      </c>
      <c r="AL371" s="602" t="s">
        <v>157</v>
      </c>
      <c r="AM371" s="602" t="s">
        <v>157</v>
      </c>
      <c r="AN371" s="602" t="s">
        <v>157</v>
      </c>
      <c r="AO371" s="602" t="s">
        <v>157</v>
      </c>
      <c r="AP371" s="602" t="s">
        <v>157</v>
      </c>
      <c r="AQ371" s="602" t="s">
        <v>157</v>
      </c>
      <c r="AR371" s="602" t="s">
        <v>157</v>
      </c>
      <c r="AS371" s="602" t="s">
        <v>157</v>
      </c>
      <c r="AT371" s="602" t="s">
        <v>157</v>
      </c>
      <c r="AU371" s="602" t="s">
        <v>157</v>
      </c>
      <c r="AV371" s="602" t="s">
        <v>157</v>
      </c>
      <c r="AW371" s="602" t="s">
        <v>157</v>
      </c>
      <c r="AX371" s="602" t="s">
        <v>157</v>
      </c>
      <c r="AY371" s="602" t="s">
        <v>157</v>
      </c>
      <c r="AZ371" s="602" t="s">
        <v>157</v>
      </c>
      <c r="BA371" s="602" t="s">
        <v>157</v>
      </c>
      <c r="BB371" s="602" t="s">
        <v>157</v>
      </c>
      <c r="BC371" s="602" t="s">
        <v>157</v>
      </c>
      <c r="BD371" s="602" t="s">
        <v>157</v>
      </c>
      <c r="BE371" s="602" t="s">
        <v>157</v>
      </c>
      <c r="BF371" s="602" t="s">
        <v>157</v>
      </c>
      <c r="BG371" s="602" t="s">
        <v>157</v>
      </c>
      <c r="BH371" s="602" t="s">
        <v>157</v>
      </c>
      <c r="BI371" s="602" t="s">
        <v>157</v>
      </c>
      <c r="BJ371" s="602" t="s">
        <v>157</v>
      </c>
      <c r="BK371" s="602" t="s">
        <v>157</v>
      </c>
      <c r="BL371" s="602" t="s">
        <v>157</v>
      </c>
      <c r="BM371" s="602" t="s">
        <v>157</v>
      </c>
      <c r="BN371" s="602" t="s">
        <v>157</v>
      </c>
      <c r="BO371" s="602" t="s">
        <v>157</v>
      </c>
    </row>
    <row r="372" spans="1:67" ht="14.4" x14ac:dyDescent="0.25">
      <c r="A372" s="597" t="e">
        <v>#N/A</v>
      </c>
      <c r="B372" s="597" t="e">
        <v>#N/A</v>
      </c>
      <c r="C372" s="598" t="s">
        <v>157</v>
      </c>
      <c r="D372" s="598" t="s">
        <v>157</v>
      </c>
      <c r="E372" s="599"/>
      <c r="F372" s="599" t="s">
        <v>157</v>
      </c>
      <c r="G372" s="600" t="s">
        <v>157</v>
      </c>
      <c r="H372" s="601" t="s">
        <v>157</v>
      </c>
      <c r="I372" s="602" t="s">
        <v>157</v>
      </c>
      <c r="J372" s="602" t="s">
        <v>157</v>
      </c>
      <c r="K372" s="602" t="s">
        <v>157</v>
      </c>
      <c r="L372" s="602" t="s">
        <v>157</v>
      </c>
      <c r="M372" s="602" t="s">
        <v>157</v>
      </c>
      <c r="N372" s="602" t="s">
        <v>157</v>
      </c>
      <c r="O372" s="602" t="s">
        <v>157</v>
      </c>
      <c r="P372" s="602" t="s">
        <v>157</v>
      </c>
      <c r="Q372" s="602" t="s">
        <v>157</v>
      </c>
      <c r="R372" s="602" t="s">
        <v>157</v>
      </c>
      <c r="S372" s="602" t="s">
        <v>157</v>
      </c>
      <c r="T372" s="602" t="s">
        <v>157</v>
      </c>
      <c r="U372" s="602" t="s">
        <v>157</v>
      </c>
      <c r="V372" s="602" t="s">
        <v>157</v>
      </c>
      <c r="W372" s="602" t="s">
        <v>157</v>
      </c>
      <c r="X372" s="602" t="s">
        <v>157</v>
      </c>
      <c r="Y372" s="602" t="s">
        <v>157</v>
      </c>
      <c r="Z372" s="602" t="s">
        <v>157</v>
      </c>
      <c r="AA372" s="602" t="s">
        <v>157</v>
      </c>
      <c r="AB372" s="602" t="s">
        <v>157</v>
      </c>
      <c r="AC372" s="602" t="s">
        <v>157</v>
      </c>
      <c r="AD372" s="602" t="s">
        <v>157</v>
      </c>
      <c r="AE372" s="602" t="s">
        <v>157</v>
      </c>
      <c r="AF372" s="602" t="s">
        <v>157</v>
      </c>
      <c r="AG372" s="602" t="s">
        <v>157</v>
      </c>
      <c r="AH372" s="602" t="s">
        <v>157</v>
      </c>
      <c r="AI372" s="602" t="s">
        <v>157</v>
      </c>
      <c r="AJ372" s="602" t="s">
        <v>157</v>
      </c>
      <c r="AK372" s="602" t="s">
        <v>157</v>
      </c>
      <c r="AL372" s="602" t="s">
        <v>157</v>
      </c>
      <c r="AM372" s="602" t="s">
        <v>157</v>
      </c>
      <c r="AN372" s="602" t="s">
        <v>157</v>
      </c>
      <c r="AO372" s="602" t="s">
        <v>157</v>
      </c>
      <c r="AP372" s="602" t="s">
        <v>157</v>
      </c>
      <c r="AQ372" s="602" t="s">
        <v>157</v>
      </c>
      <c r="AR372" s="602" t="s">
        <v>157</v>
      </c>
      <c r="AS372" s="602" t="s">
        <v>157</v>
      </c>
      <c r="AT372" s="602" t="s">
        <v>157</v>
      </c>
      <c r="AU372" s="602" t="s">
        <v>157</v>
      </c>
      <c r="AV372" s="602" t="s">
        <v>157</v>
      </c>
      <c r="AW372" s="602" t="s">
        <v>157</v>
      </c>
      <c r="AX372" s="602" t="s">
        <v>157</v>
      </c>
      <c r="AY372" s="602" t="s">
        <v>157</v>
      </c>
      <c r="AZ372" s="602" t="s">
        <v>157</v>
      </c>
      <c r="BA372" s="602" t="s">
        <v>157</v>
      </c>
      <c r="BB372" s="602" t="s">
        <v>157</v>
      </c>
      <c r="BC372" s="602" t="s">
        <v>157</v>
      </c>
      <c r="BD372" s="602" t="s">
        <v>157</v>
      </c>
      <c r="BE372" s="602" t="s">
        <v>157</v>
      </c>
      <c r="BF372" s="602" t="s">
        <v>157</v>
      </c>
      <c r="BG372" s="602" t="s">
        <v>157</v>
      </c>
      <c r="BH372" s="602" t="s">
        <v>157</v>
      </c>
      <c r="BI372" s="602" t="s">
        <v>157</v>
      </c>
      <c r="BJ372" s="602" t="s">
        <v>157</v>
      </c>
      <c r="BK372" s="602" t="s">
        <v>157</v>
      </c>
      <c r="BL372" s="602" t="s">
        <v>157</v>
      </c>
      <c r="BM372" s="602" t="s">
        <v>157</v>
      </c>
      <c r="BN372" s="602" t="s">
        <v>157</v>
      </c>
      <c r="BO372" s="602" t="s">
        <v>157</v>
      </c>
    </row>
    <row r="373" spans="1:67" ht="14.4" x14ac:dyDescent="0.25">
      <c r="A373" s="597" t="e">
        <v>#N/A</v>
      </c>
      <c r="B373" s="597" t="e">
        <v>#N/A</v>
      </c>
      <c r="C373" s="598" t="s">
        <v>157</v>
      </c>
      <c r="D373" s="598" t="s">
        <v>157</v>
      </c>
      <c r="E373" s="599"/>
      <c r="F373" s="599" t="s">
        <v>157</v>
      </c>
      <c r="G373" s="600" t="s">
        <v>157</v>
      </c>
      <c r="H373" s="601" t="s">
        <v>157</v>
      </c>
      <c r="I373" s="602" t="s">
        <v>157</v>
      </c>
      <c r="J373" s="602" t="s">
        <v>157</v>
      </c>
      <c r="K373" s="602" t="s">
        <v>157</v>
      </c>
      <c r="L373" s="602" t="s">
        <v>157</v>
      </c>
      <c r="M373" s="602" t="s">
        <v>157</v>
      </c>
      <c r="N373" s="602" t="s">
        <v>157</v>
      </c>
      <c r="O373" s="602" t="s">
        <v>157</v>
      </c>
      <c r="P373" s="602" t="s">
        <v>157</v>
      </c>
      <c r="Q373" s="602" t="s">
        <v>157</v>
      </c>
      <c r="R373" s="602" t="s">
        <v>157</v>
      </c>
      <c r="S373" s="602" t="s">
        <v>157</v>
      </c>
      <c r="T373" s="602" t="s">
        <v>157</v>
      </c>
      <c r="U373" s="602" t="s">
        <v>157</v>
      </c>
      <c r="V373" s="602" t="s">
        <v>157</v>
      </c>
      <c r="W373" s="602" t="s">
        <v>157</v>
      </c>
      <c r="X373" s="602" t="s">
        <v>157</v>
      </c>
      <c r="Y373" s="602" t="s">
        <v>157</v>
      </c>
      <c r="Z373" s="602" t="s">
        <v>157</v>
      </c>
      <c r="AA373" s="602" t="s">
        <v>157</v>
      </c>
      <c r="AB373" s="602" t="s">
        <v>157</v>
      </c>
      <c r="AC373" s="602" t="s">
        <v>157</v>
      </c>
      <c r="AD373" s="602" t="s">
        <v>157</v>
      </c>
      <c r="AE373" s="602" t="s">
        <v>157</v>
      </c>
      <c r="AF373" s="602" t="s">
        <v>157</v>
      </c>
      <c r="AG373" s="602" t="s">
        <v>157</v>
      </c>
      <c r="AH373" s="602" t="s">
        <v>157</v>
      </c>
      <c r="AI373" s="602" t="s">
        <v>157</v>
      </c>
      <c r="AJ373" s="602" t="s">
        <v>157</v>
      </c>
      <c r="AK373" s="602" t="s">
        <v>157</v>
      </c>
      <c r="AL373" s="602" t="s">
        <v>157</v>
      </c>
      <c r="AM373" s="602" t="s">
        <v>157</v>
      </c>
      <c r="AN373" s="602" t="s">
        <v>157</v>
      </c>
      <c r="AO373" s="602" t="s">
        <v>157</v>
      </c>
      <c r="AP373" s="602" t="s">
        <v>157</v>
      </c>
      <c r="AQ373" s="602" t="s">
        <v>157</v>
      </c>
      <c r="AR373" s="602" t="s">
        <v>157</v>
      </c>
      <c r="AS373" s="602" t="s">
        <v>157</v>
      </c>
      <c r="AT373" s="602" t="s">
        <v>157</v>
      </c>
      <c r="AU373" s="602" t="s">
        <v>157</v>
      </c>
      <c r="AV373" s="602" t="s">
        <v>157</v>
      </c>
      <c r="AW373" s="602" t="s">
        <v>157</v>
      </c>
      <c r="AX373" s="602" t="s">
        <v>157</v>
      </c>
      <c r="AY373" s="602" t="s">
        <v>157</v>
      </c>
      <c r="AZ373" s="602" t="s">
        <v>157</v>
      </c>
      <c r="BA373" s="602" t="s">
        <v>157</v>
      </c>
      <c r="BB373" s="602" t="s">
        <v>157</v>
      </c>
      <c r="BC373" s="602" t="s">
        <v>157</v>
      </c>
      <c r="BD373" s="602" t="s">
        <v>157</v>
      </c>
      <c r="BE373" s="602" t="s">
        <v>157</v>
      </c>
      <c r="BF373" s="602" t="s">
        <v>157</v>
      </c>
      <c r="BG373" s="602" t="s">
        <v>157</v>
      </c>
      <c r="BH373" s="602" t="s">
        <v>157</v>
      </c>
      <c r="BI373" s="602" t="s">
        <v>157</v>
      </c>
      <c r="BJ373" s="602" t="s">
        <v>157</v>
      </c>
      <c r="BK373" s="602" t="s">
        <v>157</v>
      </c>
      <c r="BL373" s="602" t="s">
        <v>157</v>
      </c>
      <c r="BM373" s="602" t="s">
        <v>157</v>
      </c>
      <c r="BN373" s="602" t="s">
        <v>157</v>
      </c>
      <c r="BO373" s="602" t="s">
        <v>157</v>
      </c>
    </row>
    <row r="374" spans="1:67" ht="14.4" x14ac:dyDescent="0.25">
      <c r="A374" s="597" t="e">
        <v>#N/A</v>
      </c>
      <c r="B374" s="597" t="e">
        <v>#N/A</v>
      </c>
      <c r="C374" s="598" t="s">
        <v>157</v>
      </c>
      <c r="D374" s="598" t="s">
        <v>157</v>
      </c>
      <c r="E374" s="599"/>
      <c r="F374" s="599" t="s">
        <v>157</v>
      </c>
      <c r="G374" s="600" t="s">
        <v>157</v>
      </c>
      <c r="H374" s="601" t="s">
        <v>157</v>
      </c>
      <c r="I374" s="602" t="s">
        <v>157</v>
      </c>
      <c r="J374" s="602" t="s">
        <v>157</v>
      </c>
      <c r="K374" s="602" t="s">
        <v>157</v>
      </c>
      <c r="L374" s="602" t="s">
        <v>157</v>
      </c>
      <c r="M374" s="602" t="s">
        <v>157</v>
      </c>
      <c r="N374" s="602" t="s">
        <v>157</v>
      </c>
      <c r="O374" s="602" t="s">
        <v>157</v>
      </c>
      <c r="P374" s="602" t="s">
        <v>157</v>
      </c>
      <c r="Q374" s="602" t="s">
        <v>157</v>
      </c>
      <c r="R374" s="602" t="s">
        <v>157</v>
      </c>
      <c r="S374" s="602" t="s">
        <v>157</v>
      </c>
      <c r="T374" s="602" t="s">
        <v>157</v>
      </c>
      <c r="U374" s="602" t="s">
        <v>157</v>
      </c>
      <c r="V374" s="602" t="s">
        <v>157</v>
      </c>
      <c r="W374" s="602" t="s">
        <v>157</v>
      </c>
      <c r="X374" s="602" t="s">
        <v>157</v>
      </c>
      <c r="Y374" s="602" t="s">
        <v>157</v>
      </c>
      <c r="Z374" s="602" t="s">
        <v>157</v>
      </c>
      <c r="AA374" s="602" t="s">
        <v>157</v>
      </c>
      <c r="AB374" s="602" t="s">
        <v>157</v>
      </c>
      <c r="AC374" s="602" t="s">
        <v>157</v>
      </c>
      <c r="AD374" s="602" t="s">
        <v>157</v>
      </c>
      <c r="AE374" s="602" t="s">
        <v>157</v>
      </c>
      <c r="AF374" s="602" t="s">
        <v>157</v>
      </c>
      <c r="AG374" s="602" t="s">
        <v>157</v>
      </c>
      <c r="AH374" s="602" t="s">
        <v>157</v>
      </c>
      <c r="AI374" s="602" t="s">
        <v>157</v>
      </c>
      <c r="AJ374" s="602" t="s">
        <v>157</v>
      </c>
      <c r="AK374" s="602" t="s">
        <v>157</v>
      </c>
      <c r="AL374" s="602" t="s">
        <v>157</v>
      </c>
      <c r="AM374" s="602" t="s">
        <v>157</v>
      </c>
      <c r="AN374" s="602" t="s">
        <v>157</v>
      </c>
      <c r="AO374" s="602" t="s">
        <v>157</v>
      </c>
      <c r="AP374" s="602" t="s">
        <v>157</v>
      </c>
      <c r="AQ374" s="602" t="s">
        <v>157</v>
      </c>
      <c r="AR374" s="602" t="s">
        <v>157</v>
      </c>
      <c r="AS374" s="602" t="s">
        <v>157</v>
      </c>
      <c r="AT374" s="602" t="s">
        <v>157</v>
      </c>
      <c r="AU374" s="602" t="s">
        <v>157</v>
      </c>
      <c r="AV374" s="602" t="s">
        <v>157</v>
      </c>
      <c r="AW374" s="602" t="s">
        <v>157</v>
      </c>
      <c r="AX374" s="602" t="s">
        <v>157</v>
      </c>
      <c r="AY374" s="602" t="s">
        <v>157</v>
      </c>
      <c r="AZ374" s="602" t="s">
        <v>157</v>
      </c>
      <c r="BA374" s="602" t="s">
        <v>157</v>
      </c>
      <c r="BB374" s="602" t="s">
        <v>157</v>
      </c>
      <c r="BC374" s="602" t="s">
        <v>157</v>
      </c>
      <c r="BD374" s="602" t="s">
        <v>157</v>
      </c>
      <c r="BE374" s="602" t="s">
        <v>157</v>
      </c>
      <c r="BF374" s="602" t="s">
        <v>157</v>
      </c>
      <c r="BG374" s="602" t="s">
        <v>157</v>
      </c>
      <c r="BH374" s="602" t="s">
        <v>157</v>
      </c>
      <c r="BI374" s="602" t="s">
        <v>157</v>
      </c>
      <c r="BJ374" s="602" t="s">
        <v>157</v>
      </c>
      <c r="BK374" s="602" t="s">
        <v>157</v>
      </c>
      <c r="BL374" s="602" t="s">
        <v>157</v>
      </c>
      <c r="BM374" s="602" t="s">
        <v>157</v>
      </c>
      <c r="BN374" s="602" t="s">
        <v>157</v>
      </c>
      <c r="BO374" s="602" t="s">
        <v>157</v>
      </c>
    </row>
    <row r="375" spans="1:67" ht="14.4" x14ac:dyDescent="0.25">
      <c r="A375" s="597" t="e">
        <v>#N/A</v>
      </c>
      <c r="B375" s="597" t="e">
        <v>#N/A</v>
      </c>
      <c r="C375" s="598" t="s">
        <v>157</v>
      </c>
      <c r="D375" s="598" t="s">
        <v>157</v>
      </c>
      <c r="E375" s="599"/>
      <c r="F375" s="599" t="s">
        <v>157</v>
      </c>
      <c r="G375" s="600" t="s">
        <v>157</v>
      </c>
      <c r="H375" s="601" t="s">
        <v>157</v>
      </c>
      <c r="I375" s="602" t="s">
        <v>157</v>
      </c>
      <c r="J375" s="602" t="s">
        <v>157</v>
      </c>
      <c r="K375" s="602" t="s">
        <v>157</v>
      </c>
      <c r="L375" s="602" t="s">
        <v>157</v>
      </c>
      <c r="M375" s="602" t="s">
        <v>157</v>
      </c>
      <c r="N375" s="602" t="s">
        <v>157</v>
      </c>
      <c r="O375" s="602" t="s">
        <v>157</v>
      </c>
      <c r="P375" s="602" t="s">
        <v>157</v>
      </c>
      <c r="Q375" s="602" t="s">
        <v>157</v>
      </c>
      <c r="R375" s="602" t="s">
        <v>157</v>
      </c>
      <c r="S375" s="602" t="s">
        <v>157</v>
      </c>
      <c r="T375" s="602" t="s">
        <v>157</v>
      </c>
      <c r="U375" s="602" t="s">
        <v>157</v>
      </c>
      <c r="V375" s="602" t="s">
        <v>157</v>
      </c>
      <c r="W375" s="602" t="s">
        <v>157</v>
      </c>
      <c r="X375" s="602" t="s">
        <v>157</v>
      </c>
      <c r="Y375" s="602" t="s">
        <v>157</v>
      </c>
      <c r="Z375" s="602" t="s">
        <v>157</v>
      </c>
      <c r="AA375" s="602" t="s">
        <v>157</v>
      </c>
      <c r="AB375" s="602" t="s">
        <v>157</v>
      </c>
      <c r="AC375" s="602" t="s">
        <v>157</v>
      </c>
      <c r="AD375" s="602" t="s">
        <v>157</v>
      </c>
      <c r="AE375" s="602" t="s">
        <v>157</v>
      </c>
      <c r="AF375" s="602" t="s">
        <v>157</v>
      </c>
      <c r="AG375" s="602" t="s">
        <v>157</v>
      </c>
      <c r="AH375" s="602" t="s">
        <v>157</v>
      </c>
      <c r="AI375" s="602" t="s">
        <v>157</v>
      </c>
      <c r="AJ375" s="602" t="s">
        <v>157</v>
      </c>
      <c r="AK375" s="602" t="s">
        <v>157</v>
      </c>
      <c r="AL375" s="602" t="s">
        <v>157</v>
      </c>
      <c r="AM375" s="602" t="s">
        <v>157</v>
      </c>
      <c r="AN375" s="602" t="s">
        <v>157</v>
      </c>
      <c r="AO375" s="602" t="s">
        <v>157</v>
      </c>
      <c r="AP375" s="602" t="s">
        <v>157</v>
      </c>
      <c r="AQ375" s="602" t="s">
        <v>157</v>
      </c>
      <c r="AR375" s="602" t="s">
        <v>157</v>
      </c>
      <c r="AS375" s="602" t="s">
        <v>157</v>
      </c>
      <c r="AT375" s="602" t="s">
        <v>157</v>
      </c>
      <c r="AU375" s="602" t="s">
        <v>157</v>
      </c>
      <c r="AV375" s="602" t="s">
        <v>157</v>
      </c>
      <c r="AW375" s="602" t="s">
        <v>157</v>
      </c>
      <c r="AX375" s="602" t="s">
        <v>157</v>
      </c>
      <c r="AY375" s="602" t="s">
        <v>157</v>
      </c>
      <c r="AZ375" s="602" t="s">
        <v>157</v>
      </c>
      <c r="BA375" s="602" t="s">
        <v>157</v>
      </c>
      <c r="BB375" s="602" t="s">
        <v>157</v>
      </c>
      <c r="BC375" s="602" t="s">
        <v>157</v>
      </c>
      <c r="BD375" s="602" t="s">
        <v>157</v>
      </c>
      <c r="BE375" s="602" t="s">
        <v>157</v>
      </c>
      <c r="BF375" s="602" t="s">
        <v>157</v>
      </c>
      <c r="BG375" s="602" t="s">
        <v>157</v>
      </c>
      <c r="BH375" s="602" t="s">
        <v>157</v>
      </c>
      <c r="BI375" s="602" t="s">
        <v>157</v>
      </c>
      <c r="BJ375" s="602" t="s">
        <v>157</v>
      </c>
      <c r="BK375" s="602" t="s">
        <v>157</v>
      </c>
      <c r="BL375" s="602" t="s">
        <v>157</v>
      </c>
      <c r="BM375" s="602" t="s">
        <v>157</v>
      </c>
      <c r="BN375" s="602" t="s">
        <v>157</v>
      </c>
      <c r="BO375" s="602" t="s">
        <v>157</v>
      </c>
    </row>
    <row r="376" spans="1:67" ht="14.4" x14ac:dyDescent="0.25">
      <c r="A376" s="597" t="e">
        <v>#N/A</v>
      </c>
      <c r="B376" s="597" t="e">
        <v>#N/A</v>
      </c>
      <c r="C376" s="598" t="s">
        <v>157</v>
      </c>
      <c r="D376" s="598" t="s">
        <v>157</v>
      </c>
      <c r="E376" s="599"/>
      <c r="F376" s="599" t="s">
        <v>157</v>
      </c>
      <c r="G376" s="600" t="s">
        <v>157</v>
      </c>
      <c r="H376" s="601" t="s">
        <v>157</v>
      </c>
      <c r="I376" s="602" t="s">
        <v>157</v>
      </c>
      <c r="J376" s="602" t="s">
        <v>157</v>
      </c>
      <c r="K376" s="602" t="s">
        <v>157</v>
      </c>
      <c r="L376" s="602" t="s">
        <v>157</v>
      </c>
      <c r="M376" s="602" t="s">
        <v>157</v>
      </c>
      <c r="N376" s="602" t="s">
        <v>157</v>
      </c>
      <c r="O376" s="602" t="s">
        <v>157</v>
      </c>
      <c r="P376" s="602" t="s">
        <v>157</v>
      </c>
      <c r="Q376" s="602" t="s">
        <v>157</v>
      </c>
      <c r="R376" s="602" t="s">
        <v>157</v>
      </c>
      <c r="S376" s="602" t="s">
        <v>157</v>
      </c>
      <c r="T376" s="602" t="s">
        <v>157</v>
      </c>
      <c r="U376" s="602" t="s">
        <v>157</v>
      </c>
      <c r="V376" s="602" t="s">
        <v>157</v>
      </c>
      <c r="W376" s="602" t="s">
        <v>157</v>
      </c>
      <c r="X376" s="602" t="s">
        <v>157</v>
      </c>
      <c r="Y376" s="602" t="s">
        <v>157</v>
      </c>
      <c r="Z376" s="602" t="s">
        <v>157</v>
      </c>
      <c r="AA376" s="602" t="s">
        <v>157</v>
      </c>
      <c r="AB376" s="602" t="s">
        <v>157</v>
      </c>
      <c r="AC376" s="602" t="s">
        <v>157</v>
      </c>
      <c r="AD376" s="602" t="s">
        <v>157</v>
      </c>
      <c r="AE376" s="602" t="s">
        <v>157</v>
      </c>
      <c r="AF376" s="602" t="s">
        <v>157</v>
      </c>
      <c r="AG376" s="602" t="s">
        <v>157</v>
      </c>
      <c r="AH376" s="602" t="s">
        <v>157</v>
      </c>
      <c r="AI376" s="602" t="s">
        <v>157</v>
      </c>
      <c r="AJ376" s="602" t="s">
        <v>157</v>
      </c>
      <c r="AK376" s="602" t="s">
        <v>157</v>
      </c>
      <c r="AL376" s="602" t="s">
        <v>157</v>
      </c>
      <c r="AM376" s="602" t="s">
        <v>157</v>
      </c>
      <c r="AN376" s="602" t="s">
        <v>157</v>
      </c>
      <c r="AO376" s="602" t="s">
        <v>157</v>
      </c>
      <c r="AP376" s="602" t="s">
        <v>157</v>
      </c>
      <c r="AQ376" s="602" t="s">
        <v>157</v>
      </c>
      <c r="AR376" s="602" t="s">
        <v>157</v>
      </c>
      <c r="AS376" s="602" t="s">
        <v>157</v>
      </c>
      <c r="AT376" s="602" t="s">
        <v>157</v>
      </c>
      <c r="AU376" s="602" t="s">
        <v>157</v>
      </c>
      <c r="AV376" s="602" t="s">
        <v>157</v>
      </c>
      <c r="AW376" s="602" t="s">
        <v>157</v>
      </c>
      <c r="AX376" s="602" t="s">
        <v>157</v>
      </c>
      <c r="AY376" s="602" t="s">
        <v>157</v>
      </c>
      <c r="AZ376" s="602" t="s">
        <v>157</v>
      </c>
      <c r="BA376" s="602" t="s">
        <v>157</v>
      </c>
      <c r="BB376" s="602" t="s">
        <v>157</v>
      </c>
      <c r="BC376" s="602" t="s">
        <v>157</v>
      </c>
      <c r="BD376" s="602" t="s">
        <v>157</v>
      </c>
      <c r="BE376" s="602" t="s">
        <v>157</v>
      </c>
      <c r="BF376" s="602" t="s">
        <v>157</v>
      </c>
      <c r="BG376" s="602" t="s">
        <v>157</v>
      </c>
      <c r="BH376" s="602" t="s">
        <v>157</v>
      </c>
      <c r="BI376" s="602" t="s">
        <v>157</v>
      </c>
      <c r="BJ376" s="602" t="s">
        <v>157</v>
      </c>
      <c r="BK376" s="602" t="s">
        <v>157</v>
      </c>
      <c r="BL376" s="602" t="s">
        <v>157</v>
      </c>
      <c r="BM376" s="602" t="s">
        <v>157</v>
      </c>
      <c r="BN376" s="602" t="s">
        <v>157</v>
      </c>
      <c r="BO376" s="602" t="s">
        <v>157</v>
      </c>
    </row>
    <row r="377" spans="1:67" ht="14.4" x14ac:dyDescent="0.25">
      <c r="A377" s="597" t="e">
        <v>#N/A</v>
      </c>
      <c r="B377" s="597" t="e">
        <v>#N/A</v>
      </c>
      <c r="C377" s="598" t="s">
        <v>157</v>
      </c>
      <c r="D377" s="598" t="s">
        <v>157</v>
      </c>
      <c r="E377" s="599"/>
      <c r="F377" s="599" t="s">
        <v>157</v>
      </c>
      <c r="G377" s="600" t="s">
        <v>157</v>
      </c>
      <c r="H377" s="601" t="s">
        <v>157</v>
      </c>
      <c r="I377" s="602" t="s">
        <v>157</v>
      </c>
      <c r="J377" s="602" t="s">
        <v>157</v>
      </c>
      <c r="K377" s="602" t="s">
        <v>157</v>
      </c>
      <c r="L377" s="602" t="s">
        <v>157</v>
      </c>
      <c r="M377" s="602" t="s">
        <v>157</v>
      </c>
      <c r="N377" s="602" t="s">
        <v>157</v>
      </c>
      <c r="O377" s="602" t="s">
        <v>157</v>
      </c>
      <c r="P377" s="602" t="s">
        <v>157</v>
      </c>
      <c r="Q377" s="602" t="s">
        <v>157</v>
      </c>
      <c r="R377" s="602" t="s">
        <v>157</v>
      </c>
      <c r="S377" s="602" t="s">
        <v>157</v>
      </c>
      <c r="T377" s="602" t="s">
        <v>157</v>
      </c>
      <c r="U377" s="602" t="s">
        <v>157</v>
      </c>
      <c r="V377" s="602" t="s">
        <v>157</v>
      </c>
      <c r="W377" s="602" t="s">
        <v>157</v>
      </c>
      <c r="X377" s="602" t="s">
        <v>157</v>
      </c>
      <c r="Y377" s="602" t="s">
        <v>157</v>
      </c>
      <c r="Z377" s="602" t="s">
        <v>157</v>
      </c>
      <c r="AA377" s="602" t="s">
        <v>157</v>
      </c>
      <c r="AB377" s="602" t="s">
        <v>157</v>
      </c>
      <c r="AC377" s="602" t="s">
        <v>157</v>
      </c>
      <c r="AD377" s="602" t="s">
        <v>157</v>
      </c>
      <c r="AE377" s="602" t="s">
        <v>157</v>
      </c>
      <c r="AF377" s="602" t="s">
        <v>157</v>
      </c>
      <c r="AG377" s="602" t="s">
        <v>157</v>
      </c>
      <c r="AH377" s="602" t="s">
        <v>157</v>
      </c>
      <c r="AI377" s="602" t="s">
        <v>157</v>
      </c>
      <c r="AJ377" s="602" t="s">
        <v>157</v>
      </c>
      <c r="AK377" s="602" t="s">
        <v>157</v>
      </c>
      <c r="AL377" s="602" t="s">
        <v>157</v>
      </c>
      <c r="AM377" s="602" t="s">
        <v>157</v>
      </c>
      <c r="AN377" s="602" t="s">
        <v>157</v>
      </c>
      <c r="AO377" s="602" t="s">
        <v>157</v>
      </c>
      <c r="AP377" s="602" t="s">
        <v>157</v>
      </c>
      <c r="AQ377" s="602" t="s">
        <v>157</v>
      </c>
      <c r="AR377" s="602" t="s">
        <v>157</v>
      </c>
      <c r="AS377" s="602" t="s">
        <v>157</v>
      </c>
      <c r="AT377" s="602" t="s">
        <v>157</v>
      </c>
      <c r="AU377" s="602" t="s">
        <v>157</v>
      </c>
      <c r="AV377" s="602" t="s">
        <v>157</v>
      </c>
      <c r="AW377" s="602" t="s">
        <v>157</v>
      </c>
      <c r="AX377" s="602" t="s">
        <v>157</v>
      </c>
      <c r="AY377" s="602" t="s">
        <v>157</v>
      </c>
      <c r="AZ377" s="602" t="s">
        <v>157</v>
      </c>
      <c r="BA377" s="602" t="s">
        <v>157</v>
      </c>
      <c r="BB377" s="602" t="s">
        <v>157</v>
      </c>
      <c r="BC377" s="602" t="s">
        <v>157</v>
      </c>
      <c r="BD377" s="602" t="s">
        <v>157</v>
      </c>
      <c r="BE377" s="602" t="s">
        <v>157</v>
      </c>
      <c r="BF377" s="602" t="s">
        <v>157</v>
      </c>
      <c r="BG377" s="602" t="s">
        <v>157</v>
      </c>
      <c r="BH377" s="602" t="s">
        <v>157</v>
      </c>
      <c r="BI377" s="602" t="s">
        <v>157</v>
      </c>
      <c r="BJ377" s="602" t="s">
        <v>157</v>
      </c>
      <c r="BK377" s="602" t="s">
        <v>157</v>
      </c>
      <c r="BL377" s="602" t="s">
        <v>157</v>
      </c>
      <c r="BM377" s="602" t="s">
        <v>157</v>
      </c>
      <c r="BN377" s="602" t="s">
        <v>157</v>
      </c>
      <c r="BO377" s="602" t="s">
        <v>157</v>
      </c>
    </row>
    <row r="378" spans="1:67" ht="14.4" x14ac:dyDescent="0.25">
      <c r="A378" s="597" t="e">
        <v>#N/A</v>
      </c>
      <c r="B378" s="597" t="e">
        <v>#N/A</v>
      </c>
      <c r="C378" s="598" t="s">
        <v>157</v>
      </c>
      <c r="D378" s="598" t="s">
        <v>157</v>
      </c>
      <c r="E378" s="599"/>
      <c r="F378" s="599" t="s">
        <v>157</v>
      </c>
      <c r="G378" s="600" t="s">
        <v>157</v>
      </c>
      <c r="H378" s="601" t="s">
        <v>157</v>
      </c>
      <c r="I378" s="602" t="s">
        <v>157</v>
      </c>
      <c r="J378" s="602" t="s">
        <v>157</v>
      </c>
      <c r="K378" s="602" t="s">
        <v>157</v>
      </c>
      <c r="L378" s="602" t="s">
        <v>157</v>
      </c>
      <c r="M378" s="602" t="s">
        <v>157</v>
      </c>
      <c r="N378" s="602" t="s">
        <v>157</v>
      </c>
      <c r="O378" s="602" t="s">
        <v>157</v>
      </c>
      <c r="P378" s="602" t="s">
        <v>157</v>
      </c>
      <c r="Q378" s="602" t="s">
        <v>157</v>
      </c>
      <c r="R378" s="602" t="s">
        <v>157</v>
      </c>
      <c r="S378" s="602" t="s">
        <v>157</v>
      </c>
      <c r="T378" s="602" t="s">
        <v>157</v>
      </c>
      <c r="U378" s="602" t="s">
        <v>157</v>
      </c>
      <c r="V378" s="602" t="s">
        <v>157</v>
      </c>
      <c r="W378" s="602" t="s">
        <v>157</v>
      </c>
      <c r="X378" s="602" t="s">
        <v>157</v>
      </c>
      <c r="Y378" s="602" t="s">
        <v>157</v>
      </c>
      <c r="Z378" s="602" t="s">
        <v>157</v>
      </c>
      <c r="AA378" s="602" t="s">
        <v>157</v>
      </c>
      <c r="AB378" s="602" t="s">
        <v>157</v>
      </c>
      <c r="AC378" s="602" t="s">
        <v>157</v>
      </c>
      <c r="AD378" s="602" t="s">
        <v>157</v>
      </c>
      <c r="AE378" s="602" t="s">
        <v>157</v>
      </c>
      <c r="AF378" s="602" t="s">
        <v>157</v>
      </c>
      <c r="AG378" s="602" t="s">
        <v>157</v>
      </c>
      <c r="AH378" s="602" t="s">
        <v>157</v>
      </c>
      <c r="AI378" s="602" t="s">
        <v>157</v>
      </c>
      <c r="AJ378" s="602" t="s">
        <v>157</v>
      </c>
      <c r="AK378" s="602" t="s">
        <v>157</v>
      </c>
      <c r="AL378" s="602" t="s">
        <v>157</v>
      </c>
      <c r="AM378" s="602" t="s">
        <v>157</v>
      </c>
      <c r="AN378" s="602" t="s">
        <v>157</v>
      </c>
      <c r="AO378" s="602" t="s">
        <v>157</v>
      </c>
      <c r="AP378" s="602" t="s">
        <v>157</v>
      </c>
      <c r="AQ378" s="602" t="s">
        <v>157</v>
      </c>
      <c r="AR378" s="602" t="s">
        <v>157</v>
      </c>
      <c r="AS378" s="602" t="s">
        <v>157</v>
      </c>
      <c r="AT378" s="602" t="s">
        <v>157</v>
      </c>
      <c r="AU378" s="602" t="s">
        <v>157</v>
      </c>
      <c r="AV378" s="602" t="s">
        <v>157</v>
      </c>
      <c r="AW378" s="602" t="s">
        <v>157</v>
      </c>
      <c r="AX378" s="602" t="s">
        <v>157</v>
      </c>
      <c r="AY378" s="602" t="s">
        <v>157</v>
      </c>
      <c r="AZ378" s="602" t="s">
        <v>157</v>
      </c>
      <c r="BA378" s="602" t="s">
        <v>157</v>
      </c>
      <c r="BB378" s="602" t="s">
        <v>157</v>
      </c>
      <c r="BC378" s="602" t="s">
        <v>157</v>
      </c>
      <c r="BD378" s="602" t="s">
        <v>157</v>
      </c>
      <c r="BE378" s="602" t="s">
        <v>157</v>
      </c>
      <c r="BF378" s="602" t="s">
        <v>157</v>
      </c>
      <c r="BG378" s="602" t="s">
        <v>157</v>
      </c>
      <c r="BH378" s="602" t="s">
        <v>157</v>
      </c>
      <c r="BI378" s="602" t="s">
        <v>157</v>
      </c>
      <c r="BJ378" s="602" t="s">
        <v>157</v>
      </c>
      <c r="BK378" s="602" t="s">
        <v>157</v>
      </c>
      <c r="BL378" s="602" t="s">
        <v>157</v>
      </c>
      <c r="BM378" s="602" t="s">
        <v>157</v>
      </c>
      <c r="BN378" s="602" t="s">
        <v>157</v>
      </c>
      <c r="BO378" s="602" t="s">
        <v>157</v>
      </c>
    </row>
    <row r="379" spans="1:67" ht="14.4" x14ac:dyDescent="0.25">
      <c r="A379" s="597" t="e">
        <v>#N/A</v>
      </c>
      <c r="B379" s="597" t="e">
        <v>#N/A</v>
      </c>
      <c r="C379" s="598" t="s">
        <v>157</v>
      </c>
      <c r="D379" s="598" t="s">
        <v>157</v>
      </c>
      <c r="E379" s="599"/>
      <c r="F379" s="599" t="s">
        <v>157</v>
      </c>
      <c r="G379" s="600" t="s">
        <v>157</v>
      </c>
      <c r="H379" s="601" t="s">
        <v>157</v>
      </c>
      <c r="I379" s="602" t="s">
        <v>157</v>
      </c>
      <c r="J379" s="602" t="s">
        <v>157</v>
      </c>
      <c r="K379" s="602" t="s">
        <v>157</v>
      </c>
      <c r="L379" s="602" t="s">
        <v>157</v>
      </c>
      <c r="M379" s="602" t="s">
        <v>157</v>
      </c>
      <c r="N379" s="602" t="s">
        <v>157</v>
      </c>
      <c r="O379" s="602" t="s">
        <v>157</v>
      </c>
      <c r="P379" s="602" t="s">
        <v>157</v>
      </c>
      <c r="Q379" s="602" t="s">
        <v>157</v>
      </c>
      <c r="R379" s="602" t="s">
        <v>157</v>
      </c>
      <c r="S379" s="602" t="s">
        <v>157</v>
      </c>
      <c r="T379" s="602" t="s">
        <v>157</v>
      </c>
      <c r="U379" s="602" t="s">
        <v>157</v>
      </c>
      <c r="V379" s="602" t="s">
        <v>157</v>
      </c>
      <c r="W379" s="602" t="s">
        <v>157</v>
      </c>
      <c r="X379" s="602" t="s">
        <v>157</v>
      </c>
      <c r="Y379" s="602" t="s">
        <v>157</v>
      </c>
      <c r="Z379" s="602" t="s">
        <v>157</v>
      </c>
      <c r="AA379" s="602" t="s">
        <v>157</v>
      </c>
      <c r="AB379" s="602" t="s">
        <v>157</v>
      </c>
      <c r="AC379" s="602" t="s">
        <v>157</v>
      </c>
      <c r="AD379" s="602" t="s">
        <v>157</v>
      </c>
      <c r="AE379" s="602" t="s">
        <v>157</v>
      </c>
      <c r="AF379" s="602" t="s">
        <v>157</v>
      </c>
      <c r="AG379" s="602" t="s">
        <v>157</v>
      </c>
      <c r="AH379" s="602" t="s">
        <v>157</v>
      </c>
      <c r="AI379" s="602" t="s">
        <v>157</v>
      </c>
      <c r="AJ379" s="602" t="s">
        <v>157</v>
      </c>
      <c r="AK379" s="602" t="s">
        <v>157</v>
      </c>
      <c r="AL379" s="602" t="s">
        <v>157</v>
      </c>
      <c r="AM379" s="602" t="s">
        <v>157</v>
      </c>
      <c r="AN379" s="602" t="s">
        <v>157</v>
      </c>
      <c r="AO379" s="602" t="s">
        <v>157</v>
      </c>
      <c r="AP379" s="602" t="s">
        <v>157</v>
      </c>
      <c r="AQ379" s="602" t="s">
        <v>157</v>
      </c>
      <c r="AR379" s="602" t="s">
        <v>157</v>
      </c>
      <c r="AS379" s="602" t="s">
        <v>157</v>
      </c>
      <c r="AT379" s="602" t="s">
        <v>157</v>
      </c>
      <c r="AU379" s="602" t="s">
        <v>157</v>
      </c>
      <c r="AV379" s="602" t="s">
        <v>157</v>
      </c>
      <c r="AW379" s="602" t="s">
        <v>157</v>
      </c>
      <c r="AX379" s="602" t="s">
        <v>157</v>
      </c>
      <c r="AY379" s="602" t="s">
        <v>157</v>
      </c>
      <c r="AZ379" s="602" t="s">
        <v>157</v>
      </c>
      <c r="BA379" s="602" t="s">
        <v>157</v>
      </c>
      <c r="BB379" s="602" t="s">
        <v>157</v>
      </c>
      <c r="BC379" s="602" t="s">
        <v>157</v>
      </c>
      <c r="BD379" s="602" t="s">
        <v>157</v>
      </c>
      <c r="BE379" s="602" t="s">
        <v>157</v>
      </c>
      <c r="BF379" s="602" t="s">
        <v>157</v>
      </c>
      <c r="BG379" s="602" t="s">
        <v>157</v>
      </c>
      <c r="BH379" s="602" t="s">
        <v>157</v>
      </c>
      <c r="BI379" s="602" t="s">
        <v>157</v>
      </c>
      <c r="BJ379" s="602" t="s">
        <v>157</v>
      </c>
      <c r="BK379" s="602" t="s">
        <v>157</v>
      </c>
      <c r="BL379" s="602" t="s">
        <v>157</v>
      </c>
      <c r="BM379" s="602" t="s">
        <v>157</v>
      </c>
      <c r="BN379" s="602" t="s">
        <v>157</v>
      </c>
      <c r="BO379" s="602" t="s">
        <v>157</v>
      </c>
    </row>
    <row r="380" spans="1:67" ht="14.4" x14ac:dyDescent="0.25">
      <c r="A380" s="597" t="e">
        <v>#N/A</v>
      </c>
      <c r="B380" s="597" t="e">
        <v>#N/A</v>
      </c>
      <c r="C380" s="598" t="s">
        <v>157</v>
      </c>
      <c r="D380" s="598" t="s">
        <v>157</v>
      </c>
      <c r="E380" s="599"/>
      <c r="F380" s="599" t="s">
        <v>157</v>
      </c>
      <c r="G380" s="600" t="s">
        <v>157</v>
      </c>
      <c r="H380" s="601" t="s">
        <v>157</v>
      </c>
      <c r="I380" s="602" t="s">
        <v>157</v>
      </c>
      <c r="J380" s="602" t="s">
        <v>157</v>
      </c>
      <c r="K380" s="602" t="s">
        <v>157</v>
      </c>
      <c r="L380" s="602" t="s">
        <v>157</v>
      </c>
      <c r="M380" s="602" t="s">
        <v>157</v>
      </c>
      <c r="N380" s="602" t="s">
        <v>157</v>
      </c>
      <c r="O380" s="602" t="s">
        <v>157</v>
      </c>
      <c r="P380" s="602" t="s">
        <v>157</v>
      </c>
      <c r="Q380" s="602" t="s">
        <v>157</v>
      </c>
      <c r="R380" s="602" t="s">
        <v>157</v>
      </c>
      <c r="S380" s="602" t="s">
        <v>157</v>
      </c>
      <c r="T380" s="602" t="s">
        <v>157</v>
      </c>
      <c r="U380" s="602" t="s">
        <v>157</v>
      </c>
      <c r="V380" s="602" t="s">
        <v>157</v>
      </c>
      <c r="W380" s="602" t="s">
        <v>157</v>
      </c>
      <c r="X380" s="602" t="s">
        <v>157</v>
      </c>
      <c r="Y380" s="602" t="s">
        <v>157</v>
      </c>
      <c r="Z380" s="602" t="s">
        <v>157</v>
      </c>
      <c r="AA380" s="602" t="s">
        <v>157</v>
      </c>
      <c r="AB380" s="602" t="s">
        <v>157</v>
      </c>
      <c r="AC380" s="602" t="s">
        <v>157</v>
      </c>
      <c r="AD380" s="602" t="s">
        <v>157</v>
      </c>
      <c r="AE380" s="602" t="s">
        <v>157</v>
      </c>
      <c r="AF380" s="602" t="s">
        <v>157</v>
      </c>
      <c r="AG380" s="602" t="s">
        <v>157</v>
      </c>
      <c r="AH380" s="602" t="s">
        <v>157</v>
      </c>
      <c r="AI380" s="602" t="s">
        <v>157</v>
      </c>
      <c r="AJ380" s="602" t="s">
        <v>157</v>
      </c>
      <c r="AK380" s="602" t="s">
        <v>157</v>
      </c>
      <c r="AL380" s="602" t="s">
        <v>157</v>
      </c>
      <c r="AM380" s="602" t="s">
        <v>157</v>
      </c>
      <c r="AN380" s="602" t="s">
        <v>157</v>
      </c>
      <c r="AO380" s="602" t="s">
        <v>157</v>
      </c>
      <c r="AP380" s="602" t="s">
        <v>157</v>
      </c>
      <c r="AQ380" s="602" t="s">
        <v>157</v>
      </c>
      <c r="AR380" s="602" t="s">
        <v>157</v>
      </c>
      <c r="AS380" s="602" t="s">
        <v>157</v>
      </c>
      <c r="AT380" s="602" t="s">
        <v>157</v>
      </c>
      <c r="AU380" s="602" t="s">
        <v>157</v>
      </c>
      <c r="AV380" s="602" t="s">
        <v>157</v>
      </c>
      <c r="AW380" s="602" t="s">
        <v>157</v>
      </c>
      <c r="AX380" s="602" t="s">
        <v>157</v>
      </c>
      <c r="AY380" s="602" t="s">
        <v>157</v>
      </c>
      <c r="AZ380" s="602" t="s">
        <v>157</v>
      </c>
      <c r="BA380" s="602" t="s">
        <v>157</v>
      </c>
      <c r="BB380" s="602" t="s">
        <v>157</v>
      </c>
      <c r="BC380" s="602" t="s">
        <v>157</v>
      </c>
      <c r="BD380" s="602" t="s">
        <v>157</v>
      </c>
      <c r="BE380" s="602" t="s">
        <v>157</v>
      </c>
      <c r="BF380" s="602" t="s">
        <v>157</v>
      </c>
      <c r="BG380" s="602" t="s">
        <v>157</v>
      </c>
      <c r="BH380" s="602" t="s">
        <v>157</v>
      </c>
      <c r="BI380" s="602" t="s">
        <v>157</v>
      </c>
      <c r="BJ380" s="602" t="s">
        <v>157</v>
      </c>
      <c r="BK380" s="602" t="s">
        <v>157</v>
      </c>
      <c r="BL380" s="602" t="s">
        <v>157</v>
      </c>
      <c r="BM380" s="602" t="s">
        <v>157</v>
      </c>
      <c r="BN380" s="602" t="s">
        <v>157</v>
      </c>
      <c r="BO380" s="602" t="s">
        <v>157</v>
      </c>
    </row>
    <row r="381" spans="1:67" ht="14.4" x14ac:dyDescent="0.25">
      <c r="A381" s="597" t="e">
        <v>#N/A</v>
      </c>
      <c r="B381" s="597" t="e">
        <v>#N/A</v>
      </c>
      <c r="C381" s="598" t="s">
        <v>157</v>
      </c>
      <c r="D381" s="598" t="s">
        <v>157</v>
      </c>
      <c r="E381" s="599"/>
      <c r="F381" s="599" t="s">
        <v>157</v>
      </c>
      <c r="G381" s="600" t="s">
        <v>157</v>
      </c>
      <c r="H381" s="601" t="s">
        <v>157</v>
      </c>
      <c r="I381" s="602" t="s">
        <v>157</v>
      </c>
      <c r="J381" s="602" t="s">
        <v>157</v>
      </c>
      <c r="K381" s="602" t="s">
        <v>157</v>
      </c>
      <c r="L381" s="602" t="s">
        <v>157</v>
      </c>
      <c r="M381" s="602" t="s">
        <v>157</v>
      </c>
      <c r="N381" s="602" t="s">
        <v>157</v>
      </c>
      <c r="O381" s="602" t="s">
        <v>157</v>
      </c>
      <c r="P381" s="602" t="s">
        <v>157</v>
      </c>
      <c r="Q381" s="602" t="s">
        <v>157</v>
      </c>
      <c r="R381" s="602" t="s">
        <v>157</v>
      </c>
      <c r="S381" s="602" t="s">
        <v>157</v>
      </c>
      <c r="T381" s="602" t="s">
        <v>157</v>
      </c>
      <c r="U381" s="602" t="s">
        <v>157</v>
      </c>
      <c r="V381" s="602" t="s">
        <v>157</v>
      </c>
      <c r="W381" s="602" t="s">
        <v>157</v>
      </c>
      <c r="X381" s="602" t="s">
        <v>157</v>
      </c>
      <c r="Y381" s="602" t="s">
        <v>157</v>
      </c>
      <c r="Z381" s="602" t="s">
        <v>157</v>
      </c>
      <c r="AA381" s="602" t="s">
        <v>157</v>
      </c>
      <c r="AB381" s="602" t="s">
        <v>157</v>
      </c>
      <c r="AC381" s="602" t="s">
        <v>157</v>
      </c>
      <c r="AD381" s="602" t="s">
        <v>157</v>
      </c>
      <c r="AE381" s="602" t="s">
        <v>157</v>
      </c>
      <c r="AF381" s="602" t="s">
        <v>157</v>
      </c>
      <c r="AG381" s="602" t="s">
        <v>157</v>
      </c>
      <c r="AH381" s="602" t="s">
        <v>157</v>
      </c>
      <c r="AI381" s="602" t="s">
        <v>157</v>
      </c>
      <c r="AJ381" s="602" t="s">
        <v>157</v>
      </c>
      <c r="AK381" s="602" t="s">
        <v>157</v>
      </c>
      <c r="AL381" s="602" t="s">
        <v>157</v>
      </c>
      <c r="AM381" s="602" t="s">
        <v>157</v>
      </c>
      <c r="AN381" s="602" t="s">
        <v>157</v>
      </c>
      <c r="AO381" s="602" t="s">
        <v>157</v>
      </c>
      <c r="AP381" s="602" t="s">
        <v>157</v>
      </c>
      <c r="AQ381" s="602" t="s">
        <v>157</v>
      </c>
      <c r="AR381" s="602" t="s">
        <v>157</v>
      </c>
      <c r="AS381" s="602" t="s">
        <v>157</v>
      </c>
      <c r="AT381" s="602" t="s">
        <v>157</v>
      </c>
      <c r="AU381" s="602" t="s">
        <v>157</v>
      </c>
      <c r="AV381" s="602" t="s">
        <v>157</v>
      </c>
      <c r="AW381" s="602" t="s">
        <v>157</v>
      </c>
      <c r="AX381" s="602" t="s">
        <v>157</v>
      </c>
      <c r="AY381" s="602" t="s">
        <v>157</v>
      </c>
      <c r="AZ381" s="602" t="s">
        <v>157</v>
      </c>
      <c r="BA381" s="602" t="s">
        <v>157</v>
      </c>
      <c r="BB381" s="602" t="s">
        <v>157</v>
      </c>
      <c r="BC381" s="602" t="s">
        <v>157</v>
      </c>
      <c r="BD381" s="602" t="s">
        <v>157</v>
      </c>
      <c r="BE381" s="602" t="s">
        <v>157</v>
      </c>
      <c r="BF381" s="602" t="s">
        <v>157</v>
      </c>
      <c r="BG381" s="602" t="s">
        <v>157</v>
      </c>
      <c r="BH381" s="602" t="s">
        <v>157</v>
      </c>
      <c r="BI381" s="602" t="s">
        <v>157</v>
      </c>
      <c r="BJ381" s="602" t="s">
        <v>157</v>
      </c>
      <c r="BK381" s="602" t="s">
        <v>157</v>
      </c>
      <c r="BL381" s="602" t="s">
        <v>157</v>
      </c>
      <c r="BM381" s="602" t="s">
        <v>157</v>
      </c>
      <c r="BN381" s="602" t="s">
        <v>157</v>
      </c>
      <c r="BO381" s="602" t="s">
        <v>157</v>
      </c>
    </row>
    <row r="382" spans="1:67" ht="14.4" x14ac:dyDescent="0.25">
      <c r="A382" s="597" t="e">
        <v>#N/A</v>
      </c>
      <c r="B382" s="597" t="e">
        <v>#N/A</v>
      </c>
      <c r="C382" s="598" t="s">
        <v>157</v>
      </c>
      <c r="D382" s="598" t="s">
        <v>157</v>
      </c>
      <c r="E382" s="599"/>
      <c r="F382" s="599" t="s">
        <v>157</v>
      </c>
      <c r="G382" s="600" t="s">
        <v>157</v>
      </c>
      <c r="H382" s="601" t="s">
        <v>157</v>
      </c>
      <c r="I382" s="602" t="s">
        <v>157</v>
      </c>
      <c r="J382" s="602" t="s">
        <v>157</v>
      </c>
      <c r="K382" s="602" t="s">
        <v>157</v>
      </c>
      <c r="L382" s="602" t="s">
        <v>157</v>
      </c>
      <c r="M382" s="602" t="s">
        <v>157</v>
      </c>
      <c r="N382" s="602" t="s">
        <v>157</v>
      </c>
      <c r="O382" s="602" t="s">
        <v>157</v>
      </c>
      <c r="P382" s="602" t="s">
        <v>157</v>
      </c>
      <c r="Q382" s="602" t="s">
        <v>157</v>
      </c>
      <c r="R382" s="602" t="s">
        <v>157</v>
      </c>
      <c r="S382" s="602" t="s">
        <v>157</v>
      </c>
      <c r="T382" s="602" t="s">
        <v>157</v>
      </c>
      <c r="U382" s="602" t="s">
        <v>157</v>
      </c>
      <c r="V382" s="602" t="s">
        <v>157</v>
      </c>
      <c r="W382" s="602" t="s">
        <v>157</v>
      </c>
      <c r="X382" s="602" t="s">
        <v>157</v>
      </c>
      <c r="Y382" s="602" t="s">
        <v>157</v>
      </c>
      <c r="Z382" s="602" t="s">
        <v>157</v>
      </c>
      <c r="AA382" s="602" t="s">
        <v>157</v>
      </c>
      <c r="AB382" s="602" t="s">
        <v>157</v>
      </c>
      <c r="AC382" s="602" t="s">
        <v>157</v>
      </c>
      <c r="AD382" s="602" t="s">
        <v>157</v>
      </c>
      <c r="AE382" s="602" t="s">
        <v>157</v>
      </c>
      <c r="AF382" s="602" t="s">
        <v>157</v>
      </c>
      <c r="AG382" s="602" t="s">
        <v>157</v>
      </c>
      <c r="AH382" s="602" t="s">
        <v>157</v>
      </c>
      <c r="AI382" s="602" t="s">
        <v>157</v>
      </c>
      <c r="AJ382" s="602" t="s">
        <v>157</v>
      </c>
      <c r="AK382" s="602" t="s">
        <v>157</v>
      </c>
      <c r="AL382" s="602" t="s">
        <v>157</v>
      </c>
      <c r="AM382" s="602" t="s">
        <v>157</v>
      </c>
      <c r="AN382" s="602" t="s">
        <v>157</v>
      </c>
      <c r="AO382" s="602" t="s">
        <v>157</v>
      </c>
      <c r="AP382" s="602" t="s">
        <v>157</v>
      </c>
      <c r="AQ382" s="602" t="s">
        <v>157</v>
      </c>
      <c r="AR382" s="602" t="s">
        <v>157</v>
      </c>
      <c r="AS382" s="602" t="s">
        <v>157</v>
      </c>
      <c r="AT382" s="602" t="s">
        <v>157</v>
      </c>
      <c r="AU382" s="602" t="s">
        <v>157</v>
      </c>
      <c r="AV382" s="602" t="s">
        <v>157</v>
      </c>
      <c r="AW382" s="602" t="s">
        <v>157</v>
      </c>
      <c r="AX382" s="602" t="s">
        <v>157</v>
      </c>
      <c r="AY382" s="602" t="s">
        <v>157</v>
      </c>
      <c r="AZ382" s="602" t="s">
        <v>157</v>
      </c>
      <c r="BA382" s="602" t="s">
        <v>157</v>
      </c>
      <c r="BB382" s="602" t="s">
        <v>157</v>
      </c>
      <c r="BC382" s="602" t="s">
        <v>157</v>
      </c>
      <c r="BD382" s="602" t="s">
        <v>157</v>
      </c>
      <c r="BE382" s="602" t="s">
        <v>157</v>
      </c>
      <c r="BF382" s="602" t="s">
        <v>157</v>
      </c>
      <c r="BG382" s="602" t="s">
        <v>157</v>
      </c>
      <c r="BH382" s="602" t="s">
        <v>157</v>
      </c>
      <c r="BI382" s="602" t="s">
        <v>157</v>
      </c>
      <c r="BJ382" s="602" t="s">
        <v>157</v>
      </c>
      <c r="BK382" s="602" t="s">
        <v>157</v>
      </c>
      <c r="BL382" s="602" t="s">
        <v>157</v>
      </c>
      <c r="BM382" s="602" t="s">
        <v>157</v>
      </c>
      <c r="BN382" s="602" t="s">
        <v>157</v>
      </c>
      <c r="BO382" s="602" t="s">
        <v>157</v>
      </c>
    </row>
    <row r="383" spans="1:67" ht="14.4" x14ac:dyDescent="0.25">
      <c r="A383" s="597" t="e">
        <v>#N/A</v>
      </c>
      <c r="B383" s="597" t="e">
        <v>#N/A</v>
      </c>
      <c r="C383" s="598" t="s">
        <v>157</v>
      </c>
      <c r="D383" s="598" t="s">
        <v>157</v>
      </c>
      <c r="E383" s="599"/>
      <c r="F383" s="599" t="s">
        <v>157</v>
      </c>
      <c r="G383" s="600" t="s">
        <v>157</v>
      </c>
      <c r="H383" s="601" t="s">
        <v>157</v>
      </c>
      <c r="I383" s="602" t="s">
        <v>157</v>
      </c>
      <c r="J383" s="602" t="s">
        <v>157</v>
      </c>
      <c r="K383" s="602" t="s">
        <v>157</v>
      </c>
      <c r="L383" s="602" t="s">
        <v>157</v>
      </c>
      <c r="M383" s="602" t="s">
        <v>157</v>
      </c>
      <c r="N383" s="602" t="s">
        <v>157</v>
      </c>
      <c r="O383" s="602" t="s">
        <v>157</v>
      </c>
      <c r="P383" s="602" t="s">
        <v>157</v>
      </c>
      <c r="Q383" s="602" t="s">
        <v>157</v>
      </c>
      <c r="R383" s="602" t="s">
        <v>157</v>
      </c>
      <c r="S383" s="602" t="s">
        <v>157</v>
      </c>
      <c r="T383" s="602" t="s">
        <v>157</v>
      </c>
      <c r="U383" s="602" t="s">
        <v>157</v>
      </c>
      <c r="V383" s="602" t="s">
        <v>157</v>
      </c>
      <c r="W383" s="602" t="s">
        <v>157</v>
      </c>
      <c r="X383" s="602" t="s">
        <v>157</v>
      </c>
      <c r="Y383" s="602" t="s">
        <v>157</v>
      </c>
      <c r="Z383" s="602" t="s">
        <v>157</v>
      </c>
      <c r="AA383" s="602" t="s">
        <v>157</v>
      </c>
      <c r="AB383" s="602" t="s">
        <v>157</v>
      </c>
      <c r="AC383" s="602" t="s">
        <v>157</v>
      </c>
      <c r="AD383" s="602" t="s">
        <v>157</v>
      </c>
      <c r="AE383" s="602" t="s">
        <v>157</v>
      </c>
      <c r="AF383" s="602" t="s">
        <v>157</v>
      </c>
      <c r="AG383" s="602" t="s">
        <v>157</v>
      </c>
      <c r="AH383" s="602" t="s">
        <v>157</v>
      </c>
      <c r="AI383" s="602" t="s">
        <v>157</v>
      </c>
      <c r="AJ383" s="602" t="s">
        <v>157</v>
      </c>
      <c r="AK383" s="602" t="s">
        <v>157</v>
      </c>
      <c r="AL383" s="602" t="s">
        <v>157</v>
      </c>
      <c r="AM383" s="602" t="s">
        <v>157</v>
      </c>
      <c r="AN383" s="602" t="s">
        <v>157</v>
      </c>
      <c r="AO383" s="602" t="s">
        <v>157</v>
      </c>
      <c r="AP383" s="602" t="s">
        <v>157</v>
      </c>
      <c r="AQ383" s="602" t="s">
        <v>157</v>
      </c>
      <c r="AR383" s="602" t="s">
        <v>157</v>
      </c>
      <c r="AS383" s="602" t="s">
        <v>157</v>
      </c>
      <c r="AT383" s="602" t="s">
        <v>157</v>
      </c>
      <c r="AU383" s="602" t="s">
        <v>157</v>
      </c>
      <c r="AV383" s="602" t="s">
        <v>157</v>
      </c>
      <c r="AW383" s="602" t="s">
        <v>157</v>
      </c>
      <c r="AX383" s="602" t="s">
        <v>157</v>
      </c>
      <c r="AY383" s="602" t="s">
        <v>157</v>
      </c>
      <c r="AZ383" s="602" t="s">
        <v>157</v>
      </c>
      <c r="BA383" s="602" t="s">
        <v>157</v>
      </c>
      <c r="BB383" s="602" t="s">
        <v>157</v>
      </c>
      <c r="BC383" s="602" t="s">
        <v>157</v>
      </c>
      <c r="BD383" s="602" t="s">
        <v>157</v>
      </c>
      <c r="BE383" s="602" t="s">
        <v>157</v>
      </c>
      <c r="BF383" s="602" t="s">
        <v>157</v>
      </c>
      <c r="BG383" s="602" t="s">
        <v>157</v>
      </c>
      <c r="BH383" s="602" t="s">
        <v>157</v>
      </c>
      <c r="BI383" s="602" t="s">
        <v>157</v>
      </c>
      <c r="BJ383" s="602" t="s">
        <v>157</v>
      </c>
      <c r="BK383" s="602" t="s">
        <v>157</v>
      </c>
      <c r="BL383" s="602" t="s">
        <v>157</v>
      </c>
      <c r="BM383" s="602" t="s">
        <v>157</v>
      </c>
      <c r="BN383" s="602" t="s">
        <v>157</v>
      </c>
      <c r="BO383" s="602" t="s">
        <v>157</v>
      </c>
    </row>
    <row r="384" spans="1:67" ht="14.4" x14ac:dyDescent="0.25">
      <c r="A384" s="597" t="e">
        <v>#N/A</v>
      </c>
      <c r="B384" s="597" t="e">
        <v>#N/A</v>
      </c>
      <c r="C384" s="598" t="s">
        <v>157</v>
      </c>
      <c r="D384" s="598" t="s">
        <v>157</v>
      </c>
      <c r="E384" s="599"/>
      <c r="F384" s="599" t="s">
        <v>157</v>
      </c>
      <c r="G384" s="600" t="s">
        <v>157</v>
      </c>
      <c r="H384" s="601" t="s">
        <v>157</v>
      </c>
      <c r="I384" s="602" t="s">
        <v>157</v>
      </c>
      <c r="J384" s="602" t="s">
        <v>157</v>
      </c>
      <c r="K384" s="602" t="s">
        <v>157</v>
      </c>
      <c r="L384" s="602" t="s">
        <v>157</v>
      </c>
      <c r="M384" s="602" t="s">
        <v>157</v>
      </c>
      <c r="N384" s="602" t="s">
        <v>157</v>
      </c>
      <c r="O384" s="602" t="s">
        <v>157</v>
      </c>
      <c r="P384" s="602" t="s">
        <v>157</v>
      </c>
      <c r="Q384" s="602" t="s">
        <v>157</v>
      </c>
      <c r="R384" s="602" t="s">
        <v>157</v>
      </c>
      <c r="S384" s="602" t="s">
        <v>157</v>
      </c>
      <c r="T384" s="602" t="s">
        <v>157</v>
      </c>
      <c r="U384" s="602" t="s">
        <v>157</v>
      </c>
      <c r="V384" s="602" t="s">
        <v>157</v>
      </c>
      <c r="W384" s="602" t="s">
        <v>157</v>
      </c>
      <c r="X384" s="602" t="s">
        <v>157</v>
      </c>
      <c r="Y384" s="602" t="s">
        <v>157</v>
      </c>
      <c r="Z384" s="602" t="s">
        <v>157</v>
      </c>
      <c r="AA384" s="602" t="s">
        <v>157</v>
      </c>
      <c r="AB384" s="602" t="s">
        <v>157</v>
      </c>
      <c r="AC384" s="602" t="s">
        <v>157</v>
      </c>
      <c r="AD384" s="602" t="s">
        <v>157</v>
      </c>
      <c r="AE384" s="602" t="s">
        <v>157</v>
      </c>
      <c r="AF384" s="602" t="s">
        <v>157</v>
      </c>
      <c r="AG384" s="602" t="s">
        <v>157</v>
      </c>
      <c r="AH384" s="602" t="s">
        <v>157</v>
      </c>
      <c r="AI384" s="602" t="s">
        <v>157</v>
      </c>
      <c r="AJ384" s="602" t="s">
        <v>157</v>
      </c>
      <c r="AK384" s="602" t="s">
        <v>157</v>
      </c>
      <c r="AL384" s="602" t="s">
        <v>157</v>
      </c>
      <c r="AM384" s="602" t="s">
        <v>157</v>
      </c>
      <c r="AN384" s="602" t="s">
        <v>157</v>
      </c>
      <c r="AO384" s="602" t="s">
        <v>157</v>
      </c>
      <c r="AP384" s="602" t="s">
        <v>157</v>
      </c>
      <c r="AQ384" s="602" t="s">
        <v>157</v>
      </c>
      <c r="AR384" s="602" t="s">
        <v>157</v>
      </c>
      <c r="AS384" s="602" t="s">
        <v>157</v>
      </c>
      <c r="AT384" s="602" t="s">
        <v>157</v>
      </c>
      <c r="AU384" s="602" t="s">
        <v>157</v>
      </c>
      <c r="AV384" s="602" t="s">
        <v>157</v>
      </c>
      <c r="AW384" s="602" t="s">
        <v>157</v>
      </c>
      <c r="AX384" s="602" t="s">
        <v>157</v>
      </c>
      <c r="AY384" s="602" t="s">
        <v>157</v>
      </c>
      <c r="AZ384" s="602" t="s">
        <v>157</v>
      </c>
      <c r="BA384" s="602" t="s">
        <v>157</v>
      </c>
      <c r="BB384" s="602" t="s">
        <v>157</v>
      </c>
      <c r="BC384" s="602" t="s">
        <v>157</v>
      </c>
      <c r="BD384" s="602" t="s">
        <v>157</v>
      </c>
      <c r="BE384" s="602" t="s">
        <v>157</v>
      </c>
      <c r="BF384" s="602" t="s">
        <v>157</v>
      </c>
      <c r="BG384" s="602" t="s">
        <v>157</v>
      </c>
      <c r="BH384" s="602" t="s">
        <v>157</v>
      </c>
      <c r="BI384" s="602" t="s">
        <v>157</v>
      </c>
      <c r="BJ384" s="602" t="s">
        <v>157</v>
      </c>
      <c r="BK384" s="602" t="s">
        <v>157</v>
      </c>
      <c r="BL384" s="602" t="s">
        <v>157</v>
      </c>
      <c r="BM384" s="602" t="s">
        <v>157</v>
      </c>
      <c r="BN384" s="602" t="s">
        <v>157</v>
      </c>
      <c r="BO384" s="602" t="s">
        <v>157</v>
      </c>
    </row>
    <row r="385" spans="1:67" ht="14.4" x14ac:dyDescent="0.25">
      <c r="A385" s="597" t="e">
        <v>#N/A</v>
      </c>
      <c r="B385" s="597" t="e">
        <v>#N/A</v>
      </c>
      <c r="C385" s="598" t="s">
        <v>157</v>
      </c>
      <c r="D385" s="598" t="s">
        <v>157</v>
      </c>
      <c r="E385" s="599"/>
      <c r="F385" s="599" t="s">
        <v>157</v>
      </c>
      <c r="G385" s="600" t="s">
        <v>157</v>
      </c>
      <c r="H385" s="601" t="s">
        <v>157</v>
      </c>
      <c r="I385" s="602" t="s">
        <v>157</v>
      </c>
      <c r="J385" s="602" t="s">
        <v>157</v>
      </c>
      <c r="K385" s="602" t="s">
        <v>157</v>
      </c>
      <c r="L385" s="602" t="s">
        <v>157</v>
      </c>
      <c r="M385" s="602" t="s">
        <v>157</v>
      </c>
      <c r="N385" s="602" t="s">
        <v>157</v>
      </c>
      <c r="O385" s="602" t="s">
        <v>157</v>
      </c>
      <c r="P385" s="602" t="s">
        <v>157</v>
      </c>
      <c r="Q385" s="602" t="s">
        <v>157</v>
      </c>
      <c r="R385" s="602" t="s">
        <v>157</v>
      </c>
      <c r="S385" s="602" t="s">
        <v>157</v>
      </c>
      <c r="T385" s="602" t="s">
        <v>157</v>
      </c>
      <c r="U385" s="602" t="s">
        <v>157</v>
      </c>
      <c r="V385" s="602" t="s">
        <v>157</v>
      </c>
      <c r="W385" s="602" t="s">
        <v>157</v>
      </c>
      <c r="X385" s="602" t="s">
        <v>157</v>
      </c>
      <c r="Y385" s="602" t="s">
        <v>157</v>
      </c>
      <c r="Z385" s="602" t="s">
        <v>157</v>
      </c>
      <c r="AA385" s="602" t="s">
        <v>157</v>
      </c>
      <c r="AB385" s="602" t="s">
        <v>157</v>
      </c>
      <c r="AC385" s="602" t="s">
        <v>157</v>
      </c>
      <c r="AD385" s="602" t="s">
        <v>157</v>
      </c>
      <c r="AE385" s="602" t="s">
        <v>157</v>
      </c>
      <c r="AF385" s="602" t="s">
        <v>157</v>
      </c>
      <c r="AG385" s="602" t="s">
        <v>157</v>
      </c>
      <c r="AH385" s="602" t="s">
        <v>157</v>
      </c>
      <c r="AI385" s="602" t="s">
        <v>157</v>
      </c>
      <c r="AJ385" s="602" t="s">
        <v>157</v>
      </c>
      <c r="AK385" s="602" t="s">
        <v>157</v>
      </c>
      <c r="AL385" s="602" t="s">
        <v>157</v>
      </c>
      <c r="AM385" s="602" t="s">
        <v>157</v>
      </c>
      <c r="AN385" s="602" t="s">
        <v>157</v>
      </c>
      <c r="AO385" s="602" t="s">
        <v>157</v>
      </c>
      <c r="AP385" s="602" t="s">
        <v>157</v>
      </c>
      <c r="AQ385" s="602" t="s">
        <v>157</v>
      </c>
      <c r="AR385" s="602" t="s">
        <v>157</v>
      </c>
      <c r="AS385" s="602" t="s">
        <v>157</v>
      </c>
      <c r="AT385" s="602" t="s">
        <v>157</v>
      </c>
      <c r="AU385" s="602" t="s">
        <v>157</v>
      </c>
      <c r="AV385" s="602" t="s">
        <v>157</v>
      </c>
      <c r="AW385" s="602" t="s">
        <v>157</v>
      </c>
      <c r="AX385" s="602" t="s">
        <v>157</v>
      </c>
      <c r="AY385" s="602" t="s">
        <v>157</v>
      </c>
      <c r="AZ385" s="602" t="s">
        <v>157</v>
      </c>
      <c r="BA385" s="602" t="s">
        <v>157</v>
      </c>
      <c r="BB385" s="602" t="s">
        <v>157</v>
      </c>
      <c r="BC385" s="602" t="s">
        <v>157</v>
      </c>
      <c r="BD385" s="602" t="s">
        <v>157</v>
      </c>
      <c r="BE385" s="602" t="s">
        <v>157</v>
      </c>
      <c r="BF385" s="602" t="s">
        <v>157</v>
      </c>
      <c r="BG385" s="602" t="s">
        <v>157</v>
      </c>
      <c r="BH385" s="602" t="s">
        <v>157</v>
      </c>
      <c r="BI385" s="602" t="s">
        <v>157</v>
      </c>
      <c r="BJ385" s="602" t="s">
        <v>157</v>
      </c>
      <c r="BK385" s="602" t="s">
        <v>157</v>
      </c>
      <c r="BL385" s="602" t="s">
        <v>157</v>
      </c>
      <c r="BM385" s="602" t="s">
        <v>157</v>
      </c>
      <c r="BN385" s="602" t="s">
        <v>157</v>
      </c>
      <c r="BO385" s="602" t="s">
        <v>157</v>
      </c>
    </row>
    <row r="386" spans="1:67" ht="14.4" x14ac:dyDescent="0.25">
      <c r="A386" s="597" t="e">
        <v>#N/A</v>
      </c>
      <c r="B386" s="597" t="e">
        <v>#N/A</v>
      </c>
      <c r="C386" s="598" t="s">
        <v>157</v>
      </c>
      <c r="D386" s="598" t="s">
        <v>157</v>
      </c>
      <c r="E386" s="599"/>
      <c r="F386" s="599" t="s">
        <v>157</v>
      </c>
      <c r="G386" s="600" t="s">
        <v>157</v>
      </c>
      <c r="H386" s="601" t="s">
        <v>157</v>
      </c>
      <c r="I386" s="602" t="s">
        <v>157</v>
      </c>
      <c r="J386" s="602" t="s">
        <v>157</v>
      </c>
      <c r="K386" s="602" t="s">
        <v>157</v>
      </c>
      <c r="L386" s="602" t="s">
        <v>157</v>
      </c>
      <c r="M386" s="602" t="s">
        <v>157</v>
      </c>
      <c r="N386" s="602" t="s">
        <v>157</v>
      </c>
      <c r="O386" s="602" t="s">
        <v>157</v>
      </c>
      <c r="P386" s="602" t="s">
        <v>157</v>
      </c>
      <c r="Q386" s="602" t="s">
        <v>157</v>
      </c>
      <c r="R386" s="602" t="s">
        <v>157</v>
      </c>
      <c r="S386" s="602" t="s">
        <v>157</v>
      </c>
      <c r="T386" s="602" t="s">
        <v>157</v>
      </c>
      <c r="U386" s="602" t="s">
        <v>157</v>
      </c>
      <c r="V386" s="602" t="s">
        <v>157</v>
      </c>
      <c r="W386" s="602" t="s">
        <v>157</v>
      </c>
      <c r="X386" s="602" t="s">
        <v>157</v>
      </c>
      <c r="Y386" s="602" t="s">
        <v>157</v>
      </c>
      <c r="Z386" s="602" t="s">
        <v>157</v>
      </c>
      <c r="AA386" s="602" t="s">
        <v>157</v>
      </c>
      <c r="AB386" s="602" t="s">
        <v>157</v>
      </c>
      <c r="AC386" s="602" t="s">
        <v>157</v>
      </c>
      <c r="AD386" s="602" t="s">
        <v>157</v>
      </c>
      <c r="AE386" s="602" t="s">
        <v>157</v>
      </c>
      <c r="AF386" s="602" t="s">
        <v>157</v>
      </c>
      <c r="AG386" s="602" t="s">
        <v>157</v>
      </c>
      <c r="AH386" s="602" t="s">
        <v>157</v>
      </c>
      <c r="AI386" s="602" t="s">
        <v>157</v>
      </c>
      <c r="AJ386" s="602" t="s">
        <v>157</v>
      </c>
      <c r="AK386" s="602" t="s">
        <v>157</v>
      </c>
      <c r="AL386" s="602" t="s">
        <v>157</v>
      </c>
      <c r="AM386" s="602" t="s">
        <v>157</v>
      </c>
      <c r="AN386" s="602" t="s">
        <v>157</v>
      </c>
      <c r="AO386" s="602" t="s">
        <v>157</v>
      </c>
      <c r="AP386" s="602" t="s">
        <v>157</v>
      </c>
      <c r="AQ386" s="602" t="s">
        <v>157</v>
      </c>
      <c r="AR386" s="602" t="s">
        <v>157</v>
      </c>
      <c r="AS386" s="602" t="s">
        <v>157</v>
      </c>
      <c r="AT386" s="602" t="s">
        <v>157</v>
      </c>
      <c r="AU386" s="602" t="s">
        <v>157</v>
      </c>
      <c r="AV386" s="602" t="s">
        <v>157</v>
      </c>
      <c r="AW386" s="602" t="s">
        <v>157</v>
      </c>
      <c r="AX386" s="602" t="s">
        <v>157</v>
      </c>
      <c r="AY386" s="602" t="s">
        <v>157</v>
      </c>
      <c r="AZ386" s="602" t="s">
        <v>157</v>
      </c>
      <c r="BA386" s="602" t="s">
        <v>157</v>
      </c>
      <c r="BB386" s="602" t="s">
        <v>157</v>
      </c>
      <c r="BC386" s="602" t="s">
        <v>157</v>
      </c>
      <c r="BD386" s="602" t="s">
        <v>157</v>
      </c>
      <c r="BE386" s="602" t="s">
        <v>157</v>
      </c>
      <c r="BF386" s="602" t="s">
        <v>157</v>
      </c>
      <c r="BG386" s="602" t="s">
        <v>157</v>
      </c>
      <c r="BH386" s="602" t="s">
        <v>157</v>
      </c>
      <c r="BI386" s="602" t="s">
        <v>157</v>
      </c>
      <c r="BJ386" s="602" t="s">
        <v>157</v>
      </c>
      <c r="BK386" s="602" t="s">
        <v>157</v>
      </c>
      <c r="BL386" s="602" t="s">
        <v>157</v>
      </c>
      <c r="BM386" s="602" t="s">
        <v>157</v>
      </c>
      <c r="BN386" s="602" t="s">
        <v>157</v>
      </c>
      <c r="BO386" s="602" t="s">
        <v>157</v>
      </c>
    </row>
    <row r="387" spans="1:67" ht="14.4" x14ac:dyDescent="0.25">
      <c r="A387" s="597" t="e">
        <v>#N/A</v>
      </c>
      <c r="B387" s="597" t="e">
        <v>#N/A</v>
      </c>
      <c r="C387" s="598" t="s">
        <v>157</v>
      </c>
      <c r="D387" s="598" t="s">
        <v>157</v>
      </c>
      <c r="E387" s="599"/>
      <c r="F387" s="599" t="s">
        <v>157</v>
      </c>
      <c r="G387" s="600" t="s">
        <v>157</v>
      </c>
      <c r="H387" s="601" t="s">
        <v>157</v>
      </c>
      <c r="I387" s="602" t="s">
        <v>157</v>
      </c>
      <c r="J387" s="602" t="s">
        <v>157</v>
      </c>
      <c r="K387" s="602" t="s">
        <v>157</v>
      </c>
      <c r="L387" s="602" t="s">
        <v>157</v>
      </c>
      <c r="M387" s="602" t="s">
        <v>157</v>
      </c>
      <c r="N387" s="602" t="s">
        <v>157</v>
      </c>
      <c r="O387" s="602" t="s">
        <v>157</v>
      </c>
      <c r="P387" s="602" t="s">
        <v>157</v>
      </c>
      <c r="Q387" s="602" t="s">
        <v>157</v>
      </c>
      <c r="R387" s="602" t="s">
        <v>157</v>
      </c>
      <c r="S387" s="602" t="s">
        <v>157</v>
      </c>
      <c r="T387" s="602" t="s">
        <v>157</v>
      </c>
      <c r="U387" s="602" t="s">
        <v>157</v>
      </c>
      <c r="V387" s="602" t="s">
        <v>157</v>
      </c>
      <c r="W387" s="602" t="s">
        <v>157</v>
      </c>
      <c r="X387" s="602" t="s">
        <v>157</v>
      </c>
      <c r="Y387" s="602" t="s">
        <v>157</v>
      </c>
      <c r="Z387" s="602" t="s">
        <v>157</v>
      </c>
      <c r="AA387" s="602" t="s">
        <v>157</v>
      </c>
      <c r="AB387" s="602" t="s">
        <v>157</v>
      </c>
      <c r="AC387" s="602" t="s">
        <v>157</v>
      </c>
      <c r="AD387" s="602" t="s">
        <v>157</v>
      </c>
      <c r="AE387" s="602" t="s">
        <v>157</v>
      </c>
      <c r="AF387" s="602" t="s">
        <v>157</v>
      </c>
      <c r="AG387" s="602" t="s">
        <v>157</v>
      </c>
      <c r="AH387" s="602" t="s">
        <v>157</v>
      </c>
      <c r="AI387" s="602" t="s">
        <v>157</v>
      </c>
      <c r="AJ387" s="602" t="s">
        <v>157</v>
      </c>
      <c r="AK387" s="602" t="s">
        <v>157</v>
      </c>
      <c r="AL387" s="602" t="s">
        <v>157</v>
      </c>
      <c r="AM387" s="602" t="s">
        <v>157</v>
      </c>
      <c r="AN387" s="602" t="s">
        <v>157</v>
      </c>
      <c r="AO387" s="602" t="s">
        <v>157</v>
      </c>
      <c r="AP387" s="602" t="s">
        <v>157</v>
      </c>
      <c r="AQ387" s="602" t="s">
        <v>157</v>
      </c>
      <c r="AR387" s="602" t="s">
        <v>157</v>
      </c>
      <c r="AS387" s="602" t="s">
        <v>157</v>
      </c>
      <c r="AT387" s="602" t="s">
        <v>157</v>
      </c>
      <c r="AU387" s="602" t="s">
        <v>157</v>
      </c>
      <c r="AV387" s="602" t="s">
        <v>157</v>
      </c>
      <c r="AW387" s="602" t="s">
        <v>157</v>
      </c>
      <c r="AX387" s="602" t="s">
        <v>157</v>
      </c>
      <c r="AY387" s="602" t="s">
        <v>157</v>
      </c>
      <c r="AZ387" s="602" t="s">
        <v>157</v>
      </c>
      <c r="BA387" s="602" t="s">
        <v>157</v>
      </c>
      <c r="BB387" s="602" t="s">
        <v>157</v>
      </c>
      <c r="BC387" s="602" t="s">
        <v>157</v>
      </c>
      <c r="BD387" s="602" t="s">
        <v>157</v>
      </c>
      <c r="BE387" s="602" t="s">
        <v>157</v>
      </c>
      <c r="BF387" s="602" t="s">
        <v>157</v>
      </c>
      <c r="BG387" s="602" t="s">
        <v>157</v>
      </c>
      <c r="BH387" s="602" t="s">
        <v>157</v>
      </c>
      <c r="BI387" s="602" t="s">
        <v>157</v>
      </c>
      <c r="BJ387" s="602" t="s">
        <v>157</v>
      </c>
      <c r="BK387" s="602" t="s">
        <v>157</v>
      </c>
      <c r="BL387" s="602" t="s">
        <v>157</v>
      </c>
      <c r="BM387" s="602" t="s">
        <v>157</v>
      </c>
      <c r="BN387" s="602" t="s">
        <v>157</v>
      </c>
      <c r="BO387" s="602" t="s">
        <v>157</v>
      </c>
    </row>
    <row r="388" spans="1:67" ht="14.4" x14ac:dyDescent="0.25">
      <c r="A388" s="597" t="e">
        <v>#N/A</v>
      </c>
      <c r="B388" s="597" t="e">
        <v>#N/A</v>
      </c>
      <c r="C388" s="598" t="s">
        <v>157</v>
      </c>
      <c r="D388" s="598" t="s">
        <v>157</v>
      </c>
      <c r="E388" s="599"/>
      <c r="F388" s="599" t="s">
        <v>157</v>
      </c>
      <c r="G388" s="600" t="s">
        <v>157</v>
      </c>
      <c r="H388" s="601" t="s">
        <v>157</v>
      </c>
      <c r="I388" s="602" t="s">
        <v>157</v>
      </c>
      <c r="J388" s="602" t="s">
        <v>157</v>
      </c>
      <c r="K388" s="602" t="s">
        <v>157</v>
      </c>
      <c r="L388" s="602" t="s">
        <v>157</v>
      </c>
      <c r="M388" s="602" t="s">
        <v>157</v>
      </c>
      <c r="N388" s="602" t="s">
        <v>157</v>
      </c>
      <c r="O388" s="602" t="s">
        <v>157</v>
      </c>
      <c r="P388" s="602" t="s">
        <v>157</v>
      </c>
      <c r="Q388" s="602" t="s">
        <v>157</v>
      </c>
      <c r="R388" s="602" t="s">
        <v>157</v>
      </c>
      <c r="S388" s="602" t="s">
        <v>157</v>
      </c>
      <c r="T388" s="602" t="s">
        <v>157</v>
      </c>
      <c r="U388" s="602" t="s">
        <v>157</v>
      </c>
      <c r="V388" s="602" t="s">
        <v>157</v>
      </c>
      <c r="W388" s="602" t="s">
        <v>157</v>
      </c>
      <c r="X388" s="602" t="s">
        <v>157</v>
      </c>
      <c r="Y388" s="602" t="s">
        <v>157</v>
      </c>
      <c r="Z388" s="602" t="s">
        <v>157</v>
      </c>
      <c r="AA388" s="602" t="s">
        <v>157</v>
      </c>
      <c r="AB388" s="602" t="s">
        <v>157</v>
      </c>
      <c r="AC388" s="602" t="s">
        <v>157</v>
      </c>
      <c r="AD388" s="602" t="s">
        <v>157</v>
      </c>
      <c r="AE388" s="602" t="s">
        <v>157</v>
      </c>
      <c r="AF388" s="602" t="s">
        <v>157</v>
      </c>
      <c r="AG388" s="602" t="s">
        <v>157</v>
      </c>
      <c r="AH388" s="602" t="s">
        <v>157</v>
      </c>
      <c r="AI388" s="602" t="s">
        <v>157</v>
      </c>
      <c r="AJ388" s="602" t="s">
        <v>157</v>
      </c>
      <c r="AK388" s="602" t="s">
        <v>157</v>
      </c>
      <c r="AL388" s="602" t="s">
        <v>157</v>
      </c>
      <c r="AM388" s="602" t="s">
        <v>157</v>
      </c>
      <c r="AN388" s="602" t="s">
        <v>157</v>
      </c>
      <c r="AO388" s="602" t="s">
        <v>157</v>
      </c>
      <c r="AP388" s="602" t="s">
        <v>157</v>
      </c>
      <c r="AQ388" s="602" t="s">
        <v>157</v>
      </c>
      <c r="AR388" s="602" t="s">
        <v>157</v>
      </c>
      <c r="AS388" s="602" t="s">
        <v>157</v>
      </c>
      <c r="AT388" s="602" t="s">
        <v>157</v>
      </c>
      <c r="AU388" s="602" t="s">
        <v>157</v>
      </c>
      <c r="AV388" s="602" t="s">
        <v>157</v>
      </c>
      <c r="AW388" s="602" t="s">
        <v>157</v>
      </c>
      <c r="AX388" s="602" t="s">
        <v>157</v>
      </c>
      <c r="AY388" s="602" t="s">
        <v>157</v>
      </c>
      <c r="AZ388" s="602" t="s">
        <v>157</v>
      </c>
      <c r="BA388" s="602" t="s">
        <v>157</v>
      </c>
      <c r="BB388" s="602" t="s">
        <v>157</v>
      </c>
      <c r="BC388" s="602" t="s">
        <v>157</v>
      </c>
      <c r="BD388" s="602" t="s">
        <v>157</v>
      </c>
      <c r="BE388" s="602" t="s">
        <v>157</v>
      </c>
      <c r="BF388" s="602" t="s">
        <v>157</v>
      </c>
      <c r="BG388" s="602" t="s">
        <v>157</v>
      </c>
      <c r="BH388" s="602" t="s">
        <v>157</v>
      </c>
      <c r="BI388" s="602" t="s">
        <v>157</v>
      </c>
      <c r="BJ388" s="602" t="s">
        <v>157</v>
      </c>
      <c r="BK388" s="602" t="s">
        <v>157</v>
      </c>
      <c r="BL388" s="602" t="s">
        <v>157</v>
      </c>
      <c r="BM388" s="602" t="s">
        <v>157</v>
      </c>
      <c r="BN388" s="602" t="s">
        <v>157</v>
      </c>
      <c r="BO388" s="602" t="s">
        <v>157</v>
      </c>
    </row>
    <row r="389" spans="1:67" ht="14.4" x14ac:dyDescent="0.25">
      <c r="A389" s="597" t="e">
        <v>#N/A</v>
      </c>
      <c r="B389" s="597" t="e">
        <v>#N/A</v>
      </c>
      <c r="C389" s="598" t="s">
        <v>157</v>
      </c>
      <c r="D389" s="598" t="s">
        <v>157</v>
      </c>
      <c r="E389" s="599"/>
      <c r="F389" s="599" t="s">
        <v>157</v>
      </c>
      <c r="G389" s="600" t="s">
        <v>157</v>
      </c>
      <c r="H389" s="601" t="s">
        <v>157</v>
      </c>
      <c r="I389" s="602" t="s">
        <v>157</v>
      </c>
      <c r="J389" s="602" t="s">
        <v>157</v>
      </c>
      <c r="K389" s="602" t="s">
        <v>157</v>
      </c>
      <c r="L389" s="602" t="s">
        <v>157</v>
      </c>
      <c r="M389" s="602" t="s">
        <v>157</v>
      </c>
      <c r="N389" s="602" t="s">
        <v>157</v>
      </c>
      <c r="O389" s="602" t="s">
        <v>157</v>
      </c>
      <c r="P389" s="602" t="s">
        <v>157</v>
      </c>
      <c r="Q389" s="602" t="s">
        <v>157</v>
      </c>
      <c r="R389" s="602" t="s">
        <v>157</v>
      </c>
      <c r="S389" s="602" t="s">
        <v>157</v>
      </c>
      <c r="T389" s="602" t="s">
        <v>157</v>
      </c>
      <c r="U389" s="602" t="s">
        <v>157</v>
      </c>
      <c r="V389" s="602" t="s">
        <v>157</v>
      </c>
      <c r="W389" s="602" t="s">
        <v>157</v>
      </c>
      <c r="X389" s="602" t="s">
        <v>157</v>
      </c>
      <c r="Y389" s="602" t="s">
        <v>157</v>
      </c>
      <c r="Z389" s="602" t="s">
        <v>157</v>
      </c>
      <c r="AA389" s="602" t="s">
        <v>157</v>
      </c>
      <c r="AB389" s="602" t="s">
        <v>157</v>
      </c>
      <c r="AC389" s="602" t="s">
        <v>157</v>
      </c>
      <c r="AD389" s="602" t="s">
        <v>157</v>
      </c>
      <c r="AE389" s="602" t="s">
        <v>157</v>
      </c>
      <c r="AF389" s="602" t="s">
        <v>157</v>
      </c>
      <c r="AG389" s="602" t="s">
        <v>157</v>
      </c>
      <c r="AH389" s="602" t="s">
        <v>157</v>
      </c>
      <c r="AI389" s="602" t="s">
        <v>157</v>
      </c>
      <c r="AJ389" s="602" t="s">
        <v>157</v>
      </c>
      <c r="AK389" s="602" t="s">
        <v>157</v>
      </c>
      <c r="AL389" s="602" t="s">
        <v>157</v>
      </c>
      <c r="AM389" s="602" t="s">
        <v>157</v>
      </c>
      <c r="AN389" s="602" t="s">
        <v>157</v>
      </c>
      <c r="AO389" s="602" t="s">
        <v>157</v>
      </c>
      <c r="AP389" s="602" t="s">
        <v>157</v>
      </c>
      <c r="AQ389" s="602" t="s">
        <v>157</v>
      </c>
      <c r="AR389" s="602" t="s">
        <v>157</v>
      </c>
      <c r="AS389" s="602" t="s">
        <v>157</v>
      </c>
      <c r="AT389" s="602" t="s">
        <v>157</v>
      </c>
      <c r="AU389" s="602" t="s">
        <v>157</v>
      </c>
      <c r="AV389" s="602" t="s">
        <v>157</v>
      </c>
      <c r="AW389" s="602" t="s">
        <v>157</v>
      </c>
      <c r="AX389" s="602" t="s">
        <v>157</v>
      </c>
      <c r="AY389" s="602" t="s">
        <v>157</v>
      </c>
      <c r="AZ389" s="602" t="s">
        <v>157</v>
      </c>
      <c r="BA389" s="602" t="s">
        <v>157</v>
      </c>
      <c r="BB389" s="602" t="s">
        <v>157</v>
      </c>
      <c r="BC389" s="602" t="s">
        <v>157</v>
      </c>
      <c r="BD389" s="602" t="s">
        <v>157</v>
      </c>
      <c r="BE389" s="602" t="s">
        <v>157</v>
      </c>
      <c r="BF389" s="602" t="s">
        <v>157</v>
      </c>
      <c r="BG389" s="602" t="s">
        <v>157</v>
      </c>
      <c r="BH389" s="602" t="s">
        <v>157</v>
      </c>
      <c r="BI389" s="602" t="s">
        <v>157</v>
      </c>
      <c r="BJ389" s="602" t="s">
        <v>157</v>
      </c>
      <c r="BK389" s="602" t="s">
        <v>157</v>
      </c>
      <c r="BL389" s="602" t="s">
        <v>157</v>
      </c>
      <c r="BM389" s="602" t="s">
        <v>157</v>
      </c>
      <c r="BN389" s="602" t="s">
        <v>157</v>
      </c>
      <c r="BO389" s="602" t="s">
        <v>157</v>
      </c>
    </row>
    <row r="390" spans="1:67" ht="14.4" x14ac:dyDescent="0.25">
      <c r="A390" s="597" t="e">
        <v>#N/A</v>
      </c>
      <c r="B390" s="597" t="e">
        <v>#N/A</v>
      </c>
      <c r="C390" s="598" t="s">
        <v>157</v>
      </c>
      <c r="D390" s="598" t="s">
        <v>157</v>
      </c>
      <c r="E390" s="599"/>
      <c r="F390" s="599" t="s">
        <v>157</v>
      </c>
      <c r="G390" s="600" t="s">
        <v>157</v>
      </c>
      <c r="H390" s="601" t="s">
        <v>157</v>
      </c>
      <c r="I390" s="602" t="s">
        <v>157</v>
      </c>
      <c r="J390" s="602" t="s">
        <v>157</v>
      </c>
      <c r="K390" s="602" t="s">
        <v>157</v>
      </c>
      <c r="L390" s="602" t="s">
        <v>157</v>
      </c>
      <c r="M390" s="602" t="s">
        <v>157</v>
      </c>
      <c r="N390" s="602" t="s">
        <v>157</v>
      </c>
      <c r="O390" s="602" t="s">
        <v>157</v>
      </c>
      <c r="P390" s="602" t="s">
        <v>157</v>
      </c>
      <c r="Q390" s="602" t="s">
        <v>157</v>
      </c>
      <c r="R390" s="602" t="s">
        <v>157</v>
      </c>
      <c r="S390" s="602" t="s">
        <v>157</v>
      </c>
      <c r="T390" s="602" t="s">
        <v>157</v>
      </c>
      <c r="U390" s="602" t="s">
        <v>157</v>
      </c>
      <c r="V390" s="602" t="s">
        <v>157</v>
      </c>
      <c r="W390" s="602" t="s">
        <v>157</v>
      </c>
      <c r="X390" s="602" t="s">
        <v>157</v>
      </c>
      <c r="Y390" s="602" t="s">
        <v>157</v>
      </c>
      <c r="Z390" s="602" t="s">
        <v>157</v>
      </c>
      <c r="AA390" s="602" t="s">
        <v>157</v>
      </c>
      <c r="AB390" s="602" t="s">
        <v>157</v>
      </c>
      <c r="AC390" s="602" t="s">
        <v>157</v>
      </c>
      <c r="AD390" s="602" t="s">
        <v>157</v>
      </c>
      <c r="AE390" s="602" t="s">
        <v>157</v>
      </c>
      <c r="AF390" s="602" t="s">
        <v>157</v>
      </c>
      <c r="AG390" s="602" t="s">
        <v>157</v>
      </c>
      <c r="AH390" s="602" t="s">
        <v>157</v>
      </c>
      <c r="AI390" s="602" t="s">
        <v>157</v>
      </c>
      <c r="AJ390" s="602" t="s">
        <v>157</v>
      </c>
      <c r="AK390" s="602" t="s">
        <v>157</v>
      </c>
      <c r="AL390" s="602" t="s">
        <v>157</v>
      </c>
      <c r="AM390" s="602" t="s">
        <v>157</v>
      </c>
      <c r="AN390" s="602" t="s">
        <v>157</v>
      </c>
      <c r="AO390" s="602" t="s">
        <v>157</v>
      </c>
      <c r="AP390" s="602" t="s">
        <v>157</v>
      </c>
      <c r="AQ390" s="602" t="s">
        <v>157</v>
      </c>
      <c r="AR390" s="602" t="s">
        <v>157</v>
      </c>
      <c r="AS390" s="602" t="s">
        <v>157</v>
      </c>
      <c r="AT390" s="602" t="s">
        <v>157</v>
      </c>
      <c r="AU390" s="602" t="s">
        <v>157</v>
      </c>
      <c r="AV390" s="602" t="s">
        <v>157</v>
      </c>
      <c r="AW390" s="602" t="s">
        <v>157</v>
      </c>
      <c r="AX390" s="602" t="s">
        <v>157</v>
      </c>
      <c r="AY390" s="602" t="s">
        <v>157</v>
      </c>
      <c r="AZ390" s="602" t="s">
        <v>157</v>
      </c>
      <c r="BA390" s="602" t="s">
        <v>157</v>
      </c>
      <c r="BB390" s="602" t="s">
        <v>157</v>
      </c>
      <c r="BC390" s="602" t="s">
        <v>157</v>
      </c>
      <c r="BD390" s="602" t="s">
        <v>157</v>
      </c>
      <c r="BE390" s="602" t="s">
        <v>157</v>
      </c>
      <c r="BF390" s="602" t="s">
        <v>157</v>
      </c>
      <c r="BG390" s="602" t="s">
        <v>157</v>
      </c>
      <c r="BH390" s="602" t="s">
        <v>157</v>
      </c>
      <c r="BI390" s="602" t="s">
        <v>157</v>
      </c>
      <c r="BJ390" s="602" t="s">
        <v>157</v>
      </c>
      <c r="BK390" s="602" t="s">
        <v>157</v>
      </c>
      <c r="BL390" s="602" t="s">
        <v>157</v>
      </c>
      <c r="BM390" s="602" t="s">
        <v>157</v>
      </c>
      <c r="BN390" s="602" t="s">
        <v>157</v>
      </c>
      <c r="BO390" s="602" t="s">
        <v>157</v>
      </c>
    </row>
    <row r="391" spans="1:67" ht="14.4" x14ac:dyDescent="0.25">
      <c r="A391" s="597" t="e">
        <v>#N/A</v>
      </c>
      <c r="B391" s="597" t="e">
        <v>#N/A</v>
      </c>
      <c r="C391" s="598" t="s">
        <v>157</v>
      </c>
      <c r="D391" s="598" t="s">
        <v>157</v>
      </c>
      <c r="E391" s="599"/>
      <c r="F391" s="599" t="s">
        <v>157</v>
      </c>
      <c r="G391" s="600" t="s">
        <v>157</v>
      </c>
      <c r="H391" s="601" t="s">
        <v>157</v>
      </c>
      <c r="I391" s="602" t="s">
        <v>157</v>
      </c>
      <c r="J391" s="602" t="s">
        <v>157</v>
      </c>
      <c r="K391" s="602" t="s">
        <v>157</v>
      </c>
      <c r="L391" s="602" t="s">
        <v>157</v>
      </c>
      <c r="M391" s="602" t="s">
        <v>157</v>
      </c>
      <c r="N391" s="602" t="s">
        <v>157</v>
      </c>
      <c r="O391" s="602" t="s">
        <v>157</v>
      </c>
      <c r="P391" s="602" t="s">
        <v>157</v>
      </c>
      <c r="Q391" s="602" t="s">
        <v>157</v>
      </c>
      <c r="R391" s="602" t="s">
        <v>157</v>
      </c>
      <c r="S391" s="602" t="s">
        <v>157</v>
      </c>
      <c r="T391" s="602" t="s">
        <v>157</v>
      </c>
      <c r="U391" s="602" t="s">
        <v>157</v>
      </c>
      <c r="V391" s="602" t="s">
        <v>157</v>
      </c>
      <c r="W391" s="602" t="s">
        <v>157</v>
      </c>
      <c r="X391" s="602" t="s">
        <v>157</v>
      </c>
      <c r="Y391" s="602" t="s">
        <v>157</v>
      </c>
      <c r="Z391" s="602" t="s">
        <v>157</v>
      </c>
      <c r="AA391" s="602" t="s">
        <v>157</v>
      </c>
      <c r="AB391" s="602" t="s">
        <v>157</v>
      </c>
      <c r="AC391" s="602" t="s">
        <v>157</v>
      </c>
      <c r="AD391" s="602" t="s">
        <v>157</v>
      </c>
      <c r="AE391" s="602" t="s">
        <v>157</v>
      </c>
      <c r="AF391" s="602" t="s">
        <v>157</v>
      </c>
      <c r="AG391" s="602" t="s">
        <v>157</v>
      </c>
      <c r="AH391" s="602" t="s">
        <v>157</v>
      </c>
      <c r="AI391" s="602" t="s">
        <v>157</v>
      </c>
      <c r="AJ391" s="602" t="s">
        <v>157</v>
      </c>
      <c r="AK391" s="602" t="s">
        <v>157</v>
      </c>
      <c r="AL391" s="602" t="s">
        <v>157</v>
      </c>
      <c r="AM391" s="602" t="s">
        <v>157</v>
      </c>
      <c r="AN391" s="602" t="s">
        <v>157</v>
      </c>
      <c r="AO391" s="602" t="s">
        <v>157</v>
      </c>
      <c r="AP391" s="602" t="s">
        <v>157</v>
      </c>
      <c r="AQ391" s="602" t="s">
        <v>157</v>
      </c>
      <c r="AR391" s="602" t="s">
        <v>157</v>
      </c>
      <c r="AS391" s="602" t="s">
        <v>157</v>
      </c>
      <c r="AT391" s="602" t="s">
        <v>157</v>
      </c>
      <c r="AU391" s="602" t="s">
        <v>157</v>
      </c>
      <c r="AV391" s="602" t="s">
        <v>157</v>
      </c>
      <c r="AW391" s="602" t="s">
        <v>157</v>
      </c>
      <c r="AX391" s="602" t="s">
        <v>157</v>
      </c>
      <c r="AY391" s="602" t="s">
        <v>157</v>
      </c>
      <c r="AZ391" s="602" t="s">
        <v>157</v>
      </c>
      <c r="BA391" s="602" t="s">
        <v>157</v>
      </c>
      <c r="BB391" s="602" t="s">
        <v>157</v>
      </c>
      <c r="BC391" s="602" t="s">
        <v>157</v>
      </c>
      <c r="BD391" s="602" t="s">
        <v>157</v>
      </c>
      <c r="BE391" s="602" t="s">
        <v>157</v>
      </c>
      <c r="BF391" s="602" t="s">
        <v>157</v>
      </c>
      <c r="BG391" s="602" t="s">
        <v>157</v>
      </c>
      <c r="BH391" s="602" t="s">
        <v>157</v>
      </c>
      <c r="BI391" s="602" t="s">
        <v>157</v>
      </c>
      <c r="BJ391" s="602" t="s">
        <v>157</v>
      </c>
      <c r="BK391" s="602" t="s">
        <v>157</v>
      </c>
      <c r="BL391" s="602" t="s">
        <v>157</v>
      </c>
      <c r="BM391" s="602" t="s">
        <v>157</v>
      </c>
      <c r="BN391" s="602" t="s">
        <v>157</v>
      </c>
      <c r="BO391" s="602" t="s">
        <v>157</v>
      </c>
    </row>
    <row r="392" spans="1:67" ht="14.4" x14ac:dyDescent="0.25">
      <c r="A392" s="597" t="e">
        <v>#N/A</v>
      </c>
      <c r="B392" s="597" t="e">
        <v>#N/A</v>
      </c>
      <c r="C392" s="598" t="s">
        <v>157</v>
      </c>
      <c r="D392" s="598" t="s">
        <v>157</v>
      </c>
      <c r="E392" s="599"/>
      <c r="F392" s="599" t="s">
        <v>157</v>
      </c>
      <c r="G392" s="600" t="s">
        <v>157</v>
      </c>
      <c r="H392" s="601" t="s">
        <v>157</v>
      </c>
      <c r="I392" s="602" t="s">
        <v>157</v>
      </c>
      <c r="J392" s="602" t="s">
        <v>157</v>
      </c>
      <c r="K392" s="602" t="s">
        <v>157</v>
      </c>
      <c r="L392" s="602" t="s">
        <v>157</v>
      </c>
      <c r="M392" s="602" t="s">
        <v>157</v>
      </c>
      <c r="N392" s="602" t="s">
        <v>157</v>
      </c>
      <c r="O392" s="602" t="s">
        <v>157</v>
      </c>
      <c r="P392" s="602" t="s">
        <v>157</v>
      </c>
      <c r="Q392" s="602" t="s">
        <v>157</v>
      </c>
      <c r="R392" s="602" t="s">
        <v>157</v>
      </c>
      <c r="S392" s="602" t="s">
        <v>157</v>
      </c>
      <c r="T392" s="602" t="s">
        <v>157</v>
      </c>
      <c r="U392" s="602" t="s">
        <v>157</v>
      </c>
      <c r="V392" s="602" t="s">
        <v>157</v>
      </c>
      <c r="W392" s="602" t="s">
        <v>157</v>
      </c>
      <c r="X392" s="602" t="s">
        <v>157</v>
      </c>
      <c r="Y392" s="602" t="s">
        <v>157</v>
      </c>
      <c r="Z392" s="602" t="s">
        <v>157</v>
      </c>
      <c r="AA392" s="602" t="s">
        <v>157</v>
      </c>
      <c r="AB392" s="602" t="s">
        <v>157</v>
      </c>
      <c r="AC392" s="602" t="s">
        <v>157</v>
      </c>
      <c r="AD392" s="602" t="s">
        <v>157</v>
      </c>
      <c r="AE392" s="602" t="s">
        <v>157</v>
      </c>
      <c r="AF392" s="602" t="s">
        <v>157</v>
      </c>
      <c r="AG392" s="602" t="s">
        <v>157</v>
      </c>
      <c r="AH392" s="602" t="s">
        <v>157</v>
      </c>
      <c r="AI392" s="602" t="s">
        <v>157</v>
      </c>
      <c r="AJ392" s="602" t="s">
        <v>157</v>
      </c>
      <c r="AK392" s="602" t="s">
        <v>157</v>
      </c>
      <c r="AL392" s="602" t="s">
        <v>157</v>
      </c>
      <c r="AM392" s="602" t="s">
        <v>157</v>
      </c>
      <c r="AN392" s="602" t="s">
        <v>157</v>
      </c>
      <c r="AO392" s="602" t="s">
        <v>157</v>
      </c>
      <c r="AP392" s="602" t="s">
        <v>157</v>
      </c>
      <c r="AQ392" s="602" t="s">
        <v>157</v>
      </c>
      <c r="AR392" s="602" t="s">
        <v>157</v>
      </c>
      <c r="AS392" s="602" t="s">
        <v>157</v>
      </c>
      <c r="AT392" s="602" t="s">
        <v>157</v>
      </c>
      <c r="AU392" s="602" t="s">
        <v>157</v>
      </c>
      <c r="AV392" s="602" t="s">
        <v>157</v>
      </c>
      <c r="AW392" s="602" t="s">
        <v>157</v>
      </c>
      <c r="AX392" s="602" t="s">
        <v>157</v>
      </c>
      <c r="AY392" s="602" t="s">
        <v>157</v>
      </c>
      <c r="AZ392" s="602" t="s">
        <v>157</v>
      </c>
      <c r="BA392" s="602" t="s">
        <v>157</v>
      </c>
      <c r="BB392" s="602" t="s">
        <v>157</v>
      </c>
      <c r="BC392" s="602" t="s">
        <v>157</v>
      </c>
      <c r="BD392" s="602" t="s">
        <v>157</v>
      </c>
      <c r="BE392" s="602" t="s">
        <v>157</v>
      </c>
      <c r="BF392" s="602" t="s">
        <v>157</v>
      </c>
      <c r="BG392" s="602" t="s">
        <v>157</v>
      </c>
      <c r="BH392" s="602" t="s">
        <v>157</v>
      </c>
      <c r="BI392" s="602" t="s">
        <v>157</v>
      </c>
      <c r="BJ392" s="602" t="s">
        <v>157</v>
      </c>
      <c r="BK392" s="602" t="s">
        <v>157</v>
      </c>
      <c r="BL392" s="602" t="s">
        <v>157</v>
      </c>
      <c r="BM392" s="602" t="s">
        <v>157</v>
      </c>
      <c r="BN392" s="602" t="s">
        <v>157</v>
      </c>
      <c r="BO392" s="602" t="s">
        <v>157</v>
      </c>
    </row>
    <row r="393" spans="1:67" ht="14.4" x14ac:dyDescent="0.25">
      <c r="A393" s="597" t="e">
        <v>#N/A</v>
      </c>
      <c r="B393" s="597" t="e">
        <v>#N/A</v>
      </c>
      <c r="C393" s="598" t="s">
        <v>157</v>
      </c>
      <c r="D393" s="598" t="s">
        <v>157</v>
      </c>
      <c r="E393" s="599"/>
      <c r="F393" s="599" t="s">
        <v>157</v>
      </c>
      <c r="G393" s="600" t="s">
        <v>157</v>
      </c>
      <c r="H393" s="601" t="s">
        <v>157</v>
      </c>
      <c r="I393" s="602" t="s">
        <v>157</v>
      </c>
      <c r="J393" s="602" t="s">
        <v>157</v>
      </c>
      <c r="K393" s="602" t="s">
        <v>157</v>
      </c>
      <c r="L393" s="602" t="s">
        <v>157</v>
      </c>
      <c r="M393" s="602" t="s">
        <v>157</v>
      </c>
      <c r="N393" s="602" t="s">
        <v>157</v>
      </c>
      <c r="O393" s="602" t="s">
        <v>157</v>
      </c>
      <c r="P393" s="602" t="s">
        <v>157</v>
      </c>
      <c r="Q393" s="602" t="s">
        <v>157</v>
      </c>
      <c r="R393" s="602" t="s">
        <v>157</v>
      </c>
      <c r="S393" s="602" t="s">
        <v>157</v>
      </c>
      <c r="T393" s="602" t="s">
        <v>157</v>
      </c>
      <c r="U393" s="602" t="s">
        <v>157</v>
      </c>
      <c r="V393" s="602" t="s">
        <v>157</v>
      </c>
      <c r="W393" s="602" t="s">
        <v>157</v>
      </c>
      <c r="X393" s="602" t="s">
        <v>157</v>
      </c>
      <c r="Y393" s="602" t="s">
        <v>157</v>
      </c>
      <c r="Z393" s="602" t="s">
        <v>157</v>
      </c>
      <c r="AA393" s="602" t="s">
        <v>157</v>
      </c>
      <c r="AB393" s="602" t="s">
        <v>157</v>
      </c>
      <c r="AC393" s="602" t="s">
        <v>157</v>
      </c>
      <c r="AD393" s="602" t="s">
        <v>157</v>
      </c>
      <c r="AE393" s="602" t="s">
        <v>157</v>
      </c>
      <c r="AF393" s="602" t="s">
        <v>157</v>
      </c>
      <c r="AG393" s="602" t="s">
        <v>157</v>
      </c>
      <c r="AH393" s="602" t="s">
        <v>157</v>
      </c>
      <c r="AI393" s="602" t="s">
        <v>157</v>
      </c>
      <c r="AJ393" s="602" t="s">
        <v>157</v>
      </c>
      <c r="AK393" s="602" t="s">
        <v>157</v>
      </c>
      <c r="AL393" s="602" t="s">
        <v>157</v>
      </c>
      <c r="AM393" s="602" t="s">
        <v>157</v>
      </c>
      <c r="AN393" s="602" t="s">
        <v>157</v>
      </c>
      <c r="AO393" s="602" t="s">
        <v>157</v>
      </c>
      <c r="AP393" s="602" t="s">
        <v>157</v>
      </c>
      <c r="AQ393" s="602" t="s">
        <v>157</v>
      </c>
      <c r="AR393" s="602" t="s">
        <v>157</v>
      </c>
      <c r="AS393" s="602" t="s">
        <v>157</v>
      </c>
      <c r="AT393" s="602" t="s">
        <v>157</v>
      </c>
      <c r="AU393" s="602" t="s">
        <v>157</v>
      </c>
      <c r="AV393" s="602" t="s">
        <v>157</v>
      </c>
      <c r="AW393" s="602" t="s">
        <v>157</v>
      </c>
      <c r="AX393" s="602" t="s">
        <v>157</v>
      </c>
      <c r="AY393" s="602" t="s">
        <v>157</v>
      </c>
      <c r="AZ393" s="602" t="s">
        <v>157</v>
      </c>
      <c r="BA393" s="602" t="s">
        <v>157</v>
      </c>
      <c r="BB393" s="602" t="s">
        <v>157</v>
      </c>
      <c r="BC393" s="602" t="s">
        <v>157</v>
      </c>
      <c r="BD393" s="602" t="s">
        <v>157</v>
      </c>
      <c r="BE393" s="602" t="s">
        <v>157</v>
      </c>
      <c r="BF393" s="602" t="s">
        <v>157</v>
      </c>
      <c r="BG393" s="602" t="s">
        <v>157</v>
      </c>
      <c r="BH393" s="602" t="s">
        <v>157</v>
      </c>
      <c r="BI393" s="602" t="s">
        <v>157</v>
      </c>
      <c r="BJ393" s="602" t="s">
        <v>157</v>
      </c>
      <c r="BK393" s="602" t="s">
        <v>157</v>
      </c>
      <c r="BL393" s="602" t="s">
        <v>157</v>
      </c>
      <c r="BM393" s="602" t="s">
        <v>157</v>
      </c>
      <c r="BN393" s="602" t="s">
        <v>157</v>
      </c>
      <c r="BO393" s="602" t="s">
        <v>157</v>
      </c>
    </row>
    <row r="394" spans="1:67" ht="14.4" x14ac:dyDescent="0.25">
      <c r="A394" s="597" t="e">
        <v>#N/A</v>
      </c>
      <c r="B394" s="597" t="e">
        <v>#N/A</v>
      </c>
      <c r="C394" s="598" t="s">
        <v>157</v>
      </c>
      <c r="D394" s="598" t="s">
        <v>157</v>
      </c>
      <c r="E394" s="599"/>
      <c r="F394" s="599" t="s">
        <v>157</v>
      </c>
      <c r="G394" s="600" t="s">
        <v>157</v>
      </c>
      <c r="H394" s="601" t="s">
        <v>157</v>
      </c>
      <c r="I394" s="602" t="s">
        <v>157</v>
      </c>
      <c r="J394" s="602" t="s">
        <v>157</v>
      </c>
      <c r="K394" s="602" t="s">
        <v>157</v>
      </c>
      <c r="L394" s="602" t="s">
        <v>157</v>
      </c>
      <c r="M394" s="602" t="s">
        <v>157</v>
      </c>
      <c r="N394" s="602" t="s">
        <v>157</v>
      </c>
      <c r="O394" s="602" t="s">
        <v>157</v>
      </c>
      <c r="P394" s="602" t="s">
        <v>157</v>
      </c>
      <c r="Q394" s="602" t="s">
        <v>157</v>
      </c>
      <c r="R394" s="602" t="s">
        <v>157</v>
      </c>
      <c r="S394" s="602" t="s">
        <v>157</v>
      </c>
      <c r="T394" s="602" t="s">
        <v>157</v>
      </c>
      <c r="U394" s="602" t="s">
        <v>157</v>
      </c>
      <c r="V394" s="602" t="s">
        <v>157</v>
      </c>
      <c r="W394" s="602" t="s">
        <v>157</v>
      </c>
      <c r="X394" s="602" t="s">
        <v>157</v>
      </c>
      <c r="Y394" s="602" t="s">
        <v>157</v>
      </c>
      <c r="Z394" s="602" t="s">
        <v>157</v>
      </c>
      <c r="AA394" s="602" t="s">
        <v>157</v>
      </c>
      <c r="AB394" s="602" t="s">
        <v>157</v>
      </c>
      <c r="AC394" s="602" t="s">
        <v>157</v>
      </c>
      <c r="AD394" s="602" t="s">
        <v>157</v>
      </c>
      <c r="AE394" s="602" t="s">
        <v>157</v>
      </c>
      <c r="AF394" s="602" t="s">
        <v>157</v>
      </c>
      <c r="AG394" s="602" t="s">
        <v>157</v>
      </c>
      <c r="AH394" s="602" t="s">
        <v>157</v>
      </c>
      <c r="AI394" s="602" t="s">
        <v>157</v>
      </c>
      <c r="AJ394" s="602" t="s">
        <v>157</v>
      </c>
      <c r="AK394" s="602" t="s">
        <v>157</v>
      </c>
      <c r="AL394" s="602" t="s">
        <v>157</v>
      </c>
      <c r="AM394" s="602" t="s">
        <v>157</v>
      </c>
      <c r="AN394" s="602" t="s">
        <v>157</v>
      </c>
      <c r="AO394" s="602" t="s">
        <v>157</v>
      </c>
      <c r="AP394" s="602" t="s">
        <v>157</v>
      </c>
      <c r="AQ394" s="602" t="s">
        <v>157</v>
      </c>
      <c r="AR394" s="602" t="s">
        <v>157</v>
      </c>
      <c r="AS394" s="602" t="s">
        <v>157</v>
      </c>
      <c r="AT394" s="602" t="s">
        <v>157</v>
      </c>
      <c r="AU394" s="602" t="s">
        <v>157</v>
      </c>
      <c r="AV394" s="602" t="s">
        <v>157</v>
      </c>
      <c r="AW394" s="602" t="s">
        <v>157</v>
      </c>
      <c r="AX394" s="602" t="s">
        <v>157</v>
      </c>
      <c r="AY394" s="602" t="s">
        <v>157</v>
      </c>
      <c r="AZ394" s="602" t="s">
        <v>157</v>
      </c>
      <c r="BA394" s="602" t="s">
        <v>157</v>
      </c>
      <c r="BB394" s="602" t="s">
        <v>157</v>
      </c>
      <c r="BC394" s="602" t="s">
        <v>157</v>
      </c>
      <c r="BD394" s="602" t="s">
        <v>157</v>
      </c>
      <c r="BE394" s="602" t="s">
        <v>157</v>
      </c>
      <c r="BF394" s="602" t="s">
        <v>157</v>
      </c>
      <c r="BG394" s="602" t="s">
        <v>157</v>
      </c>
      <c r="BH394" s="602" t="s">
        <v>157</v>
      </c>
      <c r="BI394" s="602" t="s">
        <v>157</v>
      </c>
      <c r="BJ394" s="602" t="s">
        <v>157</v>
      </c>
      <c r="BK394" s="602" t="s">
        <v>157</v>
      </c>
      <c r="BL394" s="602" t="s">
        <v>157</v>
      </c>
      <c r="BM394" s="602" t="s">
        <v>157</v>
      </c>
      <c r="BN394" s="602" t="s">
        <v>157</v>
      </c>
      <c r="BO394" s="602" t="s">
        <v>157</v>
      </c>
    </row>
    <row r="395" spans="1:67" ht="14.4" x14ac:dyDescent="0.25">
      <c r="A395" s="597" t="e">
        <v>#N/A</v>
      </c>
      <c r="B395" s="597" t="e">
        <v>#N/A</v>
      </c>
      <c r="C395" s="598" t="s">
        <v>157</v>
      </c>
      <c r="D395" s="598" t="s">
        <v>157</v>
      </c>
      <c r="E395" s="599"/>
      <c r="F395" s="599" t="s">
        <v>157</v>
      </c>
      <c r="G395" s="600" t="s">
        <v>157</v>
      </c>
      <c r="H395" s="601" t="s">
        <v>157</v>
      </c>
      <c r="I395" s="602" t="s">
        <v>157</v>
      </c>
      <c r="J395" s="602" t="s">
        <v>157</v>
      </c>
      <c r="K395" s="602" t="s">
        <v>157</v>
      </c>
      <c r="L395" s="602" t="s">
        <v>157</v>
      </c>
      <c r="M395" s="602" t="s">
        <v>157</v>
      </c>
      <c r="N395" s="602" t="s">
        <v>157</v>
      </c>
      <c r="O395" s="602" t="s">
        <v>157</v>
      </c>
      <c r="P395" s="602" t="s">
        <v>157</v>
      </c>
      <c r="Q395" s="602" t="s">
        <v>157</v>
      </c>
      <c r="R395" s="602" t="s">
        <v>157</v>
      </c>
      <c r="S395" s="602" t="s">
        <v>157</v>
      </c>
      <c r="T395" s="602" t="s">
        <v>157</v>
      </c>
      <c r="U395" s="602" t="s">
        <v>157</v>
      </c>
      <c r="V395" s="602" t="s">
        <v>157</v>
      </c>
      <c r="W395" s="602" t="s">
        <v>157</v>
      </c>
      <c r="X395" s="602" t="s">
        <v>157</v>
      </c>
      <c r="Y395" s="602" t="s">
        <v>157</v>
      </c>
      <c r="Z395" s="602" t="s">
        <v>157</v>
      </c>
      <c r="AA395" s="602" t="s">
        <v>157</v>
      </c>
      <c r="AB395" s="602" t="s">
        <v>157</v>
      </c>
      <c r="AC395" s="602" t="s">
        <v>157</v>
      </c>
      <c r="AD395" s="602" t="s">
        <v>157</v>
      </c>
      <c r="AE395" s="602" t="s">
        <v>157</v>
      </c>
      <c r="AF395" s="602" t="s">
        <v>157</v>
      </c>
      <c r="AG395" s="602" t="s">
        <v>157</v>
      </c>
      <c r="AH395" s="602" t="s">
        <v>157</v>
      </c>
      <c r="AI395" s="602" t="s">
        <v>157</v>
      </c>
      <c r="AJ395" s="602" t="s">
        <v>157</v>
      </c>
      <c r="AK395" s="602" t="s">
        <v>157</v>
      </c>
      <c r="AL395" s="602" t="s">
        <v>157</v>
      </c>
      <c r="AM395" s="602" t="s">
        <v>157</v>
      </c>
      <c r="AN395" s="602" t="s">
        <v>157</v>
      </c>
      <c r="AO395" s="602" t="s">
        <v>157</v>
      </c>
      <c r="AP395" s="602" t="s">
        <v>157</v>
      </c>
      <c r="AQ395" s="602" t="s">
        <v>157</v>
      </c>
      <c r="AR395" s="602" t="s">
        <v>157</v>
      </c>
      <c r="AS395" s="602" t="s">
        <v>157</v>
      </c>
      <c r="AT395" s="602" t="s">
        <v>157</v>
      </c>
      <c r="AU395" s="602" t="s">
        <v>157</v>
      </c>
      <c r="AV395" s="602" t="s">
        <v>157</v>
      </c>
      <c r="AW395" s="602" t="s">
        <v>157</v>
      </c>
      <c r="AX395" s="602" t="s">
        <v>157</v>
      </c>
      <c r="AY395" s="602" t="s">
        <v>157</v>
      </c>
      <c r="AZ395" s="602" t="s">
        <v>157</v>
      </c>
      <c r="BA395" s="602" t="s">
        <v>157</v>
      </c>
      <c r="BB395" s="602" t="s">
        <v>157</v>
      </c>
      <c r="BC395" s="602" t="s">
        <v>157</v>
      </c>
      <c r="BD395" s="602" t="s">
        <v>157</v>
      </c>
      <c r="BE395" s="602" t="s">
        <v>157</v>
      </c>
      <c r="BF395" s="602" t="s">
        <v>157</v>
      </c>
      <c r="BG395" s="602" t="s">
        <v>157</v>
      </c>
      <c r="BH395" s="602" t="s">
        <v>157</v>
      </c>
      <c r="BI395" s="602" t="s">
        <v>157</v>
      </c>
      <c r="BJ395" s="602" t="s">
        <v>157</v>
      </c>
      <c r="BK395" s="602" t="s">
        <v>157</v>
      </c>
      <c r="BL395" s="602" t="s">
        <v>157</v>
      </c>
      <c r="BM395" s="602" t="s">
        <v>157</v>
      </c>
      <c r="BN395" s="602" t="s">
        <v>157</v>
      </c>
      <c r="BO395" s="602" t="s">
        <v>157</v>
      </c>
    </row>
    <row r="396" spans="1:67" ht="14.4" x14ac:dyDescent="0.25">
      <c r="A396" s="597" t="e">
        <v>#N/A</v>
      </c>
      <c r="B396" s="597" t="e">
        <v>#N/A</v>
      </c>
      <c r="C396" s="598" t="s">
        <v>157</v>
      </c>
      <c r="D396" s="598" t="s">
        <v>157</v>
      </c>
      <c r="E396" s="599"/>
      <c r="F396" s="599" t="s">
        <v>157</v>
      </c>
      <c r="G396" s="600" t="s">
        <v>157</v>
      </c>
      <c r="H396" s="601" t="s">
        <v>157</v>
      </c>
      <c r="I396" s="602" t="s">
        <v>157</v>
      </c>
      <c r="J396" s="602" t="s">
        <v>157</v>
      </c>
      <c r="K396" s="602" t="s">
        <v>157</v>
      </c>
      <c r="L396" s="602" t="s">
        <v>157</v>
      </c>
      <c r="M396" s="602" t="s">
        <v>157</v>
      </c>
      <c r="N396" s="602" t="s">
        <v>157</v>
      </c>
      <c r="O396" s="602" t="s">
        <v>157</v>
      </c>
      <c r="P396" s="602" t="s">
        <v>157</v>
      </c>
      <c r="Q396" s="602" t="s">
        <v>157</v>
      </c>
      <c r="R396" s="602" t="s">
        <v>157</v>
      </c>
      <c r="S396" s="602" t="s">
        <v>157</v>
      </c>
      <c r="T396" s="602" t="s">
        <v>157</v>
      </c>
      <c r="U396" s="602" t="s">
        <v>157</v>
      </c>
      <c r="V396" s="602" t="s">
        <v>157</v>
      </c>
      <c r="W396" s="602" t="s">
        <v>157</v>
      </c>
      <c r="X396" s="602" t="s">
        <v>157</v>
      </c>
      <c r="Y396" s="602" t="s">
        <v>157</v>
      </c>
      <c r="Z396" s="602" t="s">
        <v>157</v>
      </c>
      <c r="AA396" s="602" t="s">
        <v>157</v>
      </c>
      <c r="AB396" s="602" t="s">
        <v>157</v>
      </c>
      <c r="AC396" s="602" t="s">
        <v>157</v>
      </c>
      <c r="AD396" s="602" t="s">
        <v>157</v>
      </c>
      <c r="AE396" s="602" t="s">
        <v>157</v>
      </c>
      <c r="AF396" s="602" t="s">
        <v>157</v>
      </c>
      <c r="AG396" s="602" t="s">
        <v>157</v>
      </c>
      <c r="AH396" s="602" t="s">
        <v>157</v>
      </c>
      <c r="AI396" s="602" t="s">
        <v>157</v>
      </c>
      <c r="AJ396" s="602" t="s">
        <v>157</v>
      </c>
      <c r="AK396" s="602" t="s">
        <v>157</v>
      </c>
      <c r="AL396" s="602" t="s">
        <v>157</v>
      </c>
      <c r="AM396" s="602" t="s">
        <v>157</v>
      </c>
      <c r="AN396" s="602" t="s">
        <v>157</v>
      </c>
      <c r="AO396" s="602" t="s">
        <v>157</v>
      </c>
      <c r="AP396" s="602" t="s">
        <v>157</v>
      </c>
      <c r="AQ396" s="602" t="s">
        <v>157</v>
      </c>
      <c r="AR396" s="602" t="s">
        <v>157</v>
      </c>
      <c r="AS396" s="602" t="s">
        <v>157</v>
      </c>
      <c r="AT396" s="602" t="s">
        <v>157</v>
      </c>
      <c r="AU396" s="602" t="s">
        <v>157</v>
      </c>
      <c r="AV396" s="602" t="s">
        <v>157</v>
      </c>
      <c r="AW396" s="602" t="s">
        <v>157</v>
      </c>
      <c r="AX396" s="602" t="s">
        <v>157</v>
      </c>
      <c r="AY396" s="602" t="s">
        <v>157</v>
      </c>
      <c r="AZ396" s="602" t="s">
        <v>157</v>
      </c>
      <c r="BA396" s="602" t="s">
        <v>157</v>
      </c>
      <c r="BB396" s="602" t="s">
        <v>157</v>
      </c>
      <c r="BC396" s="602" t="s">
        <v>157</v>
      </c>
      <c r="BD396" s="602" t="s">
        <v>157</v>
      </c>
      <c r="BE396" s="602" t="s">
        <v>157</v>
      </c>
      <c r="BF396" s="602" t="s">
        <v>157</v>
      </c>
      <c r="BG396" s="602" t="s">
        <v>157</v>
      </c>
      <c r="BH396" s="602" t="s">
        <v>157</v>
      </c>
      <c r="BI396" s="602" t="s">
        <v>157</v>
      </c>
      <c r="BJ396" s="602" t="s">
        <v>157</v>
      </c>
      <c r="BK396" s="602" t="s">
        <v>157</v>
      </c>
      <c r="BL396" s="602" t="s">
        <v>157</v>
      </c>
      <c r="BM396" s="602" t="s">
        <v>157</v>
      </c>
      <c r="BN396" s="602" t="s">
        <v>157</v>
      </c>
      <c r="BO396" s="602" t="s">
        <v>157</v>
      </c>
    </row>
    <row r="397" spans="1:67" ht="14.4" x14ac:dyDescent="0.25">
      <c r="A397" s="597" t="e">
        <v>#N/A</v>
      </c>
      <c r="B397" s="597" t="e">
        <v>#N/A</v>
      </c>
      <c r="C397" s="598" t="s">
        <v>157</v>
      </c>
      <c r="D397" s="598" t="s">
        <v>157</v>
      </c>
      <c r="E397" s="599"/>
      <c r="F397" s="599" t="s">
        <v>157</v>
      </c>
      <c r="G397" s="600" t="s">
        <v>157</v>
      </c>
      <c r="H397" s="601" t="s">
        <v>157</v>
      </c>
      <c r="I397" s="602" t="s">
        <v>157</v>
      </c>
      <c r="J397" s="602" t="s">
        <v>157</v>
      </c>
      <c r="K397" s="602" t="s">
        <v>157</v>
      </c>
      <c r="L397" s="602" t="s">
        <v>157</v>
      </c>
      <c r="M397" s="602" t="s">
        <v>157</v>
      </c>
      <c r="N397" s="602" t="s">
        <v>157</v>
      </c>
      <c r="O397" s="602" t="s">
        <v>157</v>
      </c>
      <c r="P397" s="602" t="s">
        <v>157</v>
      </c>
      <c r="Q397" s="602" t="s">
        <v>157</v>
      </c>
      <c r="R397" s="602" t="s">
        <v>157</v>
      </c>
      <c r="S397" s="602" t="s">
        <v>157</v>
      </c>
      <c r="T397" s="602" t="s">
        <v>157</v>
      </c>
      <c r="U397" s="602" t="s">
        <v>157</v>
      </c>
      <c r="V397" s="602" t="s">
        <v>157</v>
      </c>
      <c r="W397" s="602" t="s">
        <v>157</v>
      </c>
      <c r="X397" s="602" t="s">
        <v>157</v>
      </c>
      <c r="Y397" s="602" t="s">
        <v>157</v>
      </c>
      <c r="Z397" s="602" t="s">
        <v>157</v>
      </c>
      <c r="AA397" s="602" t="s">
        <v>157</v>
      </c>
      <c r="AB397" s="602" t="s">
        <v>157</v>
      </c>
      <c r="AC397" s="602" t="s">
        <v>157</v>
      </c>
      <c r="AD397" s="602" t="s">
        <v>157</v>
      </c>
      <c r="AE397" s="602" t="s">
        <v>157</v>
      </c>
      <c r="AF397" s="602" t="s">
        <v>157</v>
      </c>
      <c r="AG397" s="602" t="s">
        <v>157</v>
      </c>
      <c r="AH397" s="602" t="s">
        <v>157</v>
      </c>
      <c r="AI397" s="602" t="s">
        <v>157</v>
      </c>
      <c r="AJ397" s="602" t="s">
        <v>157</v>
      </c>
      <c r="AK397" s="602" t="s">
        <v>157</v>
      </c>
      <c r="AL397" s="602" t="s">
        <v>157</v>
      </c>
      <c r="AM397" s="602" t="s">
        <v>157</v>
      </c>
      <c r="AN397" s="602" t="s">
        <v>157</v>
      </c>
      <c r="AO397" s="602" t="s">
        <v>157</v>
      </c>
      <c r="AP397" s="602" t="s">
        <v>157</v>
      </c>
      <c r="AQ397" s="602" t="s">
        <v>157</v>
      </c>
      <c r="AR397" s="602" t="s">
        <v>157</v>
      </c>
      <c r="AS397" s="602" t="s">
        <v>157</v>
      </c>
      <c r="AT397" s="602" t="s">
        <v>157</v>
      </c>
      <c r="AU397" s="602" t="s">
        <v>157</v>
      </c>
      <c r="AV397" s="602" t="s">
        <v>157</v>
      </c>
      <c r="AW397" s="602" t="s">
        <v>157</v>
      </c>
      <c r="AX397" s="602" t="s">
        <v>157</v>
      </c>
      <c r="AY397" s="602" t="s">
        <v>157</v>
      </c>
      <c r="AZ397" s="602" t="s">
        <v>157</v>
      </c>
      <c r="BA397" s="602" t="s">
        <v>157</v>
      </c>
      <c r="BB397" s="602" t="s">
        <v>157</v>
      </c>
      <c r="BC397" s="602" t="s">
        <v>157</v>
      </c>
      <c r="BD397" s="602" t="s">
        <v>157</v>
      </c>
      <c r="BE397" s="602" t="s">
        <v>157</v>
      </c>
      <c r="BF397" s="602" t="s">
        <v>157</v>
      </c>
      <c r="BG397" s="602" t="s">
        <v>157</v>
      </c>
      <c r="BH397" s="602" t="s">
        <v>157</v>
      </c>
      <c r="BI397" s="602" t="s">
        <v>157</v>
      </c>
      <c r="BJ397" s="602" t="s">
        <v>157</v>
      </c>
      <c r="BK397" s="602" t="s">
        <v>157</v>
      </c>
      <c r="BL397" s="602" t="s">
        <v>157</v>
      </c>
      <c r="BM397" s="602" t="s">
        <v>157</v>
      </c>
      <c r="BN397" s="602" t="s">
        <v>157</v>
      </c>
      <c r="BO397" s="602" t="s">
        <v>157</v>
      </c>
    </row>
    <row r="398" spans="1:67" ht="14.4" x14ac:dyDescent="0.25">
      <c r="A398" s="597" t="e">
        <v>#N/A</v>
      </c>
      <c r="B398" s="597" t="e">
        <v>#N/A</v>
      </c>
      <c r="C398" s="598" t="s">
        <v>157</v>
      </c>
      <c r="D398" s="598" t="s">
        <v>157</v>
      </c>
      <c r="E398" s="599"/>
      <c r="F398" s="599" t="s">
        <v>157</v>
      </c>
      <c r="G398" s="600" t="s">
        <v>157</v>
      </c>
      <c r="H398" s="601" t="s">
        <v>157</v>
      </c>
      <c r="I398" s="602" t="s">
        <v>157</v>
      </c>
      <c r="J398" s="602" t="s">
        <v>157</v>
      </c>
      <c r="K398" s="602" t="s">
        <v>157</v>
      </c>
      <c r="L398" s="602" t="s">
        <v>157</v>
      </c>
      <c r="M398" s="602" t="s">
        <v>157</v>
      </c>
      <c r="N398" s="602" t="s">
        <v>157</v>
      </c>
      <c r="O398" s="602" t="s">
        <v>157</v>
      </c>
      <c r="P398" s="602" t="s">
        <v>157</v>
      </c>
      <c r="Q398" s="602" t="s">
        <v>157</v>
      </c>
      <c r="R398" s="602" t="s">
        <v>157</v>
      </c>
      <c r="S398" s="602" t="s">
        <v>157</v>
      </c>
      <c r="T398" s="602" t="s">
        <v>157</v>
      </c>
      <c r="U398" s="602" t="s">
        <v>157</v>
      </c>
      <c r="V398" s="602" t="s">
        <v>157</v>
      </c>
      <c r="W398" s="602" t="s">
        <v>157</v>
      </c>
      <c r="X398" s="602" t="s">
        <v>157</v>
      </c>
      <c r="Y398" s="602" t="s">
        <v>157</v>
      </c>
      <c r="Z398" s="602" t="s">
        <v>157</v>
      </c>
      <c r="AA398" s="602" t="s">
        <v>157</v>
      </c>
      <c r="AB398" s="602" t="s">
        <v>157</v>
      </c>
      <c r="AC398" s="602" t="s">
        <v>157</v>
      </c>
      <c r="AD398" s="602" t="s">
        <v>157</v>
      </c>
      <c r="AE398" s="602" t="s">
        <v>157</v>
      </c>
      <c r="AF398" s="602" t="s">
        <v>157</v>
      </c>
      <c r="AG398" s="602" t="s">
        <v>157</v>
      </c>
      <c r="AH398" s="602" t="s">
        <v>157</v>
      </c>
      <c r="AI398" s="602" t="s">
        <v>157</v>
      </c>
      <c r="AJ398" s="602" t="s">
        <v>157</v>
      </c>
      <c r="AK398" s="602" t="s">
        <v>157</v>
      </c>
      <c r="AL398" s="602" t="s">
        <v>157</v>
      </c>
      <c r="AM398" s="602" t="s">
        <v>157</v>
      </c>
      <c r="AN398" s="602" t="s">
        <v>157</v>
      </c>
      <c r="AO398" s="602" t="s">
        <v>157</v>
      </c>
      <c r="AP398" s="602" t="s">
        <v>157</v>
      </c>
      <c r="AQ398" s="602" t="s">
        <v>157</v>
      </c>
      <c r="AR398" s="602" t="s">
        <v>157</v>
      </c>
      <c r="AS398" s="602" t="s">
        <v>157</v>
      </c>
      <c r="AT398" s="602" t="s">
        <v>157</v>
      </c>
      <c r="AU398" s="602" t="s">
        <v>157</v>
      </c>
      <c r="AV398" s="602" t="s">
        <v>157</v>
      </c>
      <c r="AW398" s="602" t="s">
        <v>157</v>
      </c>
      <c r="AX398" s="602" t="s">
        <v>157</v>
      </c>
      <c r="AY398" s="602" t="s">
        <v>157</v>
      </c>
      <c r="AZ398" s="602" t="s">
        <v>157</v>
      </c>
      <c r="BA398" s="602" t="s">
        <v>157</v>
      </c>
      <c r="BB398" s="602" t="s">
        <v>157</v>
      </c>
      <c r="BC398" s="602" t="s">
        <v>157</v>
      </c>
      <c r="BD398" s="602" t="s">
        <v>157</v>
      </c>
      <c r="BE398" s="602" t="s">
        <v>157</v>
      </c>
      <c r="BF398" s="602" t="s">
        <v>157</v>
      </c>
      <c r="BG398" s="602" t="s">
        <v>157</v>
      </c>
      <c r="BH398" s="602" t="s">
        <v>157</v>
      </c>
      <c r="BI398" s="602" t="s">
        <v>157</v>
      </c>
      <c r="BJ398" s="602" t="s">
        <v>157</v>
      </c>
      <c r="BK398" s="602" t="s">
        <v>157</v>
      </c>
      <c r="BL398" s="602" t="s">
        <v>157</v>
      </c>
      <c r="BM398" s="602" t="s">
        <v>157</v>
      </c>
      <c r="BN398" s="602" t="s">
        <v>157</v>
      </c>
      <c r="BO398" s="602" t="s">
        <v>157</v>
      </c>
    </row>
    <row r="399" spans="1:67" ht="14.4" x14ac:dyDescent="0.25">
      <c r="A399" s="597" t="e">
        <v>#N/A</v>
      </c>
      <c r="B399" s="597" t="e">
        <v>#N/A</v>
      </c>
      <c r="C399" s="598" t="s">
        <v>157</v>
      </c>
      <c r="D399" s="598" t="s">
        <v>157</v>
      </c>
      <c r="E399" s="599"/>
      <c r="F399" s="599" t="s">
        <v>157</v>
      </c>
      <c r="G399" s="600" t="s">
        <v>157</v>
      </c>
      <c r="H399" s="601" t="s">
        <v>157</v>
      </c>
      <c r="I399" s="602" t="s">
        <v>157</v>
      </c>
      <c r="J399" s="602" t="s">
        <v>157</v>
      </c>
      <c r="K399" s="602" t="s">
        <v>157</v>
      </c>
      <c r="L399" s="602" t="s">
        <v>157</v>
      </c>
      <c r="M399" s="602" t="s">
        <v>157</v>
      </c>
      <c r="N399" s="602" t="s">
        <v>157</v>
      </c>
      <c r="O399" s="602" t="s">
        <v>157</v>
      </c>
      <c r="P399" s="602" t="s">
        <v>157</v>
      </c>
      <c r="Q399" s="602" t="s">
        <v>157</v>
      </c>
      <c r="R399" s="602" t="s">
        <v>157</v>
      </c>
      <c r="S399" s="602" t="s">
        <v>157</v>
      </c>
      <c r="T399" s="602" t="s">
        <v>157</v>
      </c>
      <c r="U399" s="602" t="s">
        <v>157</v>
      </c>
      <c r="V399" s="602" t="s">
        <v>157</v>
      </c>
      <c r="W399" s="602" t="s">
        <v>157</v>
      </c>
      <c r="X399" s="602" t="s">
        <v>157</v>
      </c>
      <c r="Y399" s="602" t="s">
        <v>157</v>
      </c>
      <c r="Z399" s="602" t="s">
        <v>157</v>
      </c>
      <c r="AA399" s="602" t="s">
        <v>157</v>
      </c>
      <c r="AB399" s="602" t="s">
        <v>157</v>
      </c>
      <c r="AC399" s="602" t="s">
        <v>157</v>
      </c>
      <c r="AD399" s="602" t="s">
        <v>157</v>
      </c>
      <c r="AE399" s="602" t="s">
        <v>157</v>
      </c>
      <c r="AF399" s="602" t="s">
        <v>157</v>
      </c>
      <c r="AG399" s="602" t="s">
        <v>157</v>
      </c>
      <c r="AH399" s="602" t="s">
        <v>157</v>
      </c>
      <c r="AI399" s="602" t="s">
        <v>157</v>
      </c>
      <c r="AJ399" s="602" t="s">
        <v>157</v>
      </c>
      <c r="AK399" s="602" t="s">
        <v>157</v>
      </c>
      <c r="AL399" s="602" t="s">
        <v>157</v>
      </c>
      <c r="AM399" s="602" t="s">
        <v>157</v>
      </c>
      <c r="AN399" s="602" t="s">
        <v>157</v>
      </c>
      <c r="AO399" s="602" t="s">
        <v>157</v>
      </c>
      <c r="AP399" s="602" t="s">
        <v>157</v>
      </c>
      <c r="AQ399" s="602" t="s">
        <v>157</v>
      </c>
      <c r="AR399" s="602" t="s">
        <v>157</v>
      </c>
      <c r="AS399" s="602" t="s">
        <v>157</v>
      </c>
      <c r="AT399" s="602" t="s">
        <v>157</v>
      </c>
      <c r="AU399" s="602" t="s">
        <v>157</v>
      </c>
      <c r="AV399" s="602" t="s">
        <v>157</v>
      </c>
      <c r="AW399" s="602" t="s">
        <v>157</v>
      </c>
      <c r="AX399" s="602" t="s">
        <v>157</v>
      </c>
      <c r="AY399" s="602" t="s">
        <v>157</v>
      </c>
      <c r="AZ399" s="602" t="s">
        <v>157</v>
      </c>
      <c r="BA399" s="602" t="s">
        <v>157</v>
      </c>
      <c r="BB399" s="602" t="s">
        <v>157</v>
      </c>
      <c r="BC399" s="602" t="s">
        <v>157</v>
      </c>
      <c r="BD399" s="602" t="s">
        <v>157</v>
      </c>
      <c r="BE399" s="602" t="s">
        <v>157</v>
      </c>
      <c r="BF399" s="602" t="s">
        <v>157</v>
      </c>
      <c r="BG399" s="602" t="s">
        <v>157</v>
      </c>
      <c r="BH399" s="602" t="s">
        <v>157</v>
      </c>
      <c r="BI399" s="602" t="s">
        <v>157</v>
      </c>
      <c r="BJ399" s="602" t="s">
        <v>157</v>
      </c>
      <c r="BK399" s="602" t="s">
        <v>157</v>
      </c>
      <c r="BL399" s="602" t="s">
        <v>157</v>
      </c>
      <c r="BM399" s="602" t="s">
        <v>157</v>
      </c>
      <c r="BN399" s="602" t="s">
        <v>157</v>
      </c>
      <c r="BO399" s="602" t="s">
        <v>157</v>
      </c>
    </row>
    <row r="400" spans="1:67" ht="14.4" x14ac:dyDescent="0.25">
      <c r="A400" s="597" t="e">
        <v>#N/A</v>
      </c>
      <c r="B400" s="597" t="e">
        <v>#N/A</v>
      </c>
      <c r="C400" s="598" t="s">
        <v>157</v>
      </c>
      <c r="D400" s="598" t="s">
        <v>157</v>
      </c>
      <c r="E400" s="599"/>
      <c r="F400" s="599" t="s">
        <v>157</v>
      </c>
      <c r="G400" s="600" t="s">
        <v>157</v>
      </c>
      <c r="H400" s="601" t="s">
        <v>157</v>
      </c>
      <c r="I400" s="602" t="s">
        <v>157</v>
      </c>
      <c r="J400" s="602" t="s">
        <v>157</v>
      </c>
      <c r="K400" s="602" t="s">
        <v>157</v>
      </c>
      <c r="L400" s="602" t="s">
        <v>157</v>
      </c>
      <c r="M400" s="602" t="s">
        <v>157</v>
      </c>
      <c r="N400" s="602" t="s">
        <v>157</v>
      </c>
      <c r="O400" s="602" t="s">
        <v>157</v>
      </c>
      <c r="P400" s="602" t="s">
        <v>157</v>
      </c>
      <c r="Q400" s="602" t="s">
        <v>157</v>
      </c>
      <c r="R400" s="602" t="s">
        <v>157</v>
      </c>
      <c r="S400" s="602" t="s">
        <v>157</v>
      </c>
      <c r="T400" s="602" t="s">
        <v>157</v>
      </c>
      <c r="U400" s="602" t="s">
        <v>157</v>
      </c>
      <c r="V400" s="602" t="s">
        <v>157</v>
      </c>
      <c r="W400" s="602" t="s">
        <v>157</v>
      </c>
      <c r="X400" s="602" t="s">
        <v>157</v>
      </c>
      <c r="Y400" s="602" t="s">
        <v>157</v>
      </c>
      <c r="Z400" s="602" t="s">
        <v>157</v>
      </c>
      <c r="AA400" s="602" t="s">
        <v>157</v>
      </c>
      <c r="AB400" s="602" t="s">
        <v>157</v>
      </c>
      <c r="AC400" s="602" t="s">
        <v>157</v>
      </c>
      <c r="AD400" s="602" t="s">
        <v>157</v>
      </c>
      <c r="AE400" s="602" t="s">
        <v>157</v>
      </c>
      <c r="AF400" s="602" t="s">
        <v>157</v>
      </c>
      <c r="AG400" s="602" t="s">
        <v>157</v>
      </c>
      <c r="AH400" s="602" t="s">
        <v>157</v>
      </c>
      <c r="AI400" s="602" t="s">
        <v>157</v>
      </c>
      <c r="AJ400" s="602" t="s">
        <v>157</v>
      </c>
      <c r="AK400" s="602" t="s">
        <v>157</v>
      </c>
      <c r="AL400" s="602" t="s">
        <v>157</v>
      </c>
      <c r="AM400" s="602" t="s">
        <v>157</v>
      </c>
      <c r="AN400" s="602" t="s">
        <v>157</v>
      </c>
      <c r="AO400" s="602" t="s">
        <v>157</v>
      </c>
      <c r="AP400" s="602" t="s">
        <v>157</v>
      </c>
      <c r="AQ400" s="602" t="s">
        <v>157</v>
      </c>
      <c r="AR400" s="602" t="s">
        <v>157</v>
      </c>
      <c r="AS400" s="602" t="s">
        <v>157</v>
      </c>
      <c r="AT400" s="602" t="s">
        <v>157</v>
      </c>
      <c r="AU400" s="602" t="s">
        <v>157</v>
      </c>
      <c r="AV400" s="602" t="s">
        <v>157</v>
      </c>
      <c r="AW400" s="602" t="s">
        <v>157</v>
      </c>
      <c r="AX400" s="602" t="s">
        <v>157</v>
      </c>
      <c r="AY400" s="602" t="s">
        <v>157</v>
      </c>
      <c r="AZ400" s="602" t="s">
        <v>157</v>
      </c>
      <c r="BA400" s="602" t="s">
        <v>157</v>
      </c>
      <c r="BB400" s="602" t="s">
        <v>157</v>
      </c>
      <c r="BC400" s="602" t="s">
        <v>157</v>
      </c>
      <c r="BD400" s="602" t="s">
        <v>157</v>
      </c>
      <c r="BE400" s="602" t="s">
        <v>157</v>
      </c>
      <c r="BF400" s="602" t="s">
        <v>157</v>
      </c>
      <c r="BG400" s="602" t="s">
        <v>157</v>
      </c>
      <c r="BH400" s="602" t="s">
        <v>157</v>
      </c>
      <c r="BI400" s="602" t="s">
        <v>157</v>
      </c>
      <c r="BJ400" s="602" t="s">
        <v>157</v>
      </c>
      <c r="BK400" s="602" t="s">
        <v>157</v>
      </c>
      <c r="BL400" s="602" t="s">
        <v>157</v>
      </c>
      <c r="BM400" s="602" t="s">
        <v>157</v>
      </c>
      <c r="BN400" s="602" t="s">
        <v>157</v>
      </c>
      <c r="BO400" s="602" t="s">
        <v>157</v>
      </c>
    </row>
    <row r="401" spans="1:67" ht="14.4" x14ac:dyDescent="0.25">
      <c r="A401" s="597" t="e">
        <v>#N/A</v>
      </c>
      <c r="B401" s="597" t="e">
        <v>#N/A</v>
      </c>
      <c r="C401" s="598" t="s">
        <v>157</v>
      </c>
      <c r="D401" s="598" t="s">
        <v>157</v>
      </c>
      <c r="E401" s="599"/>
      <c r="F401" s="599" t="s">
        <v>157</v>
      </c>
      <c r="G401" s="600" t="s">
        <v>157</v>
      </c>
      <c r="H401" s="601" t="s">
        <v>157</v>
      </c>
      <c r="I401" s="602" t="s">
        <v>157</v>
      </c>
      <c r="J401" s="602" t="s">
        <v>157</v>
      </c>
      <c r="K401" s="602" t="s">
        <v>157</v>
      </c>
      <c r="L401" s="602" t="s">
        <v>157</v>
      </c>
      <c r="M401" s="602" t="s">
        <v>157</v>
      </c>
      <c r="N401" s="602" t="s">
        <v>157</v>
      </c>
      <c r="O401" s="602" t="s">
        <v>157</v>
      </c>
      <c r="P401" s="602" t="s">
        <v>157</v>
      </c>
      <c r="Q401" s="602" t="s">
        <v>157</v>
      </c>
      <c r="R401" s="602" t="s">
        <v>157</v>
      </c>
      <c r="S401" s="602" t="s">
        <v>157</v>
      </c>
      <c r="T401" s="602" t="s">
        <v>157</v>
      </c>
      <c r="U401" s="602" t="s">
        <v>157</v>
      </c>
      <c r="V401" s="602" t="s">
        <v>157</v>
      </c>
      <c r="W401" s="602" t="s">
        <v>157</v>
      </c>
      <c r="X401" s="602" t="s">
        <v>157</v>
      </c>
      <c r="Y401" s="602" t="s">
        <v>157</v>
      </c>
      <c r="Z401" s="602" t="s">
        <v>157</v>
      </c>
      <c r="AA401" s="602" t="s">
        <v>157</v>
      </c>
      <c r="AB401" s="602" t="s">
        <v>157</v>
      </c>
      <c r="AC401" s="602" t="s">
        <v>157</v>
      </c>
      <c r="AD401" s="602" t="s">
        <v>157</v>
      </c>
      <c r="AE401" s="602" t="s">
        <v>157</v>
      </c>
      <c r="AF401" s="602" t="s">
        <v>157</v>
      </c>
      <c r="AG401" s="602" t="s">
        <v>157</v>
      </c>
      <c r="AH401" s="602" t="s">
        <v>157</v>
      </c>
      <c r="AI401" s="602" t="s">
        <v>157</v>
      </c>
      <c r="AJ401" s="602" t="s">
        <v>157</v>
      </c>
      <c r="AK401" s="602" t="s">
        <v>157</v>
      </c>
      <c r="AL401" s="602" t="s">
        <v>157</v>
      </c>
      <c r="AM401" s="602" t="s">
        <v>157</v>
      </c>
      <c r="AN401" s="602" t="s">
        <v>157</v>
      </c>
      <c r="AO401" s="602" t="s">
        <v>157</v>
      </c>
      <c r="AP401" s="602" t="s">
        <v>157</v>
      </c>
      <c r="AQ401" s="602" t="s">
        <v>157</v>
      </c>
      <c r="AR401" s="602" t="s">
        <v>157</v>
      </c>
      <c r="AS401" s="602" t="s">
        <v>157</v>
      </c>
      <c r="AT401" s="602" t="s">
        <v>157</v>
      </c>
      <c r="AU401" s="602" t="s">
        <v>157</v>
      </c>
      <c r="AV401" s="602" t="s">
        <v>157</v>
      </c>
      <c r="AW401" s="602" t="s">
        <v>157</v>
      </c>
      <c r="AX401" s="602" t="s">
        <v>157</v>
      </c>
      <c r="AY401" s="602" t="s">
        <v>157</v>
      </c>
      <c r="AZ401" s="602" t="s">
        <v>157</v>
      </c>
      <c r="BA401" s="602" t="s">
        <v>157</v>
      </c>
      <c r="BB401" s="602" t="s">
        <v>157</v>
      </c>
      <c r="BC401" s="602" t="s">
        <v>157</v>
      </c>
      <c r="BD401" s="602" t="s">
        <v>157</v>
      </c>
      <c r="BE401" s="602" t="s">
        <v>157</v>
      </c>
      <c r="BF401" s="602" t="s">
        <v>157</v>
      </c>
      <c r="BG401" s="602" t="s">
        <v>157</v>
      </c>
      <c r="BH401" s="602" t="s">
        <v>157</v>
      </c>
      <c r="BI401" s="602" t="s">
        <v>157</v>
      </c>
      <c r="BJ401" s="602" t="s">
        <v>157</v>
      </c>
      <c r="BK401" s="602" t="s">
        <v>157</v>
      </c>
      <c r="BL401" s="602" t="s">
        <v>157</v>
      </c>
      <c r="BM401" s="602" t="s">
        <v>157</v>
      </c>
      <c r="BN401" s="602" t="s">
        <v>157</v>
      </c>
      <c r="BO401" s="602" t="s">
        <v>157</v>
      </c>
    </row>
    <row r="402" spans="1:67" ht="14.4" x14ac:dyDescent="0.25">
      <c r="A402" s="597" t="e">
        <v>#N/A</v>
      </c>
      <c r="B402" s="597" t="e">
        <v>#N/A</v>
      </c>
      <c r="C402" s="598" t="s">
        <v>157</v>
      </c>
      <c r="D402" s="598" t="s">
        <v>157</v>
      </c>
      <c r="E402" s="599"/>
      <c r="F402" s="599" t="s">
        <v>157</v>
      </c>
      <c r="G402" s="600" t="s">
        <v>157</v>
      </c>
      <c r="H402" s="601" t="s">
        <v>157</v>
      </c>
      <c r="I402" s="602" t="s">
        <v>157</v>
      </c>
      <c r="J402" s="602" t="s">
        <v>157</v>
      </c>
      <c r="K402" s="602" t="s">
        <v>157</v>
      </c>
      <c r="L402" s="602" t="s">
        <v>157</v>
      </c>
      <c r="M402" s="602" t="s">
        <v>157</v>
      </c>
      <c r="N402" s="602" t="s">
        <v>157</v>
      </c>
      <c r="O402" s="602" t="s">
        <v>157</v>
      </c>
      <c r="P402" s="602" t="s">
        <v>157</v>
      </c>
      <c r="Q402" s="602" t="s">
        <v>157</v>
      </c>
      <c r="R402" s="602" t="s">
        <v>157</v>
      </c>
      <c r="S402" s="602" t="s">
        <v>157</v>
      </c>
      <c r="T402" s="602" t="s">
        <v>157</v>
      </c>
      <c r="U402" s="602" t="s">
        <v>157</v>
      </c>
      <c r="V402" s="602" t="s">
        <v>157</v>
      </c>
      <c r="W402" s="602" t="s">
        <v>157</v>
      </c>
      <c r="X402" s="602" t="s">
        <v>157</v>
      </c>
      <c r="Y402" s="602" t="s">
        <v>157</v>
      </c>
      <c r="Z402" s="602" t="s">
        <v>157</v>
      </c>
      <c r="AA402" s="602" t="s">
        <v>157</v>
      </c>
      <c r="AB402" s="602" t="s">
        <v>157</v>
      </c>
      <c r="AC402" s="602" t="s">
        <v>157</v>
      </c>
      <c r="AD402" s="602" t="s">
        <v>157</v>
      </c>
      <c r="AE402" s="602" t="s">
        <v>157</v>
      </c>
      <c r="AF402" s="602" t="s">
        <v>157</v>
      </c>
      <c r="AG402" s="602" t="s">
        <v>157</v>
      </c>
      <c r="AH402" s="602" t="s">
        <v>157</v>
      </c>
      <c r="AI402" s="602" t="s">
        <v>157</v>
      </c>
      <c r="AJ402" s="602" t="s">
        <v>157</v>
      </c>
      <c r="AK402" s="602" t="s">
        <v>157</v>
      </c>
      <c r="AL402" s="602" t="s">
        <v>157</v>
      </c>
      <c r="AM402" s="602" t="s">
        <v>157</v>
      </c>
      <c r="AN402" s="602" t="s">
        <v>157</v>
      </c>
      <c r="AO402" s="602" t="s">
        <v>157</v>
      </c>
      <c r="AP402" s="602" t="s">
        <v>157</v>
      </c>
      <c r="AQ402" s="602" t="s">
        <v>157</v>
      </c>
      <c r="AR402" s="602" t="s">
        <v>157</v>
      </c>
      <c r="AS402" s="602" t="s">
        <v>157</v>
      </c>
      <c r="AT402" s="602" t="s">
        <v>157</v>
      </c>
      <c r="AU402" s="602" t="s">
        <v>157</v>
      </c>
      <c r="AV402" s="602" t="s">
        <v>157</v>
      </c>
      <c r="AW402" s="602" t="s">
        <v>157</v>
      </c>
      <c r="AX402" s="602" t="s">
        <v>157</v>
      </c>
      <c r="AY402" s="602" t="s">
        <v>157</v>
      </c>
      <c r="AZ402" s="602" t="s">
        <v>157</v>
      </c>
      <c r="BA402" s="602" t="s">
        <v>157</v>
      </c>
      <c r="BB402" s="602" t="s">
        <v>157</v>
      </c>
      <c r="BC402" s="602" t="s">
        <v>157</v>
      </c>
      <c r="BD402" s="602" t="s">
        <v>157</v>
      </c>
      <c r="BE402" s="602" t="s">
        <v>157</v>
      </c>
      <c r="BF402" s="602" t="s">
        <v>157</v>
      </c>
      <c r="BG402" s="602" t="s">
        <v>157</v>
      </c>
      <c r="BH402" s="602" t="s">
        <v>157</v>
      </c>
      <c r="BI402" s="602" t="s">
        <v>157</v>
      </c>
      <c r="BJ402" s="602" t="s">
        <v>157</v>
      </c>
      <c r="BK402" s="602" t="s">
        <v>157</v>
      </c>
      <c r="BL402" s="602" t="s">
        <v>157</v>
      </c>
      <c r="BM402" s="602" t="s">
        <v>157</v>
      </c>
      <c r="BN402" s="602" t="s">
        <v>157</v>
      </c>
      <c r="BO402" s="602" t="s">
        <v>157</v>
      </c>
    </row>
    <row r="403" spans="1:67" ht="14.4" x14ac:dyDescent="0.25">
      <c r="A403" s="597" t="e">
        <v>#N/A</v>
      </c>
      <c r="B403" s="597" t="e">
        <v>#N/A</v>
      </c>
      <c r="C403" s="598" t="s">
        <v>157</v>
      </c>
      <c r="D403" s="598" t="s">
        <v>157</v>
      </c>
      <c r="E403" s="599"/>
      <c r="F403" s="599" t="s">
        <v>157</v>
      </c>
      <c r="G403" s="600" t="s">
        <v>157</v>
      </c>
      <c r="H403" s="601" t="s">
        <v>157</v>
      </c>
      <c r="I403" s="602" t="s">
        <v>157</v>
      </c>
      <c r="J403" s="602" t="s">
        <v>157</v>
      </c>
      <c r="K403" s="602" t="s">
        <v>157</v>
      </c>
      <c r="L403" s="602" t="s">
        <v>157</v>
      </c>
      <c r="M403" s="602" t="s">
        <v>157</v>
      </c>
      <c r="N403" s="602" t="s">
        <v>157</v>
      </c>
      <c r="O403" s="602" t="s">
        <v>157</v>
      </c>
      <c r="P403" s="602" t="s">
        <v>157</v>
      </c>
      <c r="Q403" s="602" t="s">
        <v>157</v>
      </c>
      <c r="R403" s="602" t="s">
        <v>157</v>
      </c>
      <c r="S403" s="602" t="s">
        <v>157</v>
      </c>
      <c r="T403" s="602" t="s">
        <v>157</v>
      </c>
      <c r="U403" s="602" t="s">
        <v>157</v>
      </c>
      <c r="V403" s="602" t="s">
        <v>157</v>
      </c>
      <c r="W403" s="602" t="s">
        <v>157</v>
      </c>
      <c r="X403" s="602" t="s">
        <v>157</v>
      </c>
      <c r="Y403" s="602" t="s">
        <v>157</v>
      </c>
      <c r="Z403" s="602" t="s">
        <v>157</v>
      </c>
      <c r="AA403" s="602" t="s">
        <v>157</v>
      </c>
      <c r="AB403" s="602" t="s">
        <v>157</v>
      </c>
      <c r="AC403" s="602" t="s">
        <v>157</v>
      </c>
      <c r="AD403" s="602" t="s">
        <v>157</v>
      </c>
      <c r="AE403" s="602" t="s">
        <v>157</v>
      </c>
      <c r="AF403" s="602" t="s">
        <v>157</v>
      </c>
      <c r="AG403" s="602" t="s">
        <v>157</v>
      </c>
      <c r="AH403" s="602" t="s">
        <v>157</v>
      </c>
      <c r="AI403" s="602" t="s">
        <v>157</v>
      </c>
      <c r="AJ403" s="602" t="s">
        <v>157</v>
      </c>
      <c r="AK403" s="602" t="s">
        <v>157</v>
      </c>
      <c r="AL403" s="602" t="s">
        <v>157</v>
      </c>
      <c r="AM403" s="602" t="s">
        <v>157</v>
      </c>
      <c r="AN403" s="602" t="s">
        <v>157</v>
      </c>
      <c r="AO403" s="602" t="s">
        <v>157</v>
      </c>
      <c r="AP403" s="602" t="s">
        <v>157</v>
      </c>
      <c r="AQ403" s="602" t="s">
        <v>157</v>
      </c>
      <c r="AR403" s="602" t="s">
        <v>157</v>
      </c>
      <c r="AS403" s="602" t="s">
        <v>157</v>
      </c>
      <c r="AT403" s="602" t="s">
        <v>157</v>
      </c>
      <c r="AU403" s="602" t="s">
        <v>157</v>
      </c>
      <c r="AV403" s="602" t="s">
        <v>157</v>
      </c>
      <c r="AW403" s="602" t="s">
        <v>157</v>
      </c>
      <c r="AX403" s="602" t="s">
        <v>157</v>
      </c>
      <c r="AY403" s="602" t="s">
        <v>157</v>
      </c>
      <c r="AZ403" s="602" t="s">
        <v>157</v>
      </c>
      <c r="BA403" s="602" t="s">
        <v>157</v>
      </c>
      <c r="BB403" s="602" t="s">
        <v>157</v>
      </c>
      <c r="BC403" s="602" t="s">
        <v>157</v>
      </c>
      <c r="BD403" s="602" t="s">
        <v>157</v>
      </c>
      <c r="BE403" s="602" t="s">
        <v>157</v>
      </c>
      <c r="BF403" s="602" t="s">
        <v>157</v>
      </c>
      <c r="BG403" s="602" t="s">
        <v>157</v>
      </c>
      <c r="BH403" s="602" t="s">
        <v>157</v>
      </c>
      <c r="BI403" s="602" t="s">
        <v>157</v>
      </c>
      <c r="BJ403" s="602" t="s">
        <v>157</v>
      </c>
      <c r="BK403" s="602" t="s">
        <v>157</v>
      </c>
      <c r="BL403" s="602" t="s">
        <v>157</v>
      </c>
      <c r="BM403" s="602" t="s">
        <v>157</v>
      </c>
      <c r="BN403" s="602" t="s">
        <v>157</v>
      </c>
      <c r="BO403" s="602" t="s">
        <v>157</v>
      </c>
    </row>
    <row r="404" spans="1:67" ht="14.4" x14ac:dyDescent="0.25">
      <c r="A404" s="597" t="e">
        <v>#N/A</v>
      </c>
      <c r="B404" s="597" t="e">
        <v>#N/A</v>
      </c>
      <c r="C404" s="598" t="s">
        <v>157</v>
      </c>
      <c r="D404" s="598" t="s">
        <v>157</v>
      </c>
      <c r="E404" s="599"/>
      <c r="F404" s="599" t="s">
        <v>157</v>
      </c>
      <c r="G404" s="600" t="s">
        <v>157</v>
      </c>
      <c r="H404" s="601" t="s">
        <v>157</v>
      </c>
      <c r="I404" s="602" t="s">
        <v>157</v>
      </c>
      <c r="J404" s="602" t="s">
        <v>157</v>
      </c>
      <c r="K404" s="602" t="s">
        <v>157</v>
      </c>
      <c r="L404" s="602" t="s">
        <v>157</v>
      </c>
      <c r="M404" s="602" t="s">
        <v>157</v>
      </c>
      <c r="N404" s="602" t="s">
        <v>157</v>
      </c>
      <c r="O404" s="602" t="s">
        <v>157</v>
      </c>
      <c r="P404" s="602" t="s">
        <v>157</v>
      </c>
      <c r="Q404" s="602" t="s">
        <v>157</v>
      </c>
      <c r="R404" s="602" t="s">
        <v>157</v>
      </c>
      <c r="S404" s="602" t="s">
        <v>157</v>
      </c>
      <c r="T404" s="602" t="s">
        <v>157</v>
      </c>
      <c r="U404" s="602" t="s">
        <v>157</v>
      </c>
      <c r="V404" s="602" t="s">
        <v>157</v>
      </c>
      <c r="W404" s="602" t="s">
        <v>157</v>
      </c>
      <c r="X404" s="602" t="s">
        <v>157</v>
      </c>
      <c r="Y404" s="602" t="s">
        <v>157</v>
      </c>
      <c r="Z404" s="602" t="s">
        <v>157</v>
      </c>
      <c r="AA404" s="602" t="s">
        <v>157</v>
      </c>
      <c r="AB404" s="602" t="s">
        <v>157</v>
      </c>
      <c r="AC404" s="602" t="s">
        <v>157</v>
      </c>
      <c r="AD404" s="602" t="s">
        <v>157</v>
      </c>
      <c r="AE404" s="602" t="s">
        <v>157</v>
      </c>
      <c r="AF404" s="602" t="s">
        <v>157</v>
      </c>
      <c r="AG404" s="602" t="s">
        <v>157</v>
      </c>
      <c r="AH404" s="602" t="s">
        <v>157</v>
      </c>
      <c r="AI404" s="602" t="s">
        <v>157</v>
      </c>
      <c r="AJ404" s="602" t="s">
        <v>157</v>
      </c>
      <c r="AK404" s="602" t="s">
        <v>157</v>
      </c>
      <c r="AL404" s="602" t="s">
        <v>157</v>
      </c>
      <c r="AM404" s="602" t="s">
        <v>157</v>
      </c>
      <c r="AN404" s="602" t="s">
        <v>157</v>
      </c>
      <c r="AO404" s="602" t="s">
        <v>157</v>
      </c>
      <c r="AP404" s="602" t="s">
        <v>157</v>
      </c>
      <c r="AQ404" s="602" t="s">
        <v>157</v>
      </c>
      <c r="AR404" s="602" t="s">
        <v>157</v>
      </c>
      <c r="AS404" s="602" t="s">
        <v>157</v>
      </c>
      <c r="AT404" s="602" t="s">
        <v>157</v>
      </c>
      <c r="AU404" s="602" t="s">
        <v>157</v>
      </c>
      <c r="AV404" s="602" t="s">
        <v>157</v>
      </c>
      <c r="AW404" s="602" t="s">
        <v>157</v>
      </c>
      <c r="AX404" s="602" t="s">
        <v>157</v>
      </c>
      <c r="AY404" s="602" t="s">
        <v>157</v>
      </c>
      <c r="AZ404" s="602" t="s">
        <v>157</v>
      </c>
      <c r="BA404" s="602" t="s">
        <v>157</v>
      </c>
      <c r="BB404" s="602" t="s">
        <v>157</v>
      </c>
      <c r="BC404" s="602" t="s">
        <v>157</v>
      </c>
      <c r="BD404" s="602" t="s">
        <v>157</v>
      </c>
      <c r="BE404" s="602" t="s">
        <v>157</v>
      </c>
      <c r="BF404" s="602" t="s">
        <v>157</v>
      </c>
      <c r="BG404" s="602" t="s">
        <v>157</v>
      </c>
      <c r="BH404" s="602" t="s">
        <v>157</v>
      </c>
      <c r="BI404" s="602" t="s">
        <v>157</v>
      </c>
      <c r="BJ404" s="602" t="s">
        <v>157</v>
      </c>
      <c r="BK404" s="602" t="s">
        <v>157</v>
      </c>
      <c r="BL404" s="602" t="s">
        <v>157</v>
      </c>
      <c r="BM404" s="602" t="s">
        <v>157</v>
      </c>
      <c r="BN404" s="602" t="s">
        <v>157</v>
      </c>
      <c r="BO404" s="602" t="s">
        <v>157</v>
      </c>
    </row>
    <row r="405" spans="1:67" ht="14.4" x14ac:dyDescent="0.25">
      <c r="A405" s="597" t="e">
        <v>#N/A</v>
      </c>
      <c r="B405" s="597" t="e">
        <v>#N/A</v>
      </c>
      <c r="C405" s="598" t="s">
        <v>157</v>
      </c>
      <c r="D405" s="598" t="s">
        <v>157</v>
      </c>
      <c r="E405" s="599"/>
      <c r="F405" s="599" t="s">
        <v>157</v>
      </c>
      <c r="G405" s="600" t="s">
        <v>157</v>
      </c>
      <c r="H405" s="601" t="s">
        <v>157</v>
      </c>
      <c r="I405" s="602" t="s">
        <v>157</v>
      </c>
      <c r="J405" s="602" t="s">
        <v>157</v>
      </c>
      <c r="K405" s="602" t="s">
        <v>157</v>
      </c>
      <c r="L405" s="602" t="s">
        <v>157</v>
      </c>
      <c r="M405" s="602" t="s">
        <v>157</v>
      </c>
      <c r="N405" s="602" t="s">
        <v>157</v>
      </c>
      <c r="O405" s="602" t="s">
        <v>157</v>
      </c>
      <c r="P405" s="602" t="s">
        <v>157</v>
      </c>
      <c r="Q405" s="602" t="s">
        <v>157</v>
      </c>
      <c r="R405" s="602" t="s">
        <v>157</v>
      </c>
      <c r="S405" s="602" t="s">
        <v>157</v>
      </c>
      <c r="T405" s="602" t="s">
        <v>157</v>
      </c>
      <c r="U405" s="602" t="s">
        <v>157</v>
      </c>
      <c r="V405" s="602" t="s">
        <v>157</v>
      </c>
      <c r="W405" s="602" t="s">
        <v>157</v>
      </c>
      <c r="X405" s="602" t="s">
        <v>157</v>
      </c>
      <c r="Y405" s="602" t="s">
        <v>157</v>
      </c>
      <c r="Z405" s="602" t="s">
        <v>157</v>
      </c>
      <c r="AA405" s="602" t="s">
        <v>157</v>
      </c>
      <c r="AB405" s="602" t="s">
        <v>157</v>
      </c>
      <c r="AC405" s="602" t="s">
        <v>157</v>
      </c>
      <c r="AD405" s="602" t="s">
        <v>157</v>
      </c>
      <c r="AE405" s="602" t="s">
        <v>157</v>
      </c>
      <c r="AF405" s="602" t="s">
        <v>157</v>
      </c>
      <c r="AG405" s="602" t="s">
        <v>157</v>
      </c>
      <c r="AH405" s="602" t="s">
        <v>157</v>
      </c>
      <c r="AI405" s="602" t="s">
        <v>157</v>
      </c>
      <c r="AJ405" s="602" t="s">
        <v>157</v>
      </c>
      <c r="AK405" s="602" t="s">
        <v>157</v>
      </c>
      <c r="AL405" s="602" t="s">
        <v>157</v>
      </c>
      <c r="AM405" s="602" t="s">
        <v>157</v>
      </c>
      <c r="AN405" s="602" t="s">
        <v>157</v>
      </c>
      <c r="AO405" s="602" t="s">
        <v>157</v>
      </c>
      <c r="AP405" s="602" t="s">
        <v>157</v>
      </c>
      <c r="AQ405" s="602" t="s">
        <v>157</v>
      </c>
      <c r="AR405" s="602" t="s">
        <v>157</v>
      </c>
      <c r="AS405" s="602" t="s">
        <v>157</v>
      </c>
      <c r="AT405" s="602" t="s">
        <v>157</v>
      </c>
      <c r="AU405" s="602" t="s">
        <v>157</v>
      </c>
      <c r="AV405" s="602" t="s">
        <v>157</v>
      </c>
      <c r="AW405" s="602" t="s">
        <v>157</v>
      </c>
      <c r="AX405" s="602" t="s">
        <v>157</v>
      </c>
      <c r="AY405" s="602" t="s">
        <v>157</v>
      </c>
      <c r="AZ405" s="602" t="s">
        <v>157</v>
      </c>
      <c r="BA405" s="602" t="s">
        <v>157</v>
      </c>
      <c r="BB405" s="602" t="s">
        <v>157</v>
      </c>
      <c r="BC405" s="602" t="s">
        <v>157</v>
      </c>
      <c r="BD405" s="602" t="s">
        <v>157</v>
      </c>
      <c r="BE405" s="602" t="s">
        <v>157</v>
      </c>
      <c r="BF405" s="602" t="s">
        <v>157</v>
      </c>
      <c r="BG405" s="602" t="s">
        <v>157</v>
      </c>
      <c r="BH405" s="602" t="s">
        <v>157</v>
      </c>
      <c r="BI405" s="602" t="s">
        <v>157</v>
      </c>
      <c r="BJ405" s="602" t="s">
        <v>157</v>
      </c>
      <c r="BK405" s="602" t="s">
        <v>157</v>
      </c>
      <c r="BL405" s="602" t="s">
        <v>157</v>
      </c>
      <c r="BM405" s="602" t="s">
        <v>157</v>
      </c>
      <c r="BN405" s="602" t="s">
        <v>157</v>
      </c>
      <c r="BO405" s="602" t="s">
        <v>157</v>
      </c>
    </row>
    <row r="406" spans="1:67" ht="14.4" x14ac:dyDescent="0.25">
      <c r="A406" s="597" t="e">
        <v>#N/A</v>
      </c>
      <c r="B406" s="597" t="e">
        <v>#N/A</v>
      </c>
      <c r="C406" s="598" t="s">
        <v>157</v>
      </c>
      <c r="D406" s="598" t="s">
        <v>157</v>
      </c>
      <c r="E406" s="599"/>
      <c r="F406" s="599" t="s">
        <v>157</v>
      </c>
      <c r="G406" s="600" t="s">
        <v>157</v>
      </c>
      <c r="H406" s="601" t="s">
        <v>157</v>
      </c>
      <c r="I406" s="602" t="s">
        <v>157</v>
      </c>
      <c r="J406" s="602" t="s">
        <v>157</v>
      </c>
      <c r="K406" s="602" t="s">
        <v>157</v>
      </c>
      <c r="L406" s="602" t="s">
        <v>157</v>
      </c>
      <c r="M406" s="602" t="s">
        <v>157</v>
      </c>
      <c r="N406" s="602" t="s">
        <v>157</v>
      </c>
      <c r="O406" s="602" t="s">
        <v>157</v>
      </c>
      <c r="P406" s="602" t="s">
        <v>157</v>
      </c>
      <c r="Q406" s="602" t="s">
        <v>157</v>
      </c>
      <c r="R406" s="602" t="s">
        <v>157</v>
      </c>
      <c r="S406" s="602" t="s">
        <v>157</v>
      </c>
      <c r="T406" s="602" t="s">
        <v>157</v>
      </c>
      <c r="U406" s="602" t="s">
        <v>157</v>
      </c>
      <c r="V406" s="602" t="s">
        <v>157</v>
      </c>
      <c r="W406" s="602" t="s">
        <v>157</v>
      </c>
      <c r="X406" s="602" t="s">
        <v>157</v>
      </c>
      <c r="Y406" s="602" t="s">
        <v>157</v>
      </c>
      <c r="Z406" s="602" t="s">
        <v>157</v>
      </c>
      <c r="AA406" s="602" t="s">
        <v>157</v>
      </c>
      <c r="AB406" s="602" t="s">
        <v>157</v>
      </c>
      <c r="AC406" s="602" t="s">
        <v>157</v>
      </c>
      <c r="AD406" s="602" t="s">
        <v>157</v>
      </c>
      <c r="AE406" s="602" t="s">
        <v>157</v>
      </c>
      <c r="AF406" s="602" t="s">
        <v>157</v>
      </c>
      <c r="AG406" s="602" t="s">
        <v>157</v>
      </c>
      <c r="AH406" s="602" t="s">
        <v>157</v>
      </c>
      <c r="AI406" s="602" t="s">
        <v>157</v>
      </c>
      <c r="AJ406" s="602" t="s">
        <v>157</v>
      </c>
      <c r="AK406" s="602" t="s">
        <v>157</v>
      </c>
      <c r="AL406" s="602" t="s">
        <v>157</v>
      </c>
      <c r="AM406" s="602" t="s">
        <v>157</v>
      </c>
      <c r="AN406" s="602" t="s">
        <v>157</v>
      </c>
      <c r="AO406" s="602" t="s">
        <v>157</v>
      </c>
      <c r="AP406" s="602" t="s">
        <v>157</v>
      </c>
      <c r="AQ406" s="602" t="s">
        <v>157</v>
      </c>
      <c r="AR406" s="602" t="s">
        <v>157</v>
      </c>
      <c r="AS406" s="602" t="s">
        <v>157</v>
      </c>
      <c r="AT406" s="602" t="s">
        <v>157</v>
      </c>
      <c r="AU406" s="602" t="s">
        <v>157</v>
      </c>
      <c r="AV406" s="602" t="s">
        <v>157</v>
      </c>
      <c r="AW406" s="602" t="s">
        <v>157</v>
      </c>
      <c r="AX406" s="602" t="s">
        <v>157</v>
      </c>
      <c r="AY406" s="602" t="s">
        <v>157</v>
      </c>
      <c r="AZ406" s="602" t="s">
        <v>157</v>
      </c>
      <c r="BA406" s="602" t="s">
        <v>157</v>
      </c>
      <c r="BB406" s="602" t="s">
        <v>157</v>
      </c>
      <c r="BC406" s="602" t="s">
        <v>157</v>
      </c>
      <c r="BD406" s="602" t="s">
        <v>157</v>
      </c>
      <c r="BE406" s="602" t="s">
        <v>157</v>
      </c>
      <c r="BF406" s="602" t="s">
        <v>157</v>
      </c>
      <c r="BG406" s="602" t="s">
        <v>157</v>
      </c>
      <c r="BH406" s="602" t="s">
        <v>157</v>
      </c>
      <c r="BI406" s="602" t="s">
        <v>157</v>
      </c>
      <c r="BJ406" s="602" t="s">
        <v>157</v>
      </c>
      <c r="BK406" s="602" t="s">
        <v>157</v>
      </c>
      <c r="BL406" s="602" t="s">
        <v>157</v>
      </c>
      <c r="BM406" s="602" t="s">
        <v>157</v>
      </c>
      <c r="BN406" s="602" t="s">
        <v>157</v>
      </c>
      <c r="BO406" s="602" t="s">
        <v>157</v>
      </c>
    </row>
    <row r="407" spans="1:67" ht="14.4" x14ac:dyDescent="0.25">
      <c r="A407" s="597" t="e">
        <v>#N/A</v>
      </c>
      <c r="B407" s="597" t="e">
        <v>#N/A</v>
      </c>
      <c r="C407" s="598" t="s">
        <v>157</v>
      </c>
      <c r="D407" s="598" t="s">
        <v>157</v>
      </c>
      <c r="E407" s="599"/>
      <c r="F407" s="599" t="s">
        <v>157</v>
      </c>
      <c r="G407" s="600" t="s">
        <v>157</v>
      </c>
      <c r="H407" s="601" t="s">
        <v>157</v>
      </c>
      <c r="I407" s="602" t="s">
        <v>157</v>
      </c>
      <c r="J407" s="602" t="s">
        <v>157</v>
      </c>
      <c r="K407" s="602" t="s">
        <v>157</v>
      </c>
      <c r="L407" s="602" t="s">
        <v>157</v>
      </c>
      <c r="M407" s="602" t="s">
        <v>157</v>
      </c>
      <c r="N407" s="602" t="s">
        <v>157</v>
      </c>
      <c r="O407" s="602" t="s">
        <v>157</v>
      </c>
      <c r="P407" s="602" t="s">
        <v>157</v>
      </c>
      <c r="Q407" s="602" t="s">
        <v>157</v>
      </c>
      <c r="R407" s="602" t="s">
        <v>157</v>
      </c>
      <c r="S407" s="602" t="s">
        <v>157</v>
      </c>
      <c r="T407" s="602" t="s">
        <v>157</v>
      </c>
      <c r="U407" s="602" t="s">
        <v>157</v>
      </c>
      <c r="V407" s="602" t="s">
        <v>157</v>
      </c>
      <c r="W407" s="602" t="s">
        <v>157</v>
      </c>
      <c r="X407" s="602" t="s">
        <v>157</v>
      </c>
      <c r="Y407" s="602" t="s">
        <v>157</v>
      </c>
      <c r="Z407" s="602" t="s">
        <v>157</v>
      </c>
      <c r="AA407" s="602" t="s">
        <v>157</v>
      </c>
      <c r="AB407" s="602" t="s">
        <v>157</v>
      </c>
      <c r="AC407" s="602" t="s">
        <v>157</v>
      </c>
      <c r="AD407" s="602" t="s">
        <v>157</v>
      </c>
      <c r="AE407" s="602" t="s">
        <v>157</v>
      </c>
      <c r="AF407" s="602" t="s">
        <v>157</v>
      </c>
      <c r="AG407" s="602" t="s">
        <v>157</v>
      </c>
      <c r="AH407" s="602" t="s">
        <v>157</v>
      </c>
      <c r="AI407" s="602" t="s">
        <v>157</v>
      </c>
      <c r="AJ407" s="602" t="s">
        <v>157</v>
      </c>
      <c r="AK407" s="602" t="s">
        <v>157</v>
      </c>
      <c r="AL407" s="602" t="s">
        <v>157</v>
      </c>
      <c r="AM407" s="602" t="s">
        <v>157</v>
      </c>
      <c r="AN407" s="602" t="s">
        <v>157</v>
      </c>
      <c r="AO407" s="602" t="s">
        <v>157</v>
      </c>
      <c r="AP407" s="602" t="s">
        <v>157</v>
      </c>
      <c r="AQ407" s="602" t="s">
        <v>157</v>
      </c>
      <c r="AR407" s="602" t="s">
        <v>157</v>
      </c>
      <c r="AS407" s="602" t="s">
        <v>157</v>
      </c>
      <c r="AT407" s="602" t="s">
        <v>157</v>
      </c>
      <c r="AU407" s="602" t="s">
        <v>157</v>
      </c>
      <c r="AV407" s="602" t="s">
        <v>157</v>
      </c>
      <c r="AW407" s="602" t="s">
        <v>157</v>
      </c>
      <c r="AX407" s="602" t="s">
        <v>157</v>
      </c>
      <c r="AY407" s="602" t="s">
        <v>157</v>
      </c>
      <c r="AZ407" s="602" t="s">
        <v>157</v>
      </c>
      <c r="BA407" s="602" t="s">
        <v>157</v>
      </c>
      <c r="BB407" s="602" t="s">
        <v>157</v>
      </c>
      <c r="BC407" s="602" t="s">
        <v>157</v>
      </c>
      <c r="BD407" s="602" t="s">
        <v>157</v>
      </c>
      <c r="BE407" s="602" t="s">
        <v>157</v>
      </c>
      <c r="BF407" s="602" t="s">
        <v>157</v>
      </c>
      <c r="BG407" s="602" t="s">
        <v>157</v>
      </c>
      <c r="BH407" s="602" t="s">
        <v>157</v>
      </c>
      <c r="BI407" s="602" t="s">
        <v>157</v>
      </c>
      <c r="BJ407" s="602" t="s">
        <v>157</v>
      </c>
      <c r="BK407" s="602" t="s">
        <v>157</v>
      </c>
      <c r="BL407" s="602" t="s">
        <v>157</v>
      </c>
      <c r="BM407" s="602" t="s">
        <v>157</v>
      </c>
      <c r="BN407" s="602" t="s">
        <v>157</v>
      </c>
      <c r="BO407" s="602" t="s">
        <v>157</v>
      </c>
    </row>
    <row r="408" spans="1:67" ht="14.4" x14ac:dyDescent="0.25">
      <c r="A408" s="597" t="e">
        <v>#N/A</v>
      </c>
      <c r="B408" s="597" t="e">
        <v>#N/A</v>
      </c>
      <c r="C408" s="598" t="s">
        <v>157</v>
      </c>
      <c r="D408" s="598" t="s">
        <v>157</v>
      </c>
      <c r="E408" s="599"/>
      <c r="F408" s="599" t="s">
        <v>157</v>
      </c>
      <c r="G408" s="600" t="s">
        <v>157</v>
      </c>
      <c r="H408" s="601" t="s">
        <v>157</v>
      </c>
      <c r="I408" s="602" t="s">
        <v>157</v>
      </c>
      <c r="J408" s="602" t="s">
        <v>157</v>
      </c>
      <c r="K408" s="602" t="s">
        <v>157</v>
      </c>
      <c r="L408" s="602" t="s">
        <v>157</v>
      </c>
      <c r="M408" s="602" t="s">
        <v>157</v>
      </c>
      <c r="N408" s="602" t="s">
        <v>157</v>
      </c>
      <c r="O408" s="602" t="s">
        <v>157</v>
      </c>
      <c r="P408" s="602" t="s">
        <v>157</v>
      </c>
      <c r="Q408" s="602" t="s">
        <v>157</v>
      </c>
      <c r="R408" s="602" t="s">
        <v>157</v>
      </c>
      <c r="S408" s="602" t="s">
        <v>157</v>
      </c>
      <c r="T408" s="602" t="s">
        <v>157</v>
      </c>
      <c r="U408" s="602" t="s">
        <v>157</v>
      </c>
      <c r="V408" s="602" t="s">
        <v>157</v>
      </c>
      <c r="W408" s="602" t="s">
        <v>157</v>
      </c>
      <c r="X408" s="602" t="s">
        <v>157</v>
      </c>
      <c r="Y408" s="602" t="s">
        <v>157</v>
      </c>
      <c r="Z408" s="602" t="s">
        <v>157</v>
      </c>
      <c r="AA408" s="602" t="s">
        <v>157</v>
      </c>
      <c r="AB408" s="602" t="s">
        <v>157</v>
      </c>
      <c r="AC408" s="602" t="s">
        <v>157</v>
      </c>
      <c r="AD408" s="602" t="s">
        <v>157</v>
      </c>
      <c r="AE408" s="602" t="s">
        <v>157</v>
      </c>
      <c r="AF408" s="602" t="s">
        <v>157</v>
      </c>
      <c r="AG408" s="602" t="s">
        <v>157</v>
      </c>
      <c r="AH408" s="602" t="s">
        <v>157</v>
      </c>
      <c r="AI408" s="602" t="s">
        <v>157</v>
      </c>
      <c r="AJ408" s="602" t="s">
        <v>157</v>
      </c>
      <c r="AK408" s="602" t="s">
        <v>157</v>
      </c>
      <c r="AL408" s="602" t="s">
        <v>157</v>
      </c>
      <c r="AM408" s="602" t="s">
        <v>157</v>
      </c>
      <c r="AN408" s="602" t="s">
        <v>157</v>
      </c>
      <c r="AO408" s="602" t="s">
        <v>157</v>
      </c>
      <c r="AP408" s="602" t="s">
        <v>157</v>
      </c>
      <c r="AQ408" s="602" t="s">
        <v>157</v>
      </c>
      <c r="AR408" s="602" t="s">
        <v>157</v>
      </c>
      <c r="AS408" s="602" t="s">
        <v>157</v>
      </c>
      <c r="AT408" s="602" t="s">
        <v>157</v>
      </c>
      <c r="AU408" s="602" t="s">
        <v>157</v>
      </c>
      <c r="AV408" s="602" t="s">
        <v>157</v>
      </c>
      <c r="AW408" s="602" t="s">
        <v>157</v>
      </c>
      <c r="AX408" s="602" t="s">
        <v>157</v>
      </c>
      <c r="AY408" s="602" t="s">
        <v>157</v>
      </c>
      <c r="AZ408" s="602" t="s">
        <v>157</v>
      </c>
      <c r="BA408" s="602" t="s">
        <v>157</v>
      </c>
      <c r="BB408" s="602" t="s">
        <v>157</v>
      </c>
      <c r="BC408" s="602" t="s">
        <v>157</v>
      </c>
      <c r="BD408" s="602" t="s">
        <v>157</v>
      </c>
      <c r="BE408" s="602" t="s">
        <v>157</v>
      </c>
      <c r="BF408" s="602" t="s">
        <v>157</v>
      </c>
      <c r="BG408" s="602" t="s">
        <v>157</v>
      </c>
      <c r="BH408" s="602" t="s">
        <v>157</v>
      </c>
      <c r="BI408" s="602" t="s">
        <v>157</v>
      </c>
      <c r="BJ408" s="602" t="s">
        <v>157</v>
      </c>
      <c r="BK408" s="602" t="s">
        <v>157</v>
      </c>
      <c r="BL408" s="602" t="s">
        <v>157</v>
      </c>
      <c r="BM408" s="602" t="s">
        <v>157</v>
      </c>
      <c r="BN408" s="602" t="s">
        <v>157</v>
      </c>
      <c r="BO408" s="602" t="s">
        <v>157</v>
      </c>
    </row>
    <row r="409" spans="1:67" ht="14.4" x14ac:dyDescent="0.25">
      <c r="A409" s="597" t="e">
        <v>#N/A</v>
      </c>
      <c r="B409" s="597" t="e">
        <v>#N/A</v>
      </c>
      <c r="C409" s="598" t="s">
        <v>157</v>
      </c>
      <c r="D409" s="598" t="s">
        <v>157</v>
      </c>
      <c r="E409" s="599"/>
      <c r="F409" s="599" t="s">
        <v>157</v>
      </c>
      <c r="G409" s="600" t="s">
        <v>157</v>
      </c>
      <c r="H409" s="601" t="s">
        <v>157</v>
      </c>
      <c r="I409" s="602" t="s">
        <v>157</v>
      </c>
      <c r="J409" s="602" t="s">
        <v>157</v>
      </c>
      <c r="K409" s="602" t="s">
        <v>157</v>
      </c>
      <c r="L409" s="602" t="s">
        <v>157</v>
      </c>
      <c r="M409" s="602" t="s">
        <v>157</v>
      </c>
      <c r="N409" s="602" t="s">
        <v>157</v>
      </c>
      <c r="O409" s="602" t="s">
        <v>157</v>
      </c>
      <c r="P409" s="602" t="s">
        <v>157</v>
      </c>
      <c r="Q409" s="602" t="s">
        <v>157</v>
      </c>
      <c r="R409" s="602" t="s">
        <v>157</v>
      </c>
      <c r="S409" s="602" t="s">
        <v>157</v>
      </c>
      <c r="T409" s="602" t="s">
        <v>157</v>
      </c>
      <c r="U409" s="602" t="s">
        <v>157</v>
      </c>
      <c r="V409" s="602" t="s">
        <v>157</v>
      </c>
      <c r="W409" s="602" t="s">
        <v>157</v>
      </c>
      <c r="X409" s="602" t="s">
        <v>157</v>
      </c>
      <c r="Y409" s="602" t="s">
        <v>157</v>
      </c>
      <c r="Z409" s="602" t="s">
        <v>157</v>
      </c>
      <c r="AA409" s="602" t="s">
        <v>157</v>
      </c>
      <c r="AB409" s="602" t="s">
        <v>157</v>
      </c>
      <c r="AC409" s="602" t="s">
        <v>157</v>
      </c>
      <c r="AD409" s="602" t="s">
        <v>157</v>
      </c>
      <c r="AE409" s="602" t="s">
        <v>157</v>
      </c>
      <c r="AF409" s="602" t="s">
        <v>157</v>
      </c>
      <c r="AG409" s="602" t="s">
        <v>157</v>
      </c>
      <c r="AH409" s="602" t="s">
        <v>157</v>
      </c>
      <c r="AI409" s="602" t="s">
        <v>157</v>
      </c>
      <c r="AJ409" s="602" t="s">
        <v>157</v>
      </c>
      <c r="AK409" s="602" t="s">
        <v>157</v>
      </c>
      <c r="AL409" s="602" t="s">
        <v>157</v>
      </c>
      <c r="AM409" s="602" t="s">
        <v>157</v>
      </c>
      <c r="AN409" s="602" t="s">
        <v>157</v>
      </c>
      <c r="AO409" s="602" t="s">
        <v>157</v>
      </c>
      <c r="AP409" s="602" t="s">
        <v>157</v>
      </c>
      <c r="AQ409" s="602" t="s">
        <v>157</v>
      </c>
      <c r="AR409" s="602" t="s">
        <v>157</v>
      </c>
      <c r="AS409" s="602" t="s">
        <v>157</v>
      </c>
      <c r="AT409" s="602" t="s">
        <v>157</v>
      </c>
      <c r="AU409" s="602" t="s">
        <v>157</v>
      </c>
      <c r="AV409" s="602" t="s">
        <v>157</v>
      </c>
      <c r="AW409" s="602" t="s">
        <v>157</v>
      </c>
      <c r="AX409" s="602" t="s">
        <v>157</v>
      </c>
      <c r="AY409" s="602" t="s">
        <v>157</v>
      </c>
      <c r="AZ409" s="602" t="s">
        <v>157</v>
      </c>
      <c r="BA409" s="602" t="s">
        <v>157</v>
      </c>
      <c r="BB409" s="602" t="s">
        <v>157</v>
      </c>
      <c r="BC409" s="602" t="s">
        <v>157</v>
      </c>
      <c r="BD409" s="602" t="s">
        <v>157</v>
      </c>
      <c r="BE409" s="602" t="s">
        <v>157</v>
      </c>
      <c r="BF409" s="602" t="s">
        <v>157</v>
      </c>
      <c r="BG409" s="602" t="s">
        <v>157</v>
      </c>
      <c r="BH409" s="602" t="s">
        <v>157</v>
      </c>
      <c r="BI409" s="602" t="s">
        <v>157</v>
      </c>
      <c r="BJ409" s="602" t="s">
        <v>157</v>
      </c>
      <c r="BK409" s="602" t="s">
        <v>157</v>
      </c>
      <c r="BL409" s="602" t="s">
        <v>157</v>
      </c>
      <c r="BM409" s="602" t="s">
        <v>157</v>
      </c>
      <c r="BN409" s="602" t="s">
        <v>157</v>
      </c>
      <c r="BO409" s="602" t="s">
        <v>157</v>
      </c>
    </row>
    <row r="410" spans="1:67" ht="14.4" x14ac:dyDescent="0.25">
      <c r="A410" s="597" t="e">
        <v>#N/A</v>
      </c>
      <c r="B410" s="597" t="e">
        <v>#N/A</v>
      </c>
      <c r="C410" s="598" t="s">
        <v>157</v>
      </c>
      <c r="D410" s="598" t="s">
        <v>157</v>
      </c>
      <c r="E410" s="599"/>
      <c r="F410" s="599" t="s">
        <v>157</v>
      </c>
      <c r="G410" s="600" t="s">
        <v>157</v>
      </c>
      <c r="H410" s="601" t="s">
        <v>157</v>
      </c>
      <c r="I410" s="602" t="s">
        <v>157</v>
      </c>
      <c r="J410" s="602" t="s">
        <v>157</v>
      </c>
      <c r="K410" s="602" t="s">
        <v>157</v>
      </c>
      <c r="L410" s="602" t="s">
        <v>157</v>
      </c>
      <c r="M410" s="602" t="s">
        <v>157</v>
      </c>
      <c r="N410" s="602" t="s">
        <v>157</v>
      </c>
      <c r="O410" s="602" t="s">
        <v>157</v>
      </c>
      <c r="P410" s="602" t="s">
        <v>157</v>
      </c>
      <c r="Q410" s="602" t="s">
        <v>157</v>
      </c>
      <c r="R410" s="602" t="s">
        <v>157</v>
      </c>
      <c r="S410" s="602" t="s">
        <v>157</v>
      </c>
      <c r="T410" s="602" t="s">
        <v>157</v>
      </c>
      <c r="U410" s="602" t="s">
        <v>157</v>
      </c>
      <c r="V410" s="602" t="s">
        <v>157</v>
      </c>
      <c r="W410" s="602" t="s">
        <v>157</v>
      </c>
      <c r="X410" s="602" t="s">
        <v>157</v>
      </c>
      <c r="Y410" s="602" t="s">
        <v>157</v>
      </c>
      <c r="Z410" s="602" t="s">
        <v>157</v>
      </c>
      <c r="AA410" s="602" t="s">
        <v>157</v>
      </c>
      <c r="AB410" s="602" t="s">
        <v>157</v>
      </c>
      <c r="AC410" s="602" t="s">
        <v>157</v>
      </c>
      <c r="AD410" s="602" t="s">
        <v>157</v>
      </c>
      <c r="AE410" s="602" t="s">
        <v>157</v>
      </c>
      <c r="AF410" s="602" t="s">
        <v>157</v>
      </c>
      <c r="AG410" s="602" t="s">
        <v>157</v>
      </c>
      <c r="AH410" s="602" t="s">
        <v>157</v>
      </c>
      <c r="AI410" s="602" t="s">
        <v>157</v>
      </c>
      <c r="AJ410" s="602" t="s">
        <v>157</v>
      </c>
      <c r="AK410" s="602" t="s">
        <v>157</v>
      </c>
      <c r="AL410" s="602" t="s">
        <v>157</v>
      </c>
      <c r="AM410" s="602" t="s">
        <v>157</v>
      </c>
      <c r="AN410" s="602" t="s">
        <v>157</v>
      </c>
      <c r="AO410" s="602" t="s">
        <v>157</v>
      </c>
      <c r="AP410" s="602" t="s">
        <v>157</v>
      </c>
      <c r="AQ410" s="602" t="s">
        <v>157</v>
      </c>
      <c r="AR410" s="602" t="s">
        <v>157</v>
      </c>
      <c r="AS410" s="602" t="s">
        <v>157</v>
      </c>
      <c r="AT410" s="602" t="s">
        <v>157</v>
      </c>
      <c r="AU410" s="602" t="s">
        <v>157</v>
      </c>
      <c r="AV410" s="602" t="s">
        <v>157</v>
      </c>
      <c r="AW410" s="602" t="s">
        <v>157</v>
      </c>
      <c r="AX410" s="602" t="s">
        <v>157</v>
      </c>
      <c r="AY410" s="602" t="s">
        <v>157</v>
      </c>
      <c r="AZ410" s="602" t="s">
        <v>157</v>
      </c>
      <c r="BA410" s="602" t="s">
        <v>157</v>
      </c>
      <c r="BB410" s="602" t="s">
        <v>157</v>
      </c>
      <c r="BC410" s="602" t="s">
        <v>157</v>
      </c>
      <c r="BD410" s="602" t="s">
        <v>157</v>
      </c>
      <c r="BE410" s="602" t="s">
        <v>157</v>
      </c>
      <c r="BF410" s="602" t="s">
        <v>157</v>
      </c>
      <c r="BG410" s="602" t="s">
        <v>157</v>
      </c>
      <c r="BH410" s="602" t="s">
        <v>157</v>
      </c>
      <c r="BI410" s="602" t="s">
        <v>157</v>
      </c>
      <c r="BJ410" s="602" t="s">
        <v>157</v>
      </c>
      <c r="BK410" s="602" t="s">
        <v>157</v>
      </c>
      <c r="BL410" s="602" t="s">
        <v>157</v>
      </c>
      <c r="BM410" s="602" t="s">
        <v>157</v>
      </c>
      <c r="BN410" s="602" t="s">
        <v>157</v>
      </c>
      <c r="BO410" s="602" t="s">
        <v>157</v>
      </c>
    </row>
    <row r="411" spans="1:67" ht="14.4" x14ac:dyDescent="0.25">
      <c r="A411" s="597" t="e">
        <v>#N/A</v>
      </c>
      <c r="B411" s="597" t="e">
        <v>#N/A</v>
      </c>
      <c r="C411" s="598" t="s">
        <v>157</v>
      </c>
      <c r="D411" s="598" t="s">
        <v>157</v>
      </c>
      <c r="E411" s="599"/>
      <c r="F411" s="599" t="s">
        <v>157</v>
      </c>
      <c r="G411" s="600" t="s">
        <v>157</v>
      </c>
      <c r="H411" s="601" t="s">
        <v>157</v>
      </c>
      <c r="I411" s="602" t="s">
        <v>157</v>
      </c>
      <c r="J411" s="602" t="s">
        <v>157</v>
      </c>
      <c r="K411" s="602" t="s">
        <v>157</v>
      </c>
      <c r="L411" s="602" t="s">
        <v>157</v>
      </c>
      <c r="M411" s="602" t="s">
        <v>157</v>
      </c>
      <c r="N411" s="602" t="s">
        <v>157</v>
      </c>
      <c r="O411" s="602" t="s">
        <v>157</v>
      </c>
      <c r="P411" s="602" t="s">
        <v>157</v>
      </c>
      <c r="Q411" s="602" t="s">
        <v>157</v>
      </c>
      <c r="R411" s="602" t="s">
        <v>157</v>
      </c>
      <c r="S411" s="602" t="s">
        <v>157</v>
      </c>
      <c r="T411" s="602" t="s">
        <v>157</v>
      </c>
      <c r="U411" s="602" t="s">
        <v>157</v>
      </c>
      <c r="V411" s="602" t="s">
        <v>157</v>
      </c>
      <c r="W411" s="602" t="s">
        <v>157</v>
      </c>
      <c r="X411" s="602" t="s">
        <v>157</v>
      </c>
      <c r="Y411" s="602" t="s">
        <v>157</v>
      </c>
      <c r="Z411" s="602" t="s">
        <v>157</v>
      </c>
      <c r="AA411" s="602" t="s">
        <v>157</v>
      </c>
      <c r="AB411" s="602" t="s">
        <v>157</v>
      </c>
      <c r="AC411" s="602" t="s">
        <v>157</v>
      </c>
      <c r="AD411" s="602" t="s">
        <v>157</v>
      </c>
      <c r="AE411" s="602" t="s">
        <v>157</v>
      </c>
      <c r="AF411" s="602" t="s">
        <v>157</v>
      </c>
      <c r="AG411" s="602" t="s">
        <v>157</v>
      </c>
      <c r="AH411" s="602" t="s">
        <v>157</v>
      </c>
      <c r="AI411" s="602" t="s">
        <v>157</v>
      </c>
      <c r="AJ411" s="602" t="s">
        <v>157</v>
      </c>
      <c r="AK411" s="602" t="s">
        <v>157</v>
      </c>
      <c r="AL411" s="602" t="s">
        <v>157</v>
      </c>
      <c r="AM411" s="602" t="s">
        <v>157</v>
      </c>
      <c r="AN411" s="602" t="s">
        <v>157</v>
      </c>
      <c r="AO411" s="602" t="s">
        <v>157</v>
      </c>
      <c r="AP411" s="602" t="s">
        <v>157</v>
      </c>
      <c r="AQ411" s="602" t="s">
        <v>157</v>
      </c>
      <c r="AR411" s="602" t="s">
        <v>157</v>
      </c>
      <c r="AS411" s="602" t="s">
        <v>157</v>
      </c>
      <c r="AT411" s="602" t="s">
        <v>157</v>
      </c>
      <c r="AU411" s="602" t="s">
        <v>157</v>
      </c>
      <c r="AV411" s="602" t="s">
        <v>157</v>
      </c>
      <c r="AW411" s="602" t="s">
        <v>157</v>
      </c>
      <c r="AX411" s="602" t="s">
        <v>157</v>
      </c>
      <c r="AY411" s="602" t="s">
        <v>157</v>
      </c>
      <c r="AZ411" s="602" t="s">
        <v>157</v>
      </c>
      <c r="BA411" s="602" t="s">
        <v>157</v>
      </c>
      <c r="BB411" s="602" t="s">
        <v>157</v>
      </c>
      <c r="BC411" s="602" t="s">
        <v>157</v>
      </c>
      <c r="BD411" s="602" t="s">
        <v>157</v>
      </c>
      <c r="BE411" s="602" t="s">
        <v>157</v>
      </c>
      <c r="BF411" s="602" t="s">
        <v>157</v>
      </c>
      <c r="BG411" s="602" t="s">
        <v>157</v>
      </c>
      <c r="BH411" s="602" t="s">
        <v>157</v>
      </c>
      <c r="BI411" s="602" t="s">
        <v>157</v>
      </c>
      <c r="BJ411" s="602" t="s">
        <v>157</v>
      </c>
      <c r="BK411" s="602" t="s">
        <v>157</v>
      </c>
      <c r="BL411" s="602" t="s">
        <v>157</v>
      </c>
      <c r="BM411" s="602" t="s">
        <v>157</v>
      </c>
      <c r="BN411" s="602" t="s">
        <v>157</v>
      </c>
      <c r="BO411" s="602" t="s">
        <v>157</v>
      </c>
    </row>
    <row r="412" spans="1:67" ht="14.4" x14ac:dyDescent="0.25">
      <c r="A412" s="597" t="e">
        <v>#N/A</v>
      </c>
      <c r="B412" s="597" t="e">
        <v>#N/A</v>
      </c>
      <c r="C412" s="598" t="s">
        <v>157</v>
      </c>
      <c r="D412" s="598" t="s">
        <v>157</v>
      </c>
      <c r="E412" s="599"/>
      <c r="F412" s="599" t="s">
        <v>157</v>
      </c>
      <c r="G412" s="600" t="s">
        <v>157</v>
      </c>
      <c r="H412" s="601" t="s">
        <v>157</v>
      </c>
      <c r="I412" s="602" t="s">
        <v>157</v>
      </c>
      <c r="J412" s="602" t="s">
        <v>157</v>
      </c>
      <c r="K412" s="602" t="s">
        <v>157</v>
      </c>
      <c r="L412" s="602" t="s">
        <v>157</v>
      </c>
      <c r="M412" s="602" t="s">
        <v>157</v>
      </c>
      <c r="N412" s="602" t="s">
        <v>157</v>
      </c>
      <c r="O412" s="602" t="s">
        <v>157</v>
      </c>
      <c r="P412" s="602" t="s">
        <v>157</v>
      </c>
      <c r="Q412" s="602" t="s">
        <v>157</v>
      </c>
      <c r="R412" s="602" t="s">
        <v>157</v>
      </c>
      <c r="S412" s="602" t="s">
        <v>157</v>
      </c>
      <c r="T412" s="602" t="s">
        <v>157</v>
      </c>
      <c r="U412" s="602" t="s">
        <v>157</v>
      </c>
      <c r="V412" s="602" t="s">
        <v>157</v>
      </c>
      <c r="W412" s="602" t="s">
        <v>157</v>
      </c>
      <c r="X412" s="602" t="s">
        <v>157</v>
      </c>
      <c r="Y412" s="602" t="s">
        <v>157</v>
      </c>
      <c r="Z412" s="602" t="s">
        <v>157</v>
      </c>
      <c r="AA412" s="602" t="s">
        <v>157</v>
      </c>
      <c r="AB412" s="602" t="s">
        <v>157</v>
      </c>
      <c r="AC412" s="602" t="s">
        <v>157</v>
      </c>
      <c r="AD412" s="602" t="s">
        <v>157</v>
      </c>
      <c r="AE412" s="602" t="s">
        <v>157</v>
      </c>
      <c r="AF412" s="602" t="s">
        <v>157</v>
      </c>
      <c r="AG412" s="602" t="s">
        <v>157</v>
      </c>
      <c r="AH412" s="602" t="s">
        <v>157</v>
      </c>
      <c r="AI412" s="602" t="s">
        <v>157</v>
      </c>
      <c r="AJ412" s="602" t="s">
        <v>157</v>
      </c>
      <c r="AK412" s="602" t="s">
        <v>157</v>
      </c>
      <c r="AL412" s="602" t="s">
        <v>157</v>
      </c>
      <c r="AM412" s="602" t="s">
        <v>157</v>
      </c>
      <c r="AN412" s="602" t="s">
        <v>157</v>
      </c>
      <c r="AO412" s="602" t="s">
        <v>157</v>
      </c>
      <c r="AP412" s="602" t="s">
        <v>157</v>
      </c>
      <c r="AQ412" s="602" t="s">
        <v>157</v>
      </c>
      <c r="AR412" s="602" t="s">
        <v>157</v>
      </c>
      <c r="AS412" s="602" t="s">
        <v>157</v>
      </c>
      <c r="AT412" s="602" t="s">
        <v>157</v>
      </c>
      <c r="AU412" s="602" t="s">
        <v>157</v>
      </c>
      <c r="AV412" s="602" t="s">
        <v>157</v>
      </c>
      <c r="AW412" s="602" t="s">
        <v>157</v>
      </c>
      <c r="AX412" s="602" t="s">
        <v>157</v>
      </c>
      <c r="AY412" s="602" t="s">
        <v>157</v>
      </c>
      <c r="AZ412" s="602" t="s">
        <v>157</v>
      </c>
      <c r="BA412" s="602" t="s">
        <v>157</v>
      </c>
      <c r="BB412" s="602" t="s">
        <v>157</v>
      </c>
      <c r="BC412" s="602" t="s">
        <v>157</v>
      </c>
      <c r="BD412" s="602" t="s">
        <v>157</v>
      </c>
      <c r="BE412" s="602" t="s">
        <v>157</v>
      </c>
      <c r="BF412" s="602" t="s">
        <v>157</v>
      </c>
      <c r="BG412" s="602" t="s">
        <v>157</v>
      </c>
      <c r="BH412" s="602" t="s">
        <v>157</v>
      </c>
      <c r="BI412" s="602" t="s">
        <v>157</v>
      </c>
      <c r="BJ412" s="602" t="s">
        <v>157</v>
      </c>
      <c r="BK412" s="602" t="s">
        <v>157</v>
      </c>
      <c r="BL412" s="602" t="s">
        <v>157</v>
      </c>
      <c r="BM412" s="602" t="s">
        <v>157</v>
      </c>
      <c r="BN412" s="602" t="s">
        <v>157</v>
      </c>
      <c r="BO412" s="602" t="s">
        <v>157</v>
      </c>
    </row>
    <row r="413" spans="1:67" ht="14.4" x14ac:dyDescent="0.25">
      <c r="A413" s="597" t="e">
        <v>#N/A</v>
      </c>
      <c r="B413" s="597" t="e">
        <v>#N/A</v>
      </c>
      <c r="C413" s="598" t="s">
        <v>157</v>
      </c>
      <c r="D413" s="598" t="s">
        <v>157</v>
      </c>
      <c r="E413" s="599"/>
      <c r="F413" s="599" t="s">
        <v>157</v>
      </c>
      <c r="G413" s="600" t="s">
        <v>157</v>
      </c>
      <c r="H413" s="601" t="s">
        <v>157</v>
      </c>
      <c r="I413" s="602" t="s">
        <v>157</v>
      </c>
      <c r="J413" s="602" t="s">
        <v>157</v>
      </c>
      <c r="K413" s="602" t="s">
        <v>157</v>
      </c>
      <c r="L413" s="602" t="s">
        <v>157</v>
      </c>
      <c r="M413" s="602" t="s">
        <v>157</v>
      </c>
      <c r="N413" s="602" t="s">
        <v>157</v>
      </c>
      <c r="O413" s="602" t="s">
        <v>157</v>
      </c>
      <c r="P413" s="602" t="s">
        <v>157</v>
      </c>
      <c r="Q413" s="602" t="s">
        <v>157</v>
      </c>
      <c r="R413" s="602" t="s">
        <v>157</v>
      </c>
      <c r="S413" s="602" t="s">
        <v>157</v>
      </c>
      <c r="T413" s="602" t="s">
        <v>157</v>
      </c>
      <c r="U413" s="602" t="s">
        <v>157</v>
      </c>
      <c r="V413" s="602" t="s">
        <v>157</v>
      </c>
      <c r="W413" s="602" t="s">
        <v>157</v>
      </c>
      <c r="X413" s="602" t="s">
        <v>157</v>
      </c>
      <c r="Y413" s="602" t="s">
        <v>157</v>
      </c>
      <c r="Z413" s="602" t="s">
        <v>157</v>
      </c>
      <c r="AA413" s="602" t="s">
        <v>157</v>
      </c>
      <c r="AB413" s="602" t="s">
        <v>157</v>
      </c>
      <c r="AC413" s="602" t="s">
        <v>157</v>
      </c>
      <c r="AD413" s="602" t="s">
        <v>157</v>
      </c>
      <c r="AE413" s="602" t="s">
        <v>157</v>
      </c>
      <c r="AF413" s="602" t="s">
        <v>157</v>
      </c>
      <c r="AG413" s="602" t="s">
        <v>157</v>
      </c>
      <c r="AH413" s="602" t="s">
        <v>157</v>
      </c>
      <c r="AI413" s="602" t="s">
        <v>157</v>
      </c>
      <c r="AJ413" s="602" t="s">
        <v>157</v>
      </c>
      <c r="AK413" s="602" t="s">
        <v>157</v>
      </c>
      <c r="AL413" s="602" t="s">
        <v>157</v>
      </c>
      <c r="AM413" s="602" t="s">
        <v>157</v>
      </c>
      <c r="AN413" s="602" t="s">
        <v>157</v>
      </c>
      <c r="AO413" s="602" t="s">
        <v>157</v>
      </c>
      <c r="AP413" s="602" t="s">
        <v>157</v>
      </c>
      <c r="AQ413" s="602" t="s">
        <v>157</v>
      </c>
      <c r="AR413" s="602" t="s">
        <v>157</v>
      </c>
      <c r="AS413" s="602" t="s">
        <v>157</v>
      </c>
      <c r="AT413" s="602" t="s">
        <v>157</v>
      </c>
      <c r="AU413" s="602" t="s">
        <v>157</v>
      </c>
      <c r="AV413" s="602" t="s">
        <v>157</v>
      </c>
      <c r="AW413" s="602" t="s">
        <v>157</v>
      </c>
      <c r="AX413" s="602" t="s">
        <v>157</v>
      </c>
      <c r="AY413" s="602" t="s">
        <v>157</v>
      </c>
      <c r="AZ413" s="602" t="s">
        <v>157</v>
      </c>
      <c r="BA413" s="602" t="s">
        <v>157</v>
      </c>
      <c r="BB413" s="602" t="s">
        <v>157</v>
      </c>
      <c r="BC413" s="602" t="s">
        <v>157</v>
      </c>
      <c r="BD413" s="602" t="s">
        <v>157</v>
      </c>
      <c r="BE413" s="602" t="s">
        <v>157</v>
      </c>
      <c r="BF413" s="602" t="s">
        <v>157</v>
      </c>
      <c r="BG413" s="602" t="s">
        <v>157</v>
      </c>
      <c r="BH413" s="602" t="s">
        <v>157</v>
      </c>
      <c r="BI413" s="602" t="s">
        <v>157</v>
      </c>
      <c r="BJ413" s="602" t="s">
        <v>157</v>
      </c>
      <c r="BK413" s="602" t="s">
        <v>157</v>
      </c>
      <c r="BL413" s="602" t="s">
        <v>157</v>
      </c>
      <c r="BM413" s="602" t="s">
        <v>157</v>
      </c>
      <c r="BN413" s="602" t="s">
        <v>157</v>
      </c>
      <c r="BO413" s="602" t="s">
        <v>157</v>
      </c>
    </row>
    <row r="414" spans="1:67" ht="14.4" x14ac:dyDescent="0.25">
      <c r="A414" s="597" t="e">
        <v>#N/A</v>
      </c>
      <c r="B414" s="597" t="e">
        <v>#N/A</v>
      </c>
      <c r="C414" s="598" t="s">
        <v>157</v>
      </c>
      <c r="D414" s="598" t="s">
        <v>157</v>
      </c>
      <c r="E414" s="599"/>
      <c r="F414" s="599" t="s">
        <v>157</v>
      </c>
      <c r="G414" s="600" t="s">
        <v>157</v>
      </c>
      <c r="H414" s="601" t="s">
        <v>157</v>
      </c>
      <c r="I414" s="602" t="s">
        <v>157</v>
      </c>
      <c r="J414" s="602" t="s">
        <v>157</v>
      </c>
      <c r="K414" s="602" t="s">
        <v>157</v>
      </c>
      <c r="L414" s="602" t="s">
        <v>157</v>
      </c>
      <c r="M414" s="602" t="s">
        <v>157</v>
      </c>
      <c r="N414" s="602" t="s">
        <v>157</v>
      </c>
      <c r="O414" s="602" t="s">
        <v>157</v>
      </c>
      <c r="P414" s="602" t="s">
        <v>157</v>
      </c>
      <c r="Q414" s="602" t="s">
        <v>157</v>
      </c>
      <c r="R414" s="602" t="s">
        <v>157</v>
      </c>
      <c r="S414" s="602" t="s">
        <v>157</v>
      </c>
      <c r="T414" s="602" t="s">
        <v>157</v>
      </c>
      <c r="U414" s="602" t="s">
        <v>157</v>
      </c>
      <c r="V414" s="602" t="s">
        <v>157</v>
      </c>
      <c r="W414" s="602" t="s">
        <v>157</v>
      </c>
      <c r="X414" s="602" t="s">
        <v>157</v>
      </c>
      <c r="Y414" s="602" t="s">
        <v>157</v>
      </c>
      <c r="Z414" s="602" t="s">
        <v>157</v>
      </c>
      <c r="AA414" s="602" t="s">
        <v>157</v>
      </c>
      <c r="AB414" s="602" t="s">
        <v>157</v>
      </c>
      <c r="AC414" s="602" t="s">
        <v>157</v>
      </c>
      <c r="AD414" s="602" t="s">
        <v>157</v>
      </c>
      <c r="AE414" s="602" t="s">
        <v>157</v>
      </c>
      <c r="AF414" s="602" t="s">
        <v>157</v>
      </c>
      <c r="AG414" s="602" t="s">
        <v>157</v>
      </c>
      <c r="AH414" s="602" t="s">
        <v>157</v>
      </c>
      <c r="AI414" s="602" t="s">
        <v>157</v>
      </c>
      <c r="AJ414" s="602" t="s">
        <v>157</v>
      </c>
      <c r="AK414" s="602" t="s">
        <v>157</v>
      </c>
      <c r="AL414" s="602" t="s">
        <v>157</v>
      </c>
      <c r="AM414" s="602" t="s">
        <v>157</v>
      </c>
      <c r="AN414" s="602" t="s">
        <v>157</v>
      </c>
      <c r="AO414" s="602" t="s">
        <v>157</v>
      </c>
      <c r="AP414" s="602" t="s">
        <v>157</v>
      </c>
      <c r="AQ414" s="602" t="s">
        <v>157</v>
      </c>
      <c r="AR414" s="602" t="s">
        <v>157</v>
      </c>
      <c r="AS414" s="602" t="s">
        <v>157</v>
      </c>
      <c r="AT414" s="602" t="s">
        <v>157</v>
      </c>
      <c r="AU414" s="602" t="s">
        <v>157</v>
      </c>
      <c r="AV414" s="602" t="s">
        <v>157</v>
      </c>
      <c r="AW414" s="602" t="s">
        <v>157</v>
      </c>
      <c r="AX414" s="602" t="s">
        <v>157</v>
      </c>
      <c r="AY414" s="602" t="s">
        <v>157</v>
      </c>
      <c r="AZ414" s="602" t="s">
        <v>157</v>
      </c>
      <c r="BA414" s="602" t="s">
        <v>157</v>
      </c>
      <c r="BB414" s="602" t="s">
        <v>157</v>
      </c>
      <c r="BC414" s="602" t="s">
        <v>157</v>
      </c>
      <c r="BD414" s="602" t="s">
        <v>157</v>
      </c>
      <c r="BE414" s="602" t="s">
        <v>157</v>
      </c>
      <c r="BF414" s="602" t="s">
        <v>157</v>
      </c>
      <c r="BG414" s="602" t="s">
        <v>157</v>
      </c>
      <c r="BH414" s="602" t="s">
        <v>157</v>
      </c>
      <c r="BI414" s="602" t="s">
        <v>157</v>
      </c>
      <c r="BJ414" s="602" t="s">
        <v>157</v>
      </c>
      <c r="BK414" s="602" t="s">
        <v>157</v>
      </c>
      <c r="BL414" s="602" t="s">
        <v>157</v>
      </c>
      <c r="BM414" s="602" t="s">
        <v>157</v>
      </c>
      <c r="BN414" s="602" t="s">
        <v>157</v>
      </c>
      <c r="BO414" s="602" t="s">
        <v>157</v>
      </c>
    </row>
    <row r="415" spans="1:67" ht="14.4" x14ac:dyDescent="0.25">
      <c r="A415" s="597" t="e">
        <v>#N/A</v>
      </c>
      <c r="B415" s="597" t="e">
        <v>#N/A</v>
      </c>
      <c r="C415" s="598" t="s">
        <v>157</v>
      </c>
      <c r="D415" s="598" t="s">
        <v>157</v>
      </c>
      <c r="E415" s="599"/>
      <c r="F415" s="599" t="s">
        <v>157</v>
      </c>
      <c r="G415" s="600" t="s">
        <v>157</v>
      </c>
      <c r="H415" s="601" t="s">
        <v>157</v>
      </c>
      <c r="I415" s="602" t="s">
        <v>157</v>
      </c>
      <c r="J415" s="602" t="s">
        <v>157</v>
      </c>
      <c r="K415" s="602" t="s">
        <v>157</v>
      </c>
      <c r="L415" s="602" t="s">
        <v>157</v>
      </c>
      <c r="M415" s="602" t="s">
        <v>157</v>
      </c>
      <c r="N415" s="602" t="s">
        <v>157</v>
      </c>
      <c r="O415" s="602" t="s">
        <v>157</v>
      </c>
      <c r="P415" s="602" t="s">
        <v>157</v>
      </c>
      <c r="Q415" s="602" t="s">
        <v>157</v>
      </c>
      <c r="R415" s="602" t="s">
        <v>157</v>
      </c>
      <c r="S415" s="602" t="s">
        <v>157</v>
      </c>
      <c r="T415" s="602" t="s">
        <v>157</v>
      </c>
      <c r="U415" s="602" t="s">
        <v>157</v>
      </c>
      <c r="V415" s="602" t="s">
        <v>157</v>
      </c>
      <c r="W415" s="602" t="s">
        <v>157</v>
      </c>
      <c r="X415" s="602" t="s">
        <v>157</v>
      </c>
      <c r="Y415" s="602" t="s">
        <v>157</v>
      </c>
      <c r="Z415" s="602" t="s">
        <v>157</v>
      </c>
      <c r="AA415" s="602" t="s">
        <v>157</v>
      </c>
      <c r="AB415" s="602" t="s">
        <v>157</v>
      </c>
      <c r="AC415" s="602" t="s">
        <v>157</v>
      </c>
      <c r="AD415" s="602" t="s">
        <v>157</v>
      </c>
      <c r="AE415" s="602" t="s">
        <v>157</v>
      </c>
      <c r="AF415" s="602" t="s">
        <v>157</v>
      </c>
      <c r="AG415" s="602" t="s">
        <v>157</v>
      </c>
      <c r="AH415" s="602" t="s">
        <v>157</v>
      </c>
      <c r="AI415" s="602" t="s">
        <v>157</v>
      </c>
      <c r="AJ415" s="602" t="s">
        <v>157</v>
      </c>
      <c r="AK415" s="602" t="s">
        <v>157</v>
      </c>
      <c r="AL415" s="602" t="s">
        <v>157</v>
      </c>
      <c r="AM415" s="602" t="s">
        <v>157</v>
      </c>
      <c r="AN415" s="602" t="s">
        <v>157</v>
      </c>
      <c r="AO415" s="602" t="s">
        <v>157</v>
      </c>
      <c r="AP415" s="602" t="s">
        <v>157</v>
      </c>
      <c r="AQ415" s="602" t="s">
        <v>157</v>
      </c>
      <c r="AR415" s="602" t="s">
        <v>157</v>
      </c>
      <c r="AS415" s="602" t="s">
        <v>157</v>
      </c>
      <c r="AT415" s="602" t="s">
        <v>157</v>
      </c>
      <c r="AU415" s="602" t="s">
        <v>157</v>
      </c>
      <c r="AV415" s="602" t="s">
        <v>157</v>
      </c>
      <c r="AW415" s="602" t="s">
        <v>157</v>
      </c>
      <c r="AX415" s="602" t="s">
        <v>157</v>
      </c>
      <c r="AY415" s="602" t="s">
        <v>157</v>
      </c>
      <c r="AZ415" s="602" t="s">
        <v>157</v>
      </c>
      <c r="BA415" s="602" t="s">
        <v>157</v>
      </c>
      <c r="BB415" s="602" t="s">
        <v>157</v>
      </c>
      <c r="BC415" s="602" t="s">
        <v>157</v>
      </c>
      <c r="BD415" s="602" t="s">
        <v>157</v>
      </c>
      <c r="BE415" s="602" t="s">
        <v>157</v>
      </c>
      <c r="BF415" s="602" t="s">
        <v>157</v>
      </c>
      <c r="BG415" s="602" t="s">
        <v>157</v>
      </c>
      <c r="BH415" s="602" t="s">
        <v>157</v>
      </c>
      <c r="BI415" s="602" t="s">
        <v>157</v>
      </c>
      <c r="BJ415" s="602" t="s">
        <v>157</v>
      </c>
      <c r="BK415" s="602" t="s">
        <v>157</v>
      </c>
      <c r="BL415" s="602" t="s">
        <v>157</v>
      </c>
      <c r="BM415" s="602" t="s">
        <v>157</v>
      </c>
      <c r="BN415" s="602" t="s">
        <v>157</v>
      </c>
      <c r="BO415" s="602" t="s">
        <v>157</v>
      </c>
    </row>
    <row r="416" spans="1:67" ht="14.4" x14ac:dyDescent="0.25">
      <c r="A416" s="597" t="e">
        <v>#N/A</v>
      </c>
      <c r="B416" s="597" t="e">
        <v>#N/A</v>
      </c>
      <c r="C416" s="598" t="s">
        <v>157</v>
      </c>
      <c r="D416" s="598" t="s">
        <v>157</v>
      </c>
      <c r="E416" s="599"/>
      <c r="F416" s="599" t="s">
        <v>157</v>
      </c>
      <c r="G416" s="600" t="s">
        <v>157</v>
      </c>
      <c r="H416" s="601" t="s">
        <v>157</v>
      </c>
      <c r="I416" s="602" t="s">
        <v>157</v>
      </c>
      <c r="J416" s="602" t="s">
        <v>157</v>
      </c>
      <c r="K416" s="602" t="s">
        <v>157</v>
      </c>
      <c r="L416" s="602" t="s">
        <v>157</v>
      </c>
      <c r="M416" s="602" t="s">
        <v>157</v>
      </c>
      <c r="N416" s="602" t="s">
        <v>157</v>
      </c>
      <c r="O416" s="602" t="s">
        <v>157</v>
      </c>
      <c r="P416" s="602" t="s">
        <v>157</v>
      </c>
      <c r="Q416" s="602" t="s">
        <v>157</v>
      </c>
      <c r="R416" s="602" t="s">
        <v>157</v>
      </c>
      <c r="S416" s="602" t="s">
        <v>157</v>
      </c>
      <c r="T416" s="602" t="s">
        <v>157</v>
      </c>
      <c r="U416" s="602" t="s">
        <v>157</v>
      </c>
      <c r="V416" s="602" t="s">
        <v>157</v>
      </c>
      <c r="W416" s="602" t="s">
        <v>157</v>
      </c>
      <c r="X416" s="602" t="s">
        <v>157</v>
      </c>
      <c r="Y416" s="602" t="s">
        <v>157</v>
      </c>
      <c r="Z416" s="602" t="s">
        <v>157</v>
      </c>
      <c r="AA416" s="602" t="s">
        <v>157</v>
      </c>
      <c r="AB416" s="602" t="s">
        <v>157</v>
      </c>
      <c r="AC416" s="602" t="s">
        <v>157</v>
      </c>
      <c r="AD416" s="602" t="s">
        <v>157</v>
      </c>
      <c r="AE416" s="602" t="s">
        <v>157</v>
      </c>
      <c r="AF416" s="602" t="s">
        <v>157</v>
      </c>
      <c r="AG416" s="602" t="s">
        <v>157</v>
      </c>
      <c r="AH416" s="602" t="s">
        <v>157</v>
      </c>
      <c r="AI416" s="602" t="s">
        <v>157</v>
      </c>
      <c r="AJ416" s="602" t="s">
        <v>157</v>
      </c>
      <c r="AK416" s="602" t="s">
        <v>157</v>
      </c>
      <c r="AL416" s="602" t="s">
        <v>157</v>
      </c>
      <c r="AM416" s="602" t="s">
        <v>157</v>
      </c>
      <c r="AN416" s="602" t="s">
        <v>157</v>
      </c>
      <c r="AO416" s="602" t="s">
        <v>157</v>
      </c>
      <c r="AP416" s="602" t="s">
        <v>157</v>
      </c>
      <c r="AQ416" s="602" t="s">
        <v>157</v>
      </c>
      <c r="AR416" s="602" t="s">
        <v>157</v>
      </c>
      <c r="AS416" s="602" t="s">
        <v>157</v>
      </c>
      <c r="AT416" s="602" t="s">
        <v>157</v>
      </c>
      <c r="AU416" s="602" t="s">
        <v>157</v>
      </c>
      <c r="AV416" s="602" t="s">
        <v>157</v>
      </c>
      <c r="AW416" s="602" t="s">
        <v>157</v>
      </c>
      <c r="AX416" s="602" t="s">
        <v>157</v>
      </c>
      <c r="AY416" s="602" t="s">
        <v>157</v>
      </c>
      <c r="AZ416" s="602" t="s">
        <v>157</v>
      </c>
      <c r="BA416" s="602" t="s">
        <v>157</v>
      </c>
      <c r="BB416" s="602" t="s">
        <v>157</v>
      </c>
      <c r="BC416" s="602" t="s">
        <v>157</v>
      </c>
      <c r="BD416" s="602" t="s">
        <v>157</v>
      </c>
      <c r="BE416" s="602" t="s">
        <v>157</v>
      </c>
      <c r="BF416" s="602" t="s">
        <v>157</v>
      </c>
      <c r="BG416" s="602" t="s">
        <v>157</v>
      </c>
      <c r="BH416" s="602" t="s">
        <v>157</v>
      </c>
      <c r="BI416" s="602" t="s">
        <v>157</v>
      </c>
      <c r="BJ416" s="602" t="s">
        <v>157</v>
      </c>
      <c r="BK416" s="602" t="s">
        <v>157</v>
      </c>
      <c r="BL416" s="602" t="s">
        <v>157</v>
      </c>
      <c r="BM416" s="602" t="s">
        <v>157</v>
      </c>
      <c r="BN416" s="602" t="s">
        <v>157</v>
      </c>
      <c r="BO416" s="602" t="s">
        <v>157</v>
      </c>
    </row>
    <row r="417" spans="1:67" ht="14.4" x14ac:dyDescent="0.25">
      <c r="A417" s="597" t="e">
        <v>#N/A</v>
      </c>
      <c r="B417" s="597" t="e">
        <v>#N/A</v>
      </c>
      <c r="C417" s="598" t="s">
        <v>157</v>
      </c>
      <c r="D417" s="598" t="s">
        <v>157</v>
      </c>
      <c r="E417" s="599"/>
      <c r="F417" s="599" t="s">
        <v>157</v>
      </c>
      <c r="G417" s="600" t="s">
        <v>157</v>
      </c>
      <c r="H417" s="601" t="s">
        <v>157</v>
      </c>
      <c r="I417" s="602" t="s">
        <v>157</v>
      </c>
      <c r="J417" s="602" t="s">
        <v>157</v>
      </c>
      <c r="K417" s="602" t="s">
        <v>157</v>
      </c>
      <c r="L417" s="602" t="s">
        <v>157</v>
      </c>
      <c r="M417" s="602" t="s">
        <v>157</v>
      </c>
      <c r="N417" s="602" t="s">
        <v>157</v>
      </c>
      <c r="O417" s="602" t="s">
        <v>157</v>
      </c>
      <c r="P417" s="602" t="s">
        <v>157</v>
      </c>
      <c r="Q417" s="602" t="s">
        <v>157</v>
      </c>
      <c r="R417" s="602" t="s">
        <v>157</v>
      </c>
      <c r="S417" s="602" t="s">
        <v>157</v>
      </c>
      <c r="T417" s="602" t="s">
        <v>157</v>
      </c>
      <c r="U417" s="602" t="s">
        <v>157</v>
      </c>
      <c r="V417" s="602" t="s">
        <v>157</v>
      </c>
      <c r="W417" s="602" t="s">
        <v>157</v>
      </c>
      <c r="X417" s="602" t="s">
        <v>157</v>
      </c>
      <c r="Y417" s="602" t="s">
        <v>157</v>
      </c>
      <c r="Z417" s="602" t="s">
        <v>157</v>
      </c>
      <c r="AA417" s="602" t="s">
        <v>157</v>
      </c>
      <c r="AB417" s="602" t="s">
        <v>157</v>
      </c>
      <c r="AC417" s="602" t="s">
        <v>157</v>
      </c>
      <c r="AD417" s="602" t="s">
        <v>157</v>
      </c>
      <c r="AE417" s="602" t="s">
        <v>157</v>
      </c>
      <c r="AF417" s="602" t="s">
        <v>157</v>
      </c>
      <c r="AG417" s="602" t="s">
        <v>157</v>
      </c>
      <c r="AH417" s="602" t="s">
        <v>157</v>
      </c>
      <c r="AI417" s="602" t="s">
        <v>157</v>
      </c>
      <c r="AJ417" s="602" t="s">
        <v>157</v>
      </c>
      <c r="AK417" s="602" t="s">
        <v>157</v>
      </c>
      <c r="AL417" s="602" t="s">
        <v>157</v>
      </c>
      <c r="AM417" s="602" t="s">
        <v>157</v>
      </c>
      <c r="AN417" s="602" t="s">
        <v>157</v>
      </c>
      <c r="AO417" s="602" t="s">
        <v>157</v>
      </c>
      <c r="AP417" s="602" t="s">
        <v>157</v>
      </c>
      <c r="AQ417" s="602" t="s">
        <v>157</v>
      </c>
      <c r="AR417" s="602" t="s">
        <v>157</v>
      </c>
      <c r="AS417" s="602" t="s">
        <v>157</v>
      </c>
      <c r="AT417" s="602" t="s">
        <v>157</v>
      </c>
      <c r="AU417" s="602" t="s">
        <v>157</v>
      </c>
      <c r="AV417" s="602" t="s">
        <v>157</v>
      </c>
      <c r="AW417" s="602" t="s">
        <v>157</v>
      </c>
      <c r="AX417" s="602" t="s">
        <v>157</v>
      </c>
      <c r="AY417" s="602" t="s">
        <v>157</v>
      </c>
      <c r="AZ417" s="602" t="s">
        <v>157</v>
      </c>
      <c r="BA417" s="602" t="s">
        <v>157</v>
      </c>
      <c r="BB417" s="602" t="s">
        <v>157</v>
      </c>
      <c r="BC417" s="602" t="s">
        <v>157</v>
      </c>
      <c r="BD417" s="602" t="s">
        <v>157</v>
      </c>
      <c r="BE417" s="602" t="s">
        <v>157</v>
      </c>
      <c r="BF417" s="602" t="s">
        <v>157</v>
      </c>
      <c r="BG417" s="602" t="s">
        <v>157</v>
      </c>
      <c r="BH417" s="602" t="s">
        <v>157</v>
      </c>
      <c r="BI417" s="602" t="s">
        <v>157</v>
      </c>
      <c r="BJ417" s="602" t="s">
        <v>157</v>
      </c>
      <c r="BK417" s="602" t="s">
        <v>157</v>
      </c>
      <c r="BL417" s="602" t="s">
        <v>157</v>
      </c>
      <c r="BM417" s="602" t="s">
        <v>157</v>
      </c>
      <c r="BN417" s="602" t="s">
        <v>157</v>
      </c>
      <c r="BO417" s="602" t="s">
        <v>157</v>
      </c>
    </row>
    <row r="418" spans="1:67" ht="14.4" x14ac:dyDescent="0.25">
      <c r="A418" s="597" t="e">
        <v>#N/A</v>
      </c>
      <c r="B418" s="597" t="e">
        <v>#N/A</v>
      </c>
      <c r="C418" s="598" t="s">
        <v>157</v>
      </c>
      <c r="D418" s="598" t="s">
        <v>157</v>
      </c>
      <c r="E418" s="599"/>
      <c r="F418" s="599" t="s">
        <v>157</v>
      </c>
      <c r="G418" s="600" t="s">
        <v>157</v>
      </c>
      <c r="H418" s="601" t="s">
        <v>157</v>
      </c>
      <c r="I418" s="602" t="s">
        <v>157</v>
      </c>
      <c r="J418" s="602" t="s">
        <v>157</v>
      </c>
      <c r="K418" s="602" t="s">
        <v>157</v>
      </c>
      <c r="L418" s="602" t="s">
        <v>157</v>
      </c>
      <c r="M418" s="602" t="s">
        <v>157</v>
      </c>
      <c r="N418" s="602" t="s">
        <v>157</v>
      </c>
      <c r="O418" s="602" t="s">
        <v>157</v>
      </c>
      <c r="P418" s="602" t="s">
        <v>157</v>
      </c>
      <c r="Q418" s="602" t="s">
        <v>157</v>
      </c>
      <c r="R418" s="602" t="s">
        <v>157</v>
      </c>
      <c r="S418" s="602" t="s">
        <v>157</v>
      </c>
      <c r="T418" s="602" t="s">
        <v>157</v>
      </c>
      <c r="U418" s="602" t="s">
        <v>157</v>
      </c>
      <c r="V418" s="602" t="s">
        <v>157</v>
      </c>
      <c r="W418" s="602" t="s">
        <v>157</v>
      </c>
      <c r="X418" s="602" t="s">
        <v>157</v>
      </c>
      <c r="Y418" s="602" t="s">
        <v>157</v>
      </c>
      <c r="Z418" s="602" t="s">
        <v>157</v>
      </c>
      <c r="AA418" s="602" t="s">
        <v>157</v>
      </c>
      <c r="AB418" s="602" t="s">
        <v>157</v>
      </c>
      <c r="AC418" s="602" t="s">
        <v>157</v>
      </c>
      <c r="AD418" s="602" t="s">
        <v>157</v>
      </c>
      <c r="AE418" s="602" t="s">
        <v>157</v>
      </c>
      <c r="AF418" s="602" t="s">
        <v>157</v>
      </c>
      <c r="AG418" s="602" t="s">
        <v>157</v>
      </c>
      <c r="AH418" s="602" t="s">
        <v>157</v>
      </c>
      <c r="AI418" s="602" t="s">
        <v>157</v>
      </c>
      <c r="AJ418" s="602" t="s">
        <v>157</v>
      </c>
      <c r="AK418" s="602" t="s">
        <v>157</v>
      </c>
      <c r="AL418" s="602" t="s">
        <v>157</v>
      </c>
      <c r="AM418" s="602" t="s">
        <v>157</v>
      </c>
      <c r="AN418" s="602" t="s">
        <v>157</v>
      </c>
      <c r="AO418" s="602" t="s">
        <v>157</v>
      </c>
      <c r="AP418" s="602" t="s">
        <v>157</v>
      </c>
      <c r="AQ418" s="602" t="s">
        <v>157</v>
      </c>
      <c r="AR418" s="602" t="s">
        <v>157</v>
      </c>
      <c r="AS418" s="602" t="s">
        <v>157</v>
      </c>
      <c r="AT418" s="602" t="s">
        <v>157</v>
      </c>
      <c r="AU418" s="602" t="s">
        <v>157</v>
      </c>
      <c r="AV418" s="602" t="s">
        <v>157</v>
      </c>
      <c r="AW418" s="602" t="s">
        <v>157</v>
      </c>
      <c r="AX418" s="602" t="s">
        <v>157</v>
      </c>
      <c r="AY418" s="602" t="s">
        <v>157</v>
      </c>
      <c r="AZ418" s="602" t="s">
        <v>157</v>
      </c>
      <c r="BA418" s="602" t="s">
        <v>157</v>
      </c>
      <c r="BB418" s="602" t="s">
        <v>157</v>
      </c>
      <c r="BC418" s="602" t="s">
        <v>157</v>
      </c>
      <c r="BD418" s="602" t="s">
        <v>157</v>
      </c>
      <c r="BE418" s="602" t="s">
        <v>157</v>
      </c>
      <c r="BF418" s="602" t="s">
        <v>157</v>
      </c>
      <c r="BG418" s="602" t="s">
        <v>157</v>
      </c>
      <c r="BH418" s="602" t="s">
        <v>157</v>
      </c>
      <c r="BI418" s="602" t="s">
        <v>157</v>
      </c>
      <c r="BJ418" s="602" t="s">
        <v>157</v>
      </c>
      <c r="BK418" s="602" t="s">
        <v>157</v>
      </c>
      <c r="BL418" s="602" t="s">
        <v>157</v>
      </c>
      <c r="BM418" s="602" t="s">
        <v>157</v>
      </c>
      <c r="BN418" s="602" t="s">
        <v>157</v>
      </c>
      <c r="BO418" s="602" t="s">
        <v>157</v>
      </c>
    </row>
    <row r="419" spans="1:67" ht="14.4" x14ac:dyDescent="0.25">
      <c r="A419" s="597" t="e">
        <v>#N/A</v>
      </c>
      <c r="B419" s="597" t="e">
        <v>#N/A</v>
      </c>
      <c r="C419" s="598" t="s">
        <v>157</v>
      </c>
      <c r="D419" s="598" t="s">
        <v>157</v>
      </c>
      <c r="E419" s="599"/>
      <c r="F419" s="599" t="s">
        <v>157</v>
      </c>
      <c r="G419" s="600" t="s">
        <v>157</v>
      </c>
      <c r="H419" s="601" t="s">
        <v>157</v>
      </c>
      <c r="I419" s="602" t="s">
        <v>157</v>
      </c>
      <c r="J419" s="602" t="s">
        <v>157</v>
      </c>
      <c r="K419" s="602" t="s">
        <v>157</v>
      </c>
      <c r="L419" s="602" t="s">
        <v>157</v>
      </c>
      <c r="M419" s="602" t="s">
        <v>157</v>
      </c>
      <c r="N419" s="602" t="s">
        <v>157</v>
      </c>
      <c r="O419" s="602" t="s">
        <v>157</v>
      </c>
      <c r="P419" s="602" t="s">
        <v>157</v>
      </c>
      <c r="Q419" s="602" t="s">
        <v>157</v>
      </c>
      <c r="R419" s="602" t="s">
        <v>157</v>
      </c>
      <c r="S419" s="602" t="s">
        <v>157</v>
      </c>
      <c r="T419" s="602" t="s">
        <v>157</v>
      </c>
      <c r="U419" s="602" t="s">
        <v>157</v>
      </c>
      <c r="V419" s="602" t="s">
        <v>157</v>
      </c>
      <c r="W419" s="602" t="s">
        <v>157</v>
      </c>
      <c r="X419" s="602" t="s">
        <v>157</v>
      </c>
      <c r="Y419" s="602" t="s">
        <v>157</v>
      </c>
      <c r="Z419" s="602" t="s">
        <v>157</v>
      </c>
      <c r="AA419" s="602" t="s">
        <v>157</v>
      </c>
      <c r="AB419" s="602" t="s">
        <v>157</v>
      </c>
      <c r="AC419" s="602" t="s">
        <v>157</v>
      </c>
      <c r="AD419" s="602" t="s">
        <v>157</v>
      </c>
      <c r="AE419" s="602" t="s">
        <v>157</v>
      </c>
      <c r="AF419" s="602" t="s">
        <v>157</v>
      </c>
      <c r="AG419" s="602" t="s">
        <v>157</v>
      </c>
      <c r="AH419" s="602" t="s">
        <v>157</v>
      </c>
      <c r="AI419" s="602" t="s">
        <v>157</v>
      </c>
      <c r="AJ419" s="602" t="s">
        <v>157</v>
      </c>
      <c r="AK419" s="602" t="s">
        <v>157</v>
      </c>
      <c r="AL419" s="602" t="s">
        <v>157</v>
      </c>
      <c r="AM419" s="602" t="s">
        <v>157</v>
      </c>
      <c r="AN419" s="602" t="s">
        <v>157</v>
      </c>
      <c r="AO419" s="602" t="s">
        <v>157</v>
      </c>
      <c r="AP419" s="602" t="s">
        <v>157</v>
      </c>
      <c r="AQ419" s="602" t="s">
        <v>157</v>
      </c>
      <c r="AR419" s="602" t="s">
        <v>157</v>
      </c>
      <c r="AS419" s="602" t="s">
        <v>157</v>
      </c>
      <c r="AT419" s="602" t="s">
        <v>157</v>
      </c>
      <c r="AU419" s="602" t="s">
        <v>157</v>
      </c>
      <c r="AV419" s="602" t="s">
        <v>157</v>
      </c>
      <c r="AW419" s="602" t="s">
        <v>157</v>
      </c>
      <c r="AX419" s="602" t="s">
        <v>157</v>
      </c>
      <c r="AY419" s="602" t="s">
        <v>157</v>
      </c>
      <c r="AZ419" s="602" t="s">
        <v>157</v>
      </c>
      <c r="BA419" s="602" t="s">
        <v>157</v>
      </c>
      <c r="BB419" s="602" t="s">
        <v>157</v>
      </c>
      <c r="BC419" s="602" t="s">
        <v>157</v>
      </c>
      <c r="BD419" s="602" t="s">
        <v>157</v>
      </c>
      <c r="BE419" s="602" t="s">
        <v>157</v>
      </c>
      <c r="BF419" s="602" t="s">
        <v>157</v>
      </c>
      <c r="BG419" s="602" t="s">
        <v>157</v>
      </c>
      <c r="BH419" s="602" t="s">
        <v>157</v>
      </c>
      <c r="BI419" s="602" t="s">
        <v>157</v>
      </c>
      <c r="BJ419" s="602" t="s">
        <v>157</v>
      </c>
      <c r="BK419" s="602" t="s">
        <v>157</v>
      </c>
      <c r="BL419" s="602" t="s">
        <v>157</v>
      </c>
      <c r="BM419" s="602" t="s">
        <v>157</v>
      </c>
      <c r="BN419" s="602" t="s">
        <v>157</v>
      </c>
      <c r="BO419" s="602" t="s">
        <v>157</v>
      </c>
    </row>
    <row r="420" spans="1:67" ht="14.4" x14ac:dyDescent="0.25">
      <c r="A420" s="597" t="e">
        <v>#N/A</v>
      </c>
      <c r="B420" s="597" t="e">
        <v>#N/A</v>
      </c>
      <c r="C420" s="598" t="s">
        <v>157</v>
      </c>
      <c r="D420" s="598" t="s">
        <v>157</v>
      </c>
      <c r="E420" s="599"/>
      <c r="F420" s="599" t="s">
        <v>157</v>
      </c>
      <c r="G420" s="600" t="s">
        <v>157</v>
      </c>
      <c r="H420" s="601" t="s">
        <v>157</v>
      </c>
      <c r="I420" s="602" t="s">
        <v>157</v>
      </c>
      <c r="J420" s="602" t="s">
        <v>157</v>
      </c>
      <c r="K420" s="602" t="s">
        <v>157</v>
      </c>
      <c r="L420" s="602" t="s">
        <v>157</v>
      </c>
      <c r="M420" s="602" t="s">
        <v>157</v>
      </c>
      <c r="N420" s="602" t="s">
        <v>157</v>
      </c>
      <c r="O420" s="602" t="s">
        <v>157</v>
      </c>
      <c r="P420" s="602" t="s">
        <v>157</v>
      </c>
      <c r="Q420" s="602" t="s">
        <v>157</v>
      </c>
      <c r="R420" s="602" t="s">
        <v>157</v>
      </c>
      <c r="S420" s="602" t="s">
        <v>157</v>
      </c>
      <c r="T420" s="602" t="s">
        <v>157</v>
      </c>
      <c r="U420" s="602" t="s">
        <v>157</v>
      </c>
      <c r="V420" s="602" t="s">
        <v>157</v>
      </c>
      <c r="W420" s="602" t="s">
        <v>157</v>
      </c>
      <c r="X420" s="602" t="s">
        <v>157</v>
      </c>
      <c r="Y420" s="602" t="s">
        <v>157</v>
      </c>
      <c r="Z420" s="602" t="s">
        <v>157</v>
      </c>
      <c r="AA420" s="602" t="s">
        <v>157</v>
      </c>
      <c r="AB420" s="602" t="s">
        <v>157</v>
      </c>
      <c r="AC420" s="602" t="s">
        <v>157</v>
      </c>
      <c r="AD420" s="602" t="s">
        <v>157</v>
      </c>
      <c r="AE420" s="602" t="s">
        <v>157</v>
      </c>
      <c r="AF420" s="602" t="s">
        <v>157</v>
      </c>
      <c r="AG420" s="602" t="s">
        <v>157</v>
      </c>
      <c r="AH420" s="602" t="s">
        <v>157</v>
      </c>
      <c r="AI420" s="602" t="s">
        <v>157</v>
      </c>
      <c r="AJ420" s="602" t="s">
        <v>157</v>
      </c>
      <c r="AK420" s="602" t="s">
        <v>157</v>
      </c>
      <c r="AL420" s="602" t="s">
        <v>157</v>
      </c>
      <c r="AM420" s="602" t="s">
        <v>157</v>
      </c>
      <c r="AN420" s="602" t="s">
        <v>157</v>
      </c>
      <c r="AO420" s="602" t="s">
        <v>157</v>
      </c>
      <c r="AP420" s="602" t="s">
        <v>157</v>
      </c>
      <c r="AQ420" s="602" t="s">
        <v>157</v>
      </c>
      <c r="AR420" s="602" t="s">
        <v>157</v>
      </c>
      <c r="AS420" s="602" t="s">
        <v>157</v>
      </c>
      <c r="AT420" s="602" t="s">
        <v>157</v>
      </c>
      <c r="AU420" s="602" t="s">
        <v>157</v>
      </c>
      <c r="AV420" s="602" t="s">
        <v>157</v>
      </c>
      <c r="AW420" s="602" t="s">
        <v>157</v>
      </c>
      <c r="AX420" s="602" t="s">
        <v>157</v>
      </c>
      <c r="AY420" s="602" t="s">
        <v>157</v>
      </c>
      <c r="AZ420" s="602" t="s">
        <v>157</v>
      </c>
      <c r="BA420" s="602" t="s">
        <v>157</v>
      </c>
      <c r="BB420" s="602" t="s">
        <v>157</v>
      </c>
      <c r="BC420" s="602" t="s">
        <v>157</v>
      </c>
      <c r="BD420" s="602" t="s">
        <v>157</v>
      </c>
      <c r="BE420" s="602" t="s">
        <v>157</v>
      </c>
      <c r="BF420" s="602" t="s">
        <v>157</v>
      </c>
      <c r="BG420" s="602" t="s">
        <v>157</v>
      </c>
      <c r="BH420" s="602" t="s">
        <v>157</v>
      </c>
      <c r="BI420" s="602" t="s">
        <v>157</v>
      </c>
      <c r="BJ420" s="602" t="s">
        <v>157</v>
      </c>
      <c r="BK420" s="602" t="s">
        <v>157</v>
      </c>
      <c r="BL420" s="602" t="s">
        <v>157</v>
      </c>
      <c r="BM420" s="602" t="s">
        <v>157</v>
      </c>
      <c r="BN420" s="602" t="s">
        <v>157</v>
      </c>
      <c r="BO420" s="602" t="s">
        <v>157</v>
      </c>
    </row>
    <row r="421" spans="1:67" ht="14.4" x14ac:dyDescent="0.25">
      <c r="A421" s="597" t="e">
        <v>#N/A</v>
      </c>
      <c r="B421" s="597" t="e">
        <v>#N/A</v>
      </c>
      <c r="C421" s="598" t="s">
        <v>157</v>
      </c>
      <c r="D421" s="598" t="s">
        <v>157</v>
      </c>
      <c r="E421" s="599"/>
      <c r="F421" s="599" t="s">
        <v>157</v>
      </c>
      <c r="G421" s="600" t="s">
        <v>157</v>
      </c>
      <c r="H421" s="601" t="s">
        <v>157</v>
      </c>
      <c r="I421" s="602" t="s">
        <v>157</v>
      </c>
      <c r="J421" s="602" t="s">
        <v>157</v>
      </c>
      <c r="K421" s="602" t="s">
        <v>157</v>
      </c>
      <c r="L421" s="602" t="s">
        <v>157</v>
      </c>
      <c r="M421" s="602" t="s">
        <v>157</v>
      </c>
      <c r="N421" s="602" t="s">
        <v>157</v>
      </c>
      <c r="O421" s="602" t="s">
        <v>157</v>
      </c>
      <c r="P421" s="602" t="s">
        <v>157</v>
      </c>
      <c r="Q421" s="602" t="s">
        <v>157</v>
      </c>
      <c r="R421" s="602" t="s">
        <v>157</v>
      </c>
      <c r="S421" s="602" t="s">
        <v>157</v>
      </c>
      <c r="T421" s="602" t="s">
        <v>157</v>
      </c>
      <c r="U421" s="602" t="s">
        <v>157</v>
      </c>
      <c r="V421" s="602" t="s">
        <v>157</v>
      </c>
      <c r="W421" s="602" t="s">
        <v>157</v>
      </c>
      <c r="X421" s="602" t="s">
        <v>157</v>
      </c>
      <c r="Y421" s="602" t="s">
        <v>157</v>
      </c>
      <c r="Z421" s="602" t="s">
        <v>157</v>
      </c>
      <c r="AA421" s="602" t="s">
        <v>157</v>
      </c>
      <c r="AB421" s="602" t="s">
        <v>157</v>
      </c>
      <c r="AC421" s="602" t="s">
        <v>157</v>
      </c>
      <c r="AD421" s="602" t="s">
        <v>157</v>
      </c>
      <c r="AE421" s="602" t="s">
        <v>157</v>
      </c>
      <c r="AF421" s="602" t="s">
        <v>157</v>
      </c>
      <c r="AG421" s="602" t="s">
        <v>157</v>
      </c>
      <c r="AH421" s="602" t="s">
        <v>157</v>
      </c>
      <c r="AI421" s="602" t="s">
        <v>157</v>
      </c>
      <c r="AJ421" s="602" t="s">
        <v>157</v>
      </c>
      <c r="AK421" s="602" t="s">
        <v>157</v>
      </c>
      <c r="AL421" s="602" t="s">
        <v>157</v>
      </c>
      <c r="AM421" s="602" t="s">
        <v>157</v>
      </c>
      <c r="AN421" s="602" t="s">
        <v>157</v>
      </c>
      <c r="AO421" s="602" t="s">
        <v>157</v>
      </c>
      <c r="AP421" s="602" t="s">
        <v>157</v>
      </c>
      <c r="AQ421" s="602" t="s">
        <v>157</v>
      </c>
      <c r="AR421" s="602" t="s">
        <v>157</v>
      </c>
      <c r="AS421" s="602" t="s">
        <v>157</v>
      </c>
      <c r="AT421" s="602" t="s">
        <v>157</v>
      </c>
      <c r="AU421" s="602" t="s">
        <v>157</v>
      </c>
      <c r="AV421" s="602" t="s">
        <v>157</v>
      </c>
      <c r="AW421" s="602" t="s">
        <v>157</v>
      </c>
      <c r="AX421" s="602" t="s">
        <v>157</v>
      </c>
      <c r="AY421" s="602" t="s">
        <v>157</v>
      </c>
      <c r="AZ421" s="602" t="s">
        <v>157</v>
      </c>
      <c r="BA421" s="602" t="s">
        <v>157</v>
      </c>
      <c r="BB421" s="602" t="s">
        <v>157</v>
      </c>
      <c r="BC421" s="602" t="s">
        <v>157</v>
      </c>
      <c r="BD421" s="602" t="s">
        <v>157</v>
      </c>
      <c r="BE421" s="602" t="s">
        <v>157</v>
      </c>
      <c r="BF421" s="602" t="s">
        <v>157</v>
      </c>
      <c r="BG421" s="602" t="s">
        <v>157</v>
      </c>
      <c r="BH421" s="602" t="s">
        <v>157</v>
      </c>
      <c r="BI421" s="602" t="s">
        <v>157</v>
      </c>
      <c r="BJ421" s="602" t="s">
        <v>157</v>
      </c>
      <c r="BK421" s="602" t="s">
        <v>157</v>
      </c>
      <c r="BL421" s="602" t="s">
        <v>157</v>
      </c>
      <c r="BM421" s="602" t="s">
        <v>157</v>
      </c>
      <c r="BN421" s="602" t="s">
        <v>157</v>
      </c>
      <c r="BO421" s="602" t="s">
        <v>157</v>
      </c>
    </row>
    <row r="422" spans="1:67" ht="14.4" x14ac:dyDescent="0.25">
      <c r="A422" s="597" t="e">
        <v>#N/A</v>
      </c>
      <c r="B422" s="597" t="e">
        <v>#N/A</v>
      </c>
      <c r="C422" s="598" t="s">
        <v>157</v>
      </c>
      <c r="D422" s="598" t="s">
        <v>157</v>
      </c>
      <c r="E422" s="599"/>
      <c r="F422" s="599" t="s">
        <v>157</v>
      </c>
      <c r="G422" s="600" t="s">
        <v>157</v>
      </c>
      <c r="H422" s="601" t="s">
        <v>157</v>
      </c>
      <c r="I422" s="602" t="s">
        <v>157</v>
      </c>
      <c r="J422" s="602" t="s">
        <v>157</v>
      </c>
      <c r="K422" s="602" t="s">
        <v>157</v>
      </c>
      <c r="L422" s="602" t="s">
        <v>157</v>
      </c>
      <c r="M422" s="602" t="s">
        <v>157</v>
      </c>
      <c r="N422" s="602" t="s">
        <v>157</v>
      </c>
      <c r="O422" s="602" t="s">
        <v>157</v>
      </c>
      <c r="P422" s="602" t="s">
        <v>157</v>
      </c>
      <c r="Q422" s="602" t="s">
        <v>157</v>
      </c>
      <c r="R422" s="602" t="s">
        <v>157</v>
      </c>
      <c r="S422" s="602" t="s">
        <v>157</v>
      </c>
      <c r="T422" s="602" t="s">
        <v>157</v>
      </c>
      <c r="U422" s="602" t="s">
        <v>157</v>
      </c>
      <c r="V422" s="602" t="s">
        <v>157</v>
      </c>
      <c r="W422" s="602" t="s">
        <v>157</v>
      </c>
      <c r="X422" s="602" t="s">
        <v>157</v>
      </c>
      <c r="Y422" s="602" t="s">
        <v>157</v>
      </c>
      <c r="Z422" s="602" t="s">
        <v>157</v>
      </c>
      <c r="AA422" s="602" t="s">
        <v>157</v>
      </c>
      <c r="AB422" s="602" t="s">
        <v>157</v>
      </c>
      <c r="AC422" s="602" t="s">
        <v>157</v>
      </c>
      <c r="AD422" s="602" t="s">
        <v>157</v>
      </c>
      <c r="AE422" s="602" t="s">
        <v>157</v>
      </c>
      <c r="AF422" s="602" t="s">
        <v>157</v>
      </c>
      <c r="AG422" s="602" t="s">
        <v>157</v>
      </c>
      <c r="AH422" s="602" t="s">
        <v>157</v>
      </c>
      <c r="AI422" s="602" t="s">
        <v>157</v>
      </c>
      <c r="AJ422" s="602" t="s">
        <v>157</v>
      </c>
      <c r="AK422" s="602" t="s">
        <v>157</v>
      </c>
      <c r="AL422" s="602" t="s">
        <v>157</v>
      </c>
      <c r="AM422" s="602" t="s">
        <v>157</v>
      </c>
      <c r="AN422" s="602" t="s">
        <v>157</v>
      </c>
      <c r="AO422" s="602" t="s">
        <v>157</v>
      </c>
      <c r="AP422" s="602" t="s">
        <v>157</v>
      </c>
      <c r="AQ422" s="602" t="s">
        <v>157</v>
      </c>
      <c r="AR422" s="602" t="s">
        <v>157</v>
      </c>
      <c r="AS422" s="602" t="s">
        <v>157</v>
      </c>
      <c r="AT422" s="602" t="s">
        <v>157</v>
      </c>
      <c r="AU422" s="602" t="s">
        <v>157</v>
      </c>
      <c r="AV422" s="602" t="s">
        <v>157</v>
      </c>
      <c r="AW422" s="602" t="s">
        <v>157</v>
      </c>
      <c r="AX422" s="602" t="s">
        <v>157</v>
      </c>
      <c r="AY422" s="602" t="s">
        <v>157</v>
      </c>
      <c r="AZ422" s="602" t="s">
        <v>157</v>
      </c>
      <c r="BA422" s="602" t="s">
        <v>157</v>
      </c>
      <c r="BB422" s="602" t="s">
        <v>157</v>
      </c>
      <c r="BC422" s="602" t="s">
        <v>157</v>
      </c>
      <c r="BD422" s="602" t="s">
        <v>157</v>
      </c>
      <c r="BE422" s="602" t="s">
        <v>157</v>
      </c>
      <c r="BF422" s="602" t="s">
        <v>157</v>
      </c>
      <c r="BG422" s="602" t="s">
        <v>157</v>
      </c>
      <c r="BH422" s="602" t="s">
        <v>157</v>
      </c>
      <c r="BI422" s="602" t="s">
        <v>157</v>
      </c>
      <c r="BJ422" s="602" t="s">
        <v>157</v>
      </c>
      <c r="BK422" s="602" t="s">
        <v>157</v>
      </c>
      <c r="BL422" s="602" t="s">
        <v>157</v>
      </c>
      <c r="BM422" s="602" t="s">
        <v>157</v>
      </c>
      <c r="BN422" s="602" t="s">
        <v>157</v>
      </c>
      <c r="BO422" s="602" t="s">
        <v>157</v>
      </c>
    </row>
    <row r="423" spans="1:67" ht="14.4" x14ac:dyDescent="0.25">
      <c r="A423" s="597" t="e">
        <v>#N/A</v>
      </c>
      <c r="B423" s="597" t="e">
        <v>#N/A</v>
      </c>
      <c r="C423" s="598" t="s">
        <v>157</v>
      </c>
      <c r="D423" s="598" t="s">
        <v>157</v>
      </c>
      <c r="E423" s="599"/>
      <c r="F423" s="599" t="s">
        <v>157</v>
      </c>
      <c r="G423" s="600" t="s">
        <v>157</v>
      </c>
      <c r="H423" s="601" t="s">
        <v>157</v>
      </c>
      <c r="I423" s="602" t="s">
        <v>157</v>
      </c>
      <c r="J423" s="602" t="s">
        <v>157</v>
      </c>
      <c r="K423" s="602" t="s">
        <v>157</v>
      </c>
      <c r="L423" s="602" t="s">
        <v>157</v>
      </c>
      <c r="M423" s="602" t="s">
        <v>157</v>
      </c>
      <c r="N423" s="602" t="s">
        <v>157</v>
      </c>
      <c r="O423" s="602" t="s">
        <v>157</v>
      </c>
      <c r="P423" s="602" t="s">
        <v>157</v>
      </c>
      <c r="Q423" s="602" t="s">
        <v>157</v>
      </c>
      <c r="R423" s="602" t="s">
        <v>157</v>
      </c>
      <c r="S423" s="602" t="s">
        <v>157</v>
      </c>
      <c r="T423" s="602" t="s">
        <v>157</v>
      </c>
      <c r="U423" s="602" t="s">
        <v>157</v>
      </c>
      <c r="V423" s="602" t="s">
        <v>157</v>
      </c>
      <c r="W423" s="602" t="s">
        <v>157</v>
      </c>
      <c r="X423" s="602" t="s">
        <v>157</v>
      </c>
      <c r="Y423" s="602" t="s">
        <v>157</v>
      </c>
      <c r="Z423" s="602" t="s">
        <v>157</v>
      </c>
      <c r="AA423" s="602" t="s">
        <v>157</v>
      </c>
      <c r="AB423" s="602" t="s">
        <v>157</v>
      </c>
      <c r="AC423" s="602" t="s">
        <v>157</v>
      </c>
      <c r="AD423" s="602" t="s">
        <v>157</v>
      </c>
      <c r="AE423" s="602" t="s">
        <v>157</v>
      </c>
      <c r="AF423" s="602" t="s">
        <v>157</v>
      </c>
      <c r="AG423" s="602" t="s">
        <v>157</v>
      </c>
      <c r="AH423" s="602" t="s">
        <v>157</v>
      </c>
      <c r="AI423" s="602" t="s">
        <v>157</v>
      </c>
      <c r="AJ423" s="602" t="s">
        <v>157</v>
      </c>
      <c r="AK423" s="602" t="s">
        <v>157</v>
      </c>
      <c r="AL423" s="602" t="s">
        <v>157</v>
      </c>
      <c r="AM423" s="602" t="s">
        <v>157</v>
      </c>
      <c r="AN423" s="602" t="s">
        <v>157</v>
      </c>
      <c r="AO423" s="602" t="s">
        <v>157</v>
      </c>
      <c r="AP423" s="602" t="s">
        <v>157</v>
      </c>
      <c r="AQ423" s="602" t="s">
        <v>157</v>
      </c>
      <c r="AR423" s="602" t="s">
        <v>157</v>
      </c>
      <c r="AS423" s="602" t="s">
        <v>157</v>
      </c>
      <c r="AT423" s="602" t="s">
        <v>157</v>
      </c>
      <c r="AU423" s="602" t="s">
        <v>157</v>
      </c>
      <c r="AV423" s="602" t="s">
        <v>157</v>
      </c>
      <c r="AW423" s="602" t="s">
        <v>157</v>
      </c>
      <c r="AX423" s="602" t="s">
        <v>157</v>
      </c>
      <c r="AY423" s="602" t="s">
        <v>157</v>
      </c>
      <c r="AZ423" s="602" t="s">
        <v>157</v>
      </c>
      <c r="BA423" s="602" t="s">
        <v>157</v>
      </c>
      <c r="BB423" s="602" t="s">
        <v>157</v>
      </c>
      <c r="BC423" s="602" t="s">
        <v>157</v>
      </c>
      <c r="BD423" s="602" t="s">
        <v>157</v>
      </c>
      <c r="BE423" s="602" t="s">
        <v>157</v>
      </c>
      <c r="BF423" s="602" t="s">
        <v>157</v>
      </c>
      <c r="BG423" s="602" t="s">
        <v>157</v>
      </c>
      <c r="BH423" s="602" t="s">
        <v>157</v>
      </c>
      <c r="BI423" s="602" t="s">
        <v>157</v>
      </c>
      <c r="BJ423" s="602" t="s">
        <v>157</v>
      </c>
      <c r="BK423" s="602" t="s">
        <v>157</v>
      </c>
      <c r="BL423" s="602" t="s">
        <v>157</v>
      </c>
      <c r="BM423" s="602" t="s">
        <v>157</v>
      </c>
      <c r="BN423" s="602" t="s">
        <v>157</v>
      </c>
      <c r="BO423" s="602" t="s">
        <v>157</v>
      </c>
    </row>
    <row r="424" spans="1:67" ht="14.4" x14ac:dyDescent="0.25">
      <c r="A424" s="597" t="e">
        <v>#N/A</v>
      </c>
      <c r="B424" s="597" t="e">
        <v>#N/A</v>
      </c>
      <c r="C424" s="598" t="s">
        <v>157</v>
      </c>
      <c r="D424" s="598" t="s">
        <v>157</v>
      </c>
      <c r="E424" s="599"/>
      <c r="F424" s="599" t="s">
        <v>157</v>
      </c>
      <c r="G424" s="600" t="s">
        <v>157</v>
      </c>
      <c r="H424" s="601" t="s">
        <v>157</v>
      </c>
      <c r="I424" s="602" t="s">
        <v>157</v>
      </c>
      <c r="J424" s="602" t="s">
        <v>157</v>
      </c>
      <c r="K424" s="602" t="s">
        <v>157</v>
      </c>
      <c r="L424" s="602" t="s">
        <v>157</v>
      </c>
      <c r="M424" s="602" t="s">
        <v>157</v>
      </c>
      <c r="N424" s="602" t="s">
        <v>157</v>
      </c>
      <c r="O424" s="602" t="s">
        <v>157</v>
      </c>
      <c r="P424" s="602" t="s">
        <v>157</v>
      </c>
      <c r="Q424" s="602" t="s">
        <v>157</v>
      </c>
      <c r="R424" s="602" t="s">
        <v>157</v>
      </c>
      <c r="S424" s="602" t="s">
        <v>157</v>
      </c>
      <c r="T424" s="602" t="s">
        <v>157</v>
      </c>
      <c r="U424" s="602" t="s">
        <v>157</v>
      </c>
      <c r="V424" s="602" t="s">
        <v>157</v>
      </c>
      <c r="W424" s="602" t="s">
        <v>157</v>
      </c>
      <c r="X424" s="602" t="s">
        <v>157</v>
      </c>
      <c r="Y424" s="602" t="s">
        <v>157</v>
      </c>
      <c r="Z424" s="602" t="s">
        <v>157</v>
      </c>
      <c r="AA424" s="602" t="s">
        <v>157</v>
      </c>
      <c r="AB424" s="602" t="s">
        <v>157</v>
      </c>
      <c r="AC424" s="602" t="s">
        <v>157</v>
      </c>
      <c r="AD424" s="602" t="s">
        <v>157</v>
      </c>
      <c r="AE424" s="602" t="s">
        <v>157</v>
      </c>
      <c r="AF424" s="602" t="s">
        <v>157</v>
      </c>
      <c r="AG424" s="602" t="s">
        <v>157</v>
      </c>
      <c r="AH424" s="602" t="s">
        <v>157</v>
      </c>
      <c r="AI424" s="602" t="s">
        <v>157</v>
      </c>
      <c r="AJ424" s="602" t="s">
        <v>157</v>
      </c>
      <c r="AK424" s="602" t="s">
        <v>157</v>
      </c>
      <c r="AL424" s="602" t="s">
        <v>157</v>
      </c>
      <c r="AM424" s="602" t="s">
        <v>157</v>
      </c>
      <c r="AN424" s="602" t="s">
        <v>157</v>
      </c>
      <c r="AO424" s="602" t="s">
        <v>157</v>
      </c>
      <c r="AP424" s="602" t="s">
        <v>157</v>
      </c>
      <c r="AQ424" s="602" t="s">
        <v>157</v>
      </c>
      <c r="AR424" s="602" t="s">
        <v>157</v>
      </c>
      <c r="AS424" s="602" t="s">
        <v>157</v>
      </c>
      <c r="AT424" s="602" t="s">
        <v>157</v>
      </c>
      <c r="AU424" s="602" t="s">
        <v>157</v>
      </c>
      <c r="AV424" s="602" t="s">
        <v>157</v>
      </c>
      <c r="AW424" s="602" t="s">
        <v>157</v>
      </c>
      <c r="AX424" s="602" t="s">
        <v>157</v>
      </c>
      <c r="AY424" s="602" t="s">
        <v>157</v>
      </c>
      <c r="AZ424" s="602" t="s">
        <v>157</v>
      </c>
      <c r="BA424" s="602" t="s">
        <v>157</v>
      </c>
      <c r="BB424" s="602" t="s">
        <v>157</v>
      </c>
      <c r="BC424" s="602" t="s">
        <v>157</v>
      </c>
      <c r="BD424" s="602" t="s">
        <v>157</v>
      </c>
      <c r="BE424" s="602" t="s">
        <v>157</v>
      </c>
      <c r="BF424" s="602" t="s">
        <v>157</v>
      </c>
      <c r="BG424" s="602" t="s">
        <v>157</v>
      </c>
      <c r="BH424" s="602" t="s">
        <v>157</v>
      </c>
      <c r="BI424" s="602" t="s">
        <v>157</v>
      </c>
      <c r="BJ424" s="602" t="s">
        <v>157</v>
      </c>
      <c r="BK424" s="602" t="s">
        <v>157</v>
      </c>
      <c r="BL424" s="602" t="s">
        <v>157</v>
      </c>
      <c r="BM424" s="602" t="s">
        <v>157</v>
      </c>
      <c r="BN424" s="602" t="s">
        <v>157</v>
      </c>
      <c r="BO424" s="602" t="s">
        <v>157</v>
      </c>
    </row>
    <row r="425" spans="1:67" ht="14.4" x14ac:dyDescent="0.25">
      <c r="A425" s="597" t="e">
        <v>#N/A</v>
      </c>
      <c r="B425" s="597" t="e">
        <v>#N/A</v>
      </c>
      <c r="C425" s="598" t="s">
        <v>157</v>
      </c>
      <c r="D425" s="598" t="s">
        <v>157</v>
      </c>
      <c r="E425" s="599"/>
      <c r="F425" s="599" t="s">
        <v>157</v>
      </c>
      <c r="G425" s="600" t="s">
        <v>157</v>
      </c>
      <c r="H425" s="601" t="s">
        <v>157</v>
      </c>
      <c r="I425" s="602" t="s">
        <v>157</v>
      </c>
      <c r="J425" s="602" t="s">
        <v>157</v>
      </c>
      <c r="K425" s="602" t="s">
        <v>157</v>
      </c>
      <c r="L425" s="602" t="s">
        <v>157</v>
      </c>
      <c r="M425" s="602" t="s">
        <v>157</v>
      </c>
      <c r="N425" s="602" t="s">
        <v>157</v>
      </c>
      <c r="O425" s="602" t="s">
        <v>157</v>
      </c>
      <c r="P425" s="602" t="s">
        <v>157</v>
      </c>
      <c r="Q425" s="602" t="s">
        <v>157</v>
      </c>
      <c r="R425" s="602" t="s">
        <v>157</v>
      </c>
      <c r="S425" s="602" t="s">
        <v>157</v>
      </c>
      <c r="T425" s="602" t="s">
        <v>157</v>
      </c>
      <c r="U425" s="602" t="s">
        <v>157</v>
      </c>
      <c r="V425" s="602" t="s">
        <v>157</v>
      </c>
      <c r="W425" s="602" t="s">
        <v>157</v>
      </c>
      <c r="X425" s="602" t="s">
        <v>157</v>
      </c>
      <c r="Y425" s="602" t="s">
        <v>157</v>
      </c>
      <c r="Z425" s="602" t="s">
        <v>157</v>
      </c>
      <c r="AA425" s="602" t="s">
        <v>157</v>
      </c>
      <c r="AB425" s="602" t="s">
        <v>157</v>
      </c>
      <c r="AC425" s="602" t="s">
        <v>157</v>
      </c>
      <c r="AD425" s="602" t="s">
        <v>157</v>
      </c>
      <c r="AE425" s="602" t="s">
        <v>157</v>
      </c>
      <c r="AF425" s="602" t="s">
        <v>157</v>
      </c>
      <c r="AG425" s="602" t="s">
        <v>157</v>
      </c>
      <c r="AH425" s="602" t="s">
        <v>157</v>
      </c>
      <c r="AI425" s="602" t="s">
        <v>157</v>
      </c>
      <c r="AJ425" s="602" t="s">
        <v>157</v>
      </c>
      <c r="AK425" s="602" t="s">
        <v>157</v>
      </c>
      <c r="AL425" s="602" t="s">
        <v>157</v>
      </c>
      <c r="AM425" s="602" t="s">
        <v>157</v>
      </c>
      <c r="AN425" s="602" t="s">
        <v>157</v>
      </c>
      <c r="AO425" s="602" t="s">
        <v>157</v>
      </c>
      <c r="AP425" s="602" t="s">
        <v>157</v>
      </c>
      <c r="AQ425" s="602" t="s">
        <v>157</v>
      </c>
      <c r="AR425" s="602" t="s">
        <v>157</v>
      </c>
      <c r="AS425" s="602" t="s">
        <v>157</v>
      </c>
      <c r="AT425" s="602" t="s">
        <v>157</v>
      </c>
      <c r="AU425" s="602" t="s">
        <v>157</v>
      </c>
      <c r="AV425" s="602" t="s">
        <v>157</v>
      </c>
      <c r="AW425" s="602" t="s">
        <v>157</v>
      </c>
      <c r="AX425" s="602" t="s">
        <v>157</v>
      </c>
      <c r="AY425" s="602" t="s">
        <v>157</v>
      </c>
      <c r="AZ425" s="602" t="s">
        <v>157</v>
      </c>
      <c r="BA425" s="602" t="s">
        <v>157</v>
      </c>
      <c r="BB425" s="602" t="s">
        <v>157</v>
      </c>
      <c r="BC425" s="602" t="s">
        <v>157</v>
      </c>
      <c r="BD425" s="602" t="s">
        <v>157</v>
      </c>
      <c r="BE425" s="602" t="s">
        <v>157</v>
      </c>
      <c r="BF425" s="602" t="s">
        <v>157</v>
      </c>
      <c r="BG425" s="602" t="s">
        <v>157</v>
      </c>
      <c r="BH425" s="602" t="s">
        <v>157</v>
      </c>
      <c r="BI425" s="602" t="s">
        <v>157</v>
      </c>
      <c r="BJ425" s="602" t="s">
        <v>157</v>
      </c>
      <c r="BK425" s="602" t="s">
        <v>157</v>
      </c>
      <c r="BL425" s="602" t="s">
        <v>157</v>
      </c>
      <c r="BM425" s="602" t="s">
        <v>157</v>
      </c>
      <c r="BN425" s="602" t="s">
        <v>157</v>
      </c>
      <c r="BO425" s="602" t="s">
        <v>157</v>
      </c>
    </row>
    <row r="426" spans="1:67" ht="14.4" x14ac:dyDescent="0.25">
      <c r="A426" s="597" t="e">
        <v>#N/A</v>
      </c>
      <c r="B426" s="597" t="e">
        <v>#N/A</v>
      </c>
      <c r="C426" s="598" t="s">
        <v>157</v>
      </c>
      <c r="D426" s="598" t="s">
        <v>157</v>
      </c>
      <c r="E426" s="599"/>
      <c r="F426" s="599" t="s">
        <v>157</v>
      </c>
      <c r="G426" s="600" t="s">
        <v>157</v>
      </c>
      <c r="H426" s="601" t="s">
        <v>157</v>
      </c>
      <c r="I426" s="602" t="s">
        <v>157</v>
      </c>
      <c r="J426" s="602" t="s">
        <v>157</v>
      </c>
      <c r="K426" s="602" t="s">
        <v>157</v>
      </c>
      <c r="L426" s="602" t="s">
        <v>157</v>
      </c>
      <c r="M426" s="602" t="s">
        <v>157</v>
      </c>
      <c r="N426" s="602" t="s">
        <v>157</v>
      </c>
      <c r="O426" s="602" t="s">
        <v>157</v>
      </c>
      <c r="P426" s="602" t="s">
        <v>157</v>
      </c>
      <c r="Q426" s="602" t="s">
        <v>157</v>
      </c>
      <c r="R426" s="602" t="s">
        <v>157</v>
      </c>
      <c r="S426" s="602" t="s">
        <v>157</v>
      </c>
      <c r="T426" s="602" t="s">
        <v>157</v>
      </c>
      <c r="U426" s="602" t="s">
        <v>157</v>
      </c>
      <c r="V426" s="602" t="s">
        <v>157</v>
      </c>
      <c r="W426" s="602" t="s">
        <v>157</v>
      </c>
      <c r="X426" s="602" t="s">
        <v>157</v>
      </c>
      <c r="Y426" s="602" t="s">
        <v>157</v>
      </c>
      <c r="Z426" s="602" t="s">
        <v>157</v>
      </c>
      <c r="AA426" s="602" t="s">
        <v>157</v>
      </c>
      <c r="AB426" s="602" t="s">
        <v>157</v>
      </c>
      <c r="AC426" s="602" t="s">
        <v>157</v>
      </c>
      <c r="AD426" s="602" t="s">
        <v>157</v>
      </c>
      <c r="AE426" s="602" t="s">
        <v>157</v>
      </c>
      <c r="AF426" s="602" t="s">
        <v>157</v>
      </c>
      <c r="AG426" s="602" t="s">
        <v>157</v>
      </c>
      <c r="AH426" s="602" t="s">
        <v>157</v>
      </c>
      <c r="AI426" s="602" t="s">
        <v>157</v>
      </c>
      <c r="AJ426" s="602" t="s">
        <v>157</v>
      </c>
      <c r="AK426" s="602" t="s">
        <v>157</v>
      </c>
      <c r="AL426" s="602" t="s">
        <v>157</v>
      </c>
      <c r="AM426" s="602" t="s">
        <v>157</v>
      </c>
      <c r="AN426" s="602" t="s">
        <v>157</v>
      </c>
      <c r="AO426" s="602" t="s">
        <v>157</v>
      </c>
      <c r="AP426" s="602" t="s">
        <v>157</v>
      </c>
      <c r="AQ426" s="602" t="s">
        <v>157</v>
      </c>
      <c r="AR426" s="602" t="s">
        <v>157</v>
      </c>
      <c r="AS426" s="602" t="s">
        <v>157</v>
      </c>
      <c r="AT426" s="602" t="s">
        <v>157</v>
      </c>
      <c r="AU426" s="602" t="s">
        <v>157</v>
      </c>
      <c r="AV426" s="602" t="s">
        <v>157</v>
      </c>
      <c r="AW426" s="602" t="s">
        <v>157</v>
      </c>
      <c r="AX426" s="602" t="s">
        <v>157</v>
      </c>
      <c r="AY426" s="602" t="s">
        <v>157</v>
      </c>
      <c r="AZ426" s="602" t="s">
        <v>157</v>
      </c>
      <c r="BA426" s="602" t="s">
        <v>157</v>
      </c>
      <c r="BB426" s="602" t="s">
        <v>157</v>
      </c>
      <c r="BC426" s="602" t="s">
        <v>157</v>
      </c>
      <c r="BD426" s="602" t="s">
        <v>157</v>
      </c>
      <c r="BE426" s="602" t="s">
        <v>157</v>
      </c>
      <c r="BF426" s="602" t="s">
        <v>157</v>
      </c>
      <c r="BG426" s="602" t="s">
        <v>157</v>
      </c>
      <c r="BH426" s="602" t="s">
        <v>157</v>
      </c>
      <c r="BI426" s="602" t="s">
        <v>157</v>
      </c>
      <c r="BJ426" s="602" t="s">
        <v>157</v>
      </c>
      <c r="BK426" s="602" t="s">
        <v>157</v>
      </c>
      <c r="BL426" s="602" t="s">
        <v>157</v>
      </c>
      <c r="BM426" s="602" t="s">
        <v>157</v>
      </c>
      <c r="BN426" s="602" t="s">
        <v>157</v>
      </c>
      <c r="BO426" s="602" t="s">
        <v>157</v>
      </c>
    </row>
    <row r="427" spans="1:67" ht="14.4" x14ac:dyDescent="0.25">
      <c r="A427" s="597" t="e">
        <v>#N/A</v>
      </c>
      <c r="B427" s="597" t="e">
        <v>#N/A</v>
      </c>
      <c r="C427" s="598" t="s">
        <v>157</v>
      </c>
      <c r="D427" s="598" t="s">
        <v>157</v>
      </c>
      <c r="E427" s="599"/>
      <c r="F427" s="599" t="s">
        <v>157</v>
      </c>
      <c r="G427" s="600" t="s">
        <v>157</v>
      </c>
      <c r="H427" s="601" t="s">
        <v>157</v>
      </c>
      <c r="I427" s="602" t="s">
        <v>157</v>
      </c>
      <c r="J427" s="602" t="s">
        <v>157</v>
      </c>
      <c r="K427" s="602" t="s">
        <v>157</v>
      </c>
      <c r="L427" s="602" t="s">
        <v>157</v>
      </c>
      <c r="M427" s="602" t="s">
        <v>157</v>
      </c>
      <c r="N427" s="602" t="s">
        <v>157</v>
      </c>
      <c r="O427" s="602" t="s">
        <v>157</v>
      </c>
      <c r="P427" s="602" t="s">
        <v>157</v>
      </c>
      <c r="Q427" s="602" t="s">
        <v>157</v>
      </c>
      <c r="R427" s="602" t="s">
        <v>157</v>
      </c>
      <c r="S427" s="602" t="s">
        <v>157</v>
      </c>
      <c r="T427" s="602" t="s">
        <v>157</v>
      </c>
      <c r="U427" s="602" t="s">
        <v>157</v>
      </c>
      <c r="V427" s="602" t="s">
        <v>157</v>
      </c>
      <c r="W427" s="602" t="s">
        <v>157</v>
      </c>
      <c r="X427" s="602" t="s">
        <v>157</v>
      </c>
      <c r="Y427" s="602" t="s">
        <v>157</v>
      </c>
      <c r="Z427" s="602" t="s">
        <v>157</v>
      </c>
      <c r="AA427" s="602" t="s">
        <v>157</v>
      </c>
      <c r="AB427" s="602" t="s">
        <v>157</v>
      </c>
      <c r="AC427" s="602" t="s">
        <v>157</v>
      </c>
      <c r="AD427" s="602" t="s">
        <v>157</v>
      </c>
      <c r="AE427" s="602" t="s">
        <v>157</v>
      </c>
      <c r="AF427" s="602" t="s">
        <v>157</v>
      </c>
      <c r="AG427" s="602" t="s">
        <v>157</v>
      </c>
      <c r="AH427" s="602" t="s">
        <v>157</v>
      </c>
      <c r="AI427" s="602" t="s">
        <v>157</v>
      </c>
      <c r="AJ427" s="602" t="s">
        <v>157</v>
      </c>
      <c r="AK427" s="602" t="s">
        <v>157</v>
      </c>
      <c r="AL427" s="602" t="s">
        <v>157</v>
      </c>
      <c r="AM427" s="602" t="s">
        <v>157</v>
      </c>
      <c r="AN427" s="602" t="s">
        <v>157</v>
      </c>
      <c r="AO427" s="602" t="s">
        <v>157</v>
      </c>
      <c r="AP427" s="602" t="s">
        <v>157</v>
      </c>
      <c r="AQ427" s="602" t="s">
        <v>157</v>
      </c>
      <c r="AR427" s="602" t="s">
        <v>157</v>
      </c>
      <c r="AS427" s="602" t="s">
        <v>157</v>
      </c>
      <c r="AT427" s="602" t="s">
        <v>157</v>
      </c>
      <c r="AU427" s="602" t="s">
        <v>157</v>
      </c>
      <c r="AV427" s="602" t="s">
        <v>157</v>
      </c>
      <c r="AW427" s="602" t="s">
        <v>157</v>
      </c>
      <c r="AX427" s="602" t="s">
        <v>157</v>
      </c>
      <c r="AY427" s="602" t="s">
        <v>157</v>
      </c>
      <c r="AZ427" s="602" t="s">
        <v>157</v>
      </c>
      <c r="BA427" s="602" t="s">
        <v>157</v>
      </c>
      <c r="BB427" s="602" t="s">
        <v>157</v>
      </c>
      <c r="BC427" s="602" t="s">
        <v>157</v>
      </c>
      <c r="BD427" s="602" t="s">
        <v>157</v>
      </c>
      <c r="BE427" s="602" t="s">
        <v>157</v>
      </c>
      <c r="BF427" s="602" t="s">
        <v>157</v>
      </c>
      <c r="BG427" s="602" t="s">
        <v>157</v>
      </c>
      <c r="BH427" s="602" t="s">
        <v>157</v>
      </c>
      <c r="BI427" s="602" t="s">
        <v>157</v>
      </c>
      <c r="BJ427" s="602" t="s">
        <v>157</v>
      </c>
      <c r="BK427" s="602" t="s">
        <v>157</v>
      </c>
      <c r="BL427" s="602" t="s">
        <v>157</v>
      </c>
      <c r="BM427" s="602" t="s">
        <v>157</v>
      </c>
      <c r="BN427" s="602" t="s">
        <v>157</v>
      </c>
      <c r="BO427" s="602" t="s">
        <v>157</v>
      </c>
    </row>
    <row r="428" spans="1:67" ht="14.4" x14ac:dyDescent="0.25">
      <c r="A428" s="597" t="e">
        <v>#N/A</v>
      </c>
      <c r="B428" s="597" t="e">
        <v>#N/A</v>
      </c>
      <c r="C428" s="598" t="s">
        <v>157</v>
      </c>
      <c r="D428" s="598" t="s">
        <v>157</v>
      </c>
      <c r="E428" s="599"/>
      <c r="F428" s="599" t="s">
        <v>157</v>
      </c>
      <c r="G428" s="600" t="s">
        <v>157</v>
      </c>
      <c r="H428" s="601" t="s">
        <v>157</v>
      </c>
      <c r="I428" s="602" t="s">
        <v>157</v>
      </c>
      <c r="J428" s="602" t="s">
        <v>157</v>
      </c>
      <c r="K428" s="602" t="s">
        <v>157</v>
      </c>
      <c r="L428" s="602" t="s">
        <v>157</v>
      </c>
      <c r="M428" s="602" t="s">
        <v>157</v>
      </c>
      <c r="N428" s="602" t="s">
        <v>157</v>
      </c>
      <c r="O428" s="602" t="s">
        <v>157</v>
      </c>
      <c r="P428" s="602" t="s">
        <v>157</v>
      </c>
      <c r="Q428" s="602" t="s">
        <v>157</v>
      </c>
      <c r="R428" s="602" t="s">
        <v>157</v>
      </c>
      <c r="S428" s="602" t="s">
        <v>157</v>
      </c>
      <c r="T428" s="602" t="s">
        <v>157</v>
      </c>
      <c r="U428" s="602" t="s">
        <v>157</v>
      </c>
      <c r="V428" s="602" t="s">
        <v>157</v>
      </c>
      <c r="W428" s="602" t="s">
        <v>157</v>
      </c>
      <c r="X428" s="602" t="s">
        <v>157</v>
      </c>
      <c r="Y428" s="602" t="s">
        <v>157</v>
      </c>
      <c r="Z428" s="602" t="s">
        <v>157</v>
      </c>
      <c r="AA428" s="602" t="s">
        <v>157</v>
      </c>
      <c r="AB428" s="602" t="s">
        <v>157</v>
      </c>
      <c r="AC428" s="602" t="s">
        <v>157</v>
      </c>
      <c r="AD428" s="602" t="s">
        <v>157</v>
      </c>
      <c r="AE428" s="602" t="s">
        <v>157</v>
      </c>
      <c r="AF428" s="602" t="s">
        <v>157</v>
      </c>
      <c r="AG428" s="602" t="s">
        <v>157</v>
      </c>
      <c r="AH428" s="602" t="s">
        <v>157</v>
      </c>
      <c r="AI428" s="602" t="s">
        <v>157</v>
      </c>
      <c r="AJ428" s="602" t="s">
        <v>157</v>
      </c>
      <c r="AK428" s="602" t="s">
        <v>157</v>
      </c>
      <c r="AL428" s="602" t="s">
        <v>157</v>
      </c>
      <c r="AM428" s="602" t="s">
        <v>157</v>
      </c>
      <c r="AN428" s="602" t="s">
        <v>157</v>
      </c>
      <c r="AO428" s="602" t="s">
        <v>157</v>
      </c>
      <c r="AP428" s="602" t="s">
        <v>157</v>
      </c>
      <c r="AQ428" s="602" t="s">
        <v>157</v>
      </c>
      <c r="AR428" s="602" t="s">
        <v>157</v>
      </c>
      <c r="AS428" s="602" t="s">
        <v>157</v>
      </c>
      <c r="AT428" s="602" t="s">
        <v>157</v>
      </c>
      <c r="AU428" s="602" t="s">
        <v>157</v>
      </c>
      <c r="AV428" s="602" t="s">
        <v>157</v>
      </c>
      <c r="AW428" s="602" t="s">
        <v>157</v>
      </c>
      <c r="AX428" s="602" t="s">
        <v>157</v>
      </c>
      <c r="AY428" s="602" t="s">
        <v>157</v>
      </c>
      <c r="AZ428" s="602" t="s">
        <v>157</v>
      </c>
      <c r="BA428" s="602" t="s">
        <v>157</v>
      </c>
      <c r="BB428" s="602" t="s">
        <v>157</v>
      </c>
      <c r="BC428" s="602" t="s">
        <v>157</v>
      </c>
      <c r="BD428" s="602" t="s">
        <v>157</v>
      </c>
      <c r="BE428" s="602" t="s">
        <v>157</v>
      </c>
      <c r="BF428" s="602" t="s">
        <v>157</v>
      </c>
      <c r="BG428" s="602" t="s">
        <v>157</v>
      </c>
      <c r="BH428" s="602" t="s">
        <v>157</v>
      </c>
      <c r="BI428" s="602" t="s">
        <v>157</v>
      </c>
      <c r="BJ428" s="602" t="s">
        <v>157</v>
      </c>
      <c r="BK428" s="602" t="s">
        <v>157</v>
      </c>
      <c r="BL428" s="602" t="s">
        <v>157</v>
      </c>
      <c r="BM428" s="602" t="s">
        <v>157</v>
      </c>
      <c r="BN428" s="602" t="s">
        <v>157</v>
      </c>
      <c r="BO428" s="602" t="s">
        <v>157</v>
      </c>
    </row>
    <row r="429" spans="1:67" ht="14.4" x14ac:dyDescent="0.25">
      <c r="A429" s="597" t="e">
        <v>#N/A</v>
      </c>
      <c r="B429" s="597" t="e">
        <v>#N/A</v>
      </c>
      <c r="C429" s="598" t="s">
        <v>157</v>
      </c>
      <c r="D429" s="598" t="s">
        <v>157</v>
      </c>
      <c r="E429" s="599"/>
      <c r="F429" s="599" t="s">
        <v>157</v>
      </c>
      <c r="G429" s="600" t="s">
        <v>157</v>
      </c>
      <c r="H429" s="601" t="s">
        <v>157</v>
      </c>
      <c r="I429" s="602" t="s">
        <v>157</v>
      </c>
      <c r="J429" s="602" t="s">
        <v>157</v>
      </c>
      <c r="K429" s="602" t="s">
        <v>157</v>
      </c>
      <c r="L429" s="602" t="s">
        <v>157</v>
      </c>
      <c r="M429" s="602" t="s">
        <v>157</v>
      </c>
      <c r="N429" s="602" t="s">
        <v>157</v>
      </c>
      <c r="O429" s="602" t="s">
        <v>157</v>
      </c>
      <c r="P429" s="602" t="s">
        <v>157</v>
      </c>
      <c r="Q429" s="602" t="s">
        <v>157</v>
      </c>
      <c r="R429" s="602" t="s">
        <v>157</v>
      </c>
      <c r="S429" s="602" t="s">
        <v>157</v>
      </c>
      <c r="T429" s="602" t="s">
        <v>157</v>
      </c>
      <c r="U429" s="602" t="s">
        <v>157</v>
      </c>
      <c r="V429" s="602" t="s">
        <v>157</v>
      </c>
      <c r="W429" s="602" t="s">
        <v>157</v>
      </c>
      <c r="X429" s="602" t="s">
        <v>157</v>
      </c>
      <c r="Y429" s="602" t="s">
        <v>157</v>
      </c>
      <c r="Z429" s="602" t="s">
        <v>157</v>
      </c>
      <c r="AA429" s="602" t="s">
        <v>157</v>
      </c>
      <c r="AB429" s="602" t="s">
        <v>157</v>
      </c>
      <c r="AC429" s="602" t="s">
        <v>157</v>
      </c>
      <c r="AD429" s="602" t="s">
        <v>157</v>
      </c>
      <c r="AE429" s="602" t="s">
        <v>157</v>
      </c>
      <c r="AF429" s="602" t="s">
        <v>157</v>
      </c>
      <c r="AG429" s="602" t="s">
        <v>157</v>
      </c>
      <c r="AH429" s="602" t="s">
        <v>157</v>
      </c>
      <c r="AI429" s="602" t="s">
        <v>157</v>
      </c>
      <c r="AJ429" s="602" t="s">
        <v>157</v>
      </c>
      <c r="AK429" s="602" t="s">
        <v>157</v>
      </c>
      <c r="AL429" s="602" t="s">
        <v>157</v>
      </c>
      <c r="AM429" s="602" t="s">
        <v>157</v>
      </c>
      <c r="AN429" s="602" t="s">
        <v>157</v>
      </c>
      <c r="AO429" s="602" t="s">
        <v>157</v>
      </c>
      <c r="AP429" s="602" t="s">
        <v>157</v>
      </c>
      <c r="AQ429" s="602" t="s">
        <v>157</v>
      </c>
      <c r="AR429" s="602" t="s">
        <v>157</v>
      </c>
      <c r="AS429" s="602" t="s">
        <v>157</v>
      </c>
      <c r="AT429" s="602" t="s">
        <v>157</v>
      </c>
      <c r="AU429" s="602" t="s">
        <v>157</v>
      </c>
      <c r="AV429" s="602" t="s">
        <v>157</v>
      </c>
      <c r="AW429" s="602" t="s">
        <v>157</v>
      </c>
      <c r="AX429" s="602" t="s">
        <v>157</v>
      </c>
      <c r="AY429" s="602" t="s">
        <v>157</v>
      </c>
      <c r="AZ429" s="602" t="s">
        <v>157</v>
      </c>
      <c r="BA429" s="602" t="s">
        <v>157</v>
      </c>
      <c r="BB429" s="602" t="s">
        <v>157</v>
      </c>
      <c r="BC429" s="602" t="s">
        <v>157</v>
      </c>
      <c r="BD429" s="602" t="s">
        <v>157</v>
      </c>
      <c r="BE429" s="602" t="s">
        <v>157</v>
      </c>
      <c r="BF429" s="602" t="s">
        <v>157</v>
      </c>
      <c r="BG429" s="602" t="s">
        <v>157</v>
      </c>
      <c r="BH429" s="602" t="s">
        <v>157</v>
      </c>
      <c r="BI429" s="602" t="s">
        <v>157</v>
      </c>
      <c r="BJ429" s="602" t="s">
        <v>157</v>
      </c>
      <c r="BK429" s="602" t="s">
        <v>157</v>
      </c>
      <c r="BL429" s="602" t="s">
        <v>157</v>
      </c>
      <c r="BM429" s="602" t="s">
        <v>157</v>
      </c>
      <c r="BN429" s="602" t="s">
        <v>157</v>
      </c>
      <c r="BO429" s="602" t="s">
        <v>157</v>
      </c>
    </row>
    <row r="430" spans="1:67" ht="14.4" x14ac:dyDescent="0.25">
      <c r="A430" s="597" t="e">
        <v>#N/A</v>
      </c>
      <c r="B430" s="597" t="e">
        <v>#N/A</v>
      </c>
      <c r="C430" s="598" t="s">
        <v>157</v>
      </c>
      <c r="D430" s="598" t="s">
        <v>157</v>
      </c>
      <c r="E430" s="599"/>
      <c r="F430" s="599" t="s">
        <v>157</v>
      </c>
      <c r="G430" s="600" t="s">
        <v>157</v>
      </c>
      <c r="H430" s="601" t="s">
        <v>157</v>
      </c>
      <c r="I430" s="602" t="s">
        <v>157</v>
      </c>
      <c r="J430" s="602" t="s">
        <v>157</v>
      </c>
      <c r="K430" s="602" t="s">
        <v>157</v>
      </c>
      <c r="L430" s="602" t="s">
        <v>157</v>
      </c>
      <c r="M430" s="602" t="s">
        <v>157</v>
      </c>
      <c r="N430" s="602" t="s">
        <v>157</v>
      </c>
      <c r="O430" s="602" t="s">
        <v>157</v>
      </c>
      <c r="P430" s="602" t="s">
        <v>157</v>
      </c>
      <c r="Q430" s="602" t="s">
        <v>157</v>
      </c>
      <c r="R430" s="602" t="s">
        <v>157</v>
      </c>
      <c r="S430" s="602" t="s">
        <v>157</v>
      </c>
      <c r="T430" s="602" t="s">
        <v>157</v>
      </c>
      <c r="U430" s="602" t="s">
        <v>157</v>
      </c>
      <c r="V430" s="602" t="s">
        <v>157</v>
      </c>
      <c r="W430" s="602" t="s">
        <v>157</v>
      </c>
      <c r="X430" s="602" t="s">
        <v>157</v>
      </c>
      <c r="Y430" s="602" t="s">
        <v>157</v>
      </c>
      <c r="Z430" s="602" t="s">
        <v>157</v>
      </c>
      <c r="AA430" s="602" t="s">
        <v>157</v>
      </c>
      <c r="AB430" s="602" t="s">
        <v>157</v>
      </c>
      <c r="AC430" s="602" t="s">
        <v>157</v>
      </c>
      <c r="AD430" s="602" t="s">
        <v>157</v>
      </c>
      <c r="AE430" s="602" t="s">
        <v>157</v>
      </c>
      <c r="AF430" s="602" t="s">
        <v>157</v>
      </c>
      <c r="AG430" s="602" t="s">
        <v>157</v>
      </c>
      <c r="AH430" s="602" t="s">
        <v>157</v>
      </c>
      <c r="AI430" s="602" t="s">
        <v>157</v>
      </c>
      <c r="AJ430" s="602" t="s">
        <v>157</v>
      </c>
      <c r="AK430" s="602" t="s">
        <v>157</v>
      </c>
      <c r="AL430" s="602" t="s">
        <v>157</v>
      </c>
      <c r="AM430" s="602" t="s">
        <v>157</v>
      </c>
      <c r="AN430" s="602" t="s">
        <v>157</v>
      </c>
      <c r="AO430" s="602" t="s">
        <v>157</v>
      </c>
      <c r="AP430" s="602" t="s">
        <v>157</v>
      </c>
      <c r="AQ430" s="602" t="s">
        <v>157</v>
      </c>
      <c r="AR430" s="602" t="s">
        <v>157</v>
      </c>
      <c r="AS430" s="602" t="s">
        <v>157</v>
      </c>
      <c r="AT430" s="602" t="s">
        <v>157</v>
      </c>
      <c r="AU430" s="602" t="s">
        <v>157</v>
      </c>
      <c r="AV430" s="602" t="s">
        <v>157</v>
      </c>
      <c r="AW430" s="602" t="s">
        <v>157</v>
      </c>
      <c r="AX430" s="602" t="s">
        <v>157</v>
      </c>
      <c r="AY430" s="602" t="s">
        <v>157</v>
      </c>
      <c r="AZ430" s="602" t="s">
        <v>157</v>
      </c>
      <c r="BA430" s="602" t="s">
        <v>157</v>
      </c>
      <c r="BB430" s="602" t="s">
        <v>157</v>
      </c>
      <c r="BC430" s="602" t="s">
        <v>157</v>
      </c>
      <c r="BD430" s="602" t="s">
        <v>157</v>
      </c>
      <c r="BE430" s="602" t="s">
        <v>157</v>
      </c>
      <c r="BF430" s="602" t="s">
        <v>157</v>
      </c>
      <c r="BG430" s="602" t="s">
        <v>157</v>
      </c>
      <c r="BH430" s="602" t="s">
        <v>157</v>
      </c>
      <c r="BI430" s="602" t="s">
        <v>157</v>
      </c>
      <c r="BJ430" s="602" t="s">
        <v>157</v>
      </c>
      <c r="BK430" s="602" t="s">
        <v>157</v>
      </c>
      <c r="BL430" s="602" t="s">
        <v>157</v>
      </c>
      <c r="BM430" s="602" t="s">
        <v>157</v>
      </c>
      <c r="BN430" s="602" t="s">
        <v>157</v>
      </c>
      <c r="BO430" s="602" t="s">
        <v>157</v>
      </c>
    </row>
    <row r="431" spans="1:67" ht="14.4" x14ac:dyDescent="0.25">
      <c r="A431" s="597" t="e">
        <v>#N/A</v>
      </c>
      <c r="B431" s="597" t="e">
        <v>#N/A</v>
      </c>
      <c r="C431" s="598" t="s">
        <v>157</v>
      </c>
      <c r="D431" s="598" t="s">
        <v>157</v>
      </c>
      <c r="E431" s="599"/>
      <c r="F431" s="599" t="s">
        <v>157</v>
      </c>
      <c r="G431" s="600" t="s">
        <v>157</v>
      </c>
      <c r="H431" s="601" t="s">
        <v>157</v>
      </c>
      <c r="I431" s="602" t="s">
        <v>157</v>
      </c>
      <c r="J431" s="602" t="s">
        <v>157</v>
      </c>
      <c r="K431" s="602" t="s">
        <v>157</v>
      </c>
      <c r="L431" s="602" t="s">
        <v>157</v>
      </c>
      <c r="M431" s="602" t="s">
        <v>157</v>
      </c>
      <c r="N431" s="602" t="s">
        <v>157</v>
      </c>
      <c r="O431" s="602" t="s">
        <v>157</v>
      </c>
      <c r="P431" s="602" t="s">
        <v>157</v>
      </c>
      <c r="Q431" s="602" t="s">
        <v>157</v>
      </c>
      <c r="R431" s="602" t="s">
        <v>157</v>
      </c>
      <c r="S431" s="602" t="s">
        <v>157</v>
      </c>
      <c r="T431" s="602" t="s">
        <v>157</v>
      </c>
      <c r="U431" s="602" t="s">
        <v>157</v>
      </c>
      <c r="V431" s="602" t="s">
        <v>157</v>
      </c>
      <c r="W431" s="602" t="s">
        <v>157</v>
      </c>
      <c r="X431" s="602" t="s">
        <v>157</v>
      </c>
      <c r="Y431" s="602" t="s">
        <v>157</v>
      </c>
      <c r="Z431" s="602" t="s">
        <v>157</v>
      </c>
      <c r="AA431" s="602" t="s">
        <v>157</v>
      </c>
      <c r="AB431" s="602" t="s">
        <v>157</v>
      </c>
      <c r="AC431" s="602" t="s">
        <v>157</v>
      </c>
      <c r="AD431" s="602" t="s">
        <v>157</v>
      </c>
      <c r="AE431" s="602" t="s">
        <v>157</v>
      </c>
      <c r="AF431" s="602" t="s">
        <v>157</v>
      </c>
      <c r="AG431" s="602" t="s">
        <v>157</v>
      </c>
      <c r="AH431" s="602" t="s">
        <v>157</v>
      </c>
      <c r="AI431" s="602" t="s">
        <v>157</v>
      </c>
      <c r="AJ431" s="602" t="s">
        <v>157</v>
      </c>
      <c r="AK431" s="602" t="s">
        <v>157</v>
      </c>
      <c r="AL431" s="602" t="s">
        <v>157</v>
      </c>
      <c r="AM431" s="602" t="s">
        <v>157</v>
      </c>
      <c r="AN431" s="602" t="s">
        <v>157</v>
      </c>
      <c r="AO431" s="602" t="s">
        <v>157</v>
      </c>
      <c r="AP431" s="602" t="s">
        <v>157</v>
      </c>
      <c r="AQ431" s="602" t="s">
        <v>157</v>
      </c>
      <c r="AR431" s="602" t="s">
        <v>157</v>
      </c>
      <c r="AS431" s="602" t="s">
        <v>157</v>
      </c>
      <c r="AT431" s="602" t="s">
        <v>157</v>
      </c>
      <c r="AU431" s="602" t="s">
        <v>157</v>
      </c>
      <c r="AV431" s="602" t="s">
        <v>157</v>
      </c>
      <c r="AW431" s="602" t="s">
        <v>157</v>
      </c>
      <c r="AX431" s="602" t="s">
        <v>157</v>
      </c>
      <c r="AY431" s="602" t="s">
        <v>157</v>
      </c>
      <c r="AZ431" s="602" t="s">
        <v>157</v>
      </c>
      <c r="BA431" s="602" t="s">
        <v>157</v>
      </c>
      <c r="BB431" s="602" t="s">
        <v>157</v>
      </c>
      <c r="BC431" s="602" t="s">
        <v>157</v>
      </c>
      <c r="BD431" s="602" t="s">
        <v>157</v>
      </c>
      <c r="BE431" s="602" t="s">
        <v>157</v>
      </c>
      <c r="BF431" s="602" t="s">
        <v>157</v>
      </c>
      <c r="BG431" s="602" t="s">
        <v>157</v>
      </c>
      <c r="BH431" s="602" t="s">
        <v>157</v>
      </c>
      <c r="BI431" s="602" t="s">
        <v>157</v>
      </c>
      <c r="BJ431" s="602" t="s">
        <v>157</v>
      </c>
      <c r="BK431" s="602" t="s">
        <v>157</v>
      </c>
      <c r="BL431" s="602" t="s">
        <v>157</v>
      </c>
      <c r="BM431" s="602" t="s">
        <v>157</v>
      </c>
      <c r="BN431" s="602" t="s">
        <v>157</v>
      </c>
      <c r="BO431" s="602" t="s">
        <v>157</v>
      </c>
    </row>
    <row r="432" spans="1:67" ht="14.4" x14ac:dyDescent="0.25">
      <c r="A432" s="597" t="e">
        <v>#N/A</v>
      </c>
      <c r="B432" s="597" t="e">
        <v>#N/A</v>
      </c>
      <c r="C432" s="598" t="s">
        <v>157</v>
      </c>
      <c r="D432" s="598" t="s">
        <v>157</v>
      </c>
      <c r="E432" s="599"/>
      <c r="F432" s="599" t="s">
        <v>157</v>
      </c>
      <c r="G432" s="600" t="s">
        <v>157</v>
      </c>
      <c r="H432" s="601" t="s">
        <v>157</v>
      </c>
      <c r="I432" s="602" t="s">
        <v>157</v>
      </c>
      <c r="J432" s="602" t="s">
        <v>157</v>
      </c>
      <c r="K432" s="602" t="s">
        <v>157</v>
      </c>
      <c r="L432" s="602" t="s">
        <v>157</v>
      </c>
      <c r="M432" s="602" t="s">
        <v>157</v>
      </c>
      <c r="N432" s="602" t="s">
        <v>157</v>
      </c>
      <c r="O432" s="602" t="s">
        <v>157</v>
      </c>
      <c r="P432" s="602" t="s">
        <v>157</v>
      </c>
      <c r="Q432" s="602" t="s">
        <v>157</v>
      </c>
      <c r="R432" s="602" t="s">
        <v>157</v>
      </c>
      <c r="S432" s="602" t="s">
        <v>157</v>
      </c>
      <c r="T432" s="602" t="s">
        <v>157</v>
      </c>
      <c r="U432" s="602" t="s">
        <v>157</v>
      </c>
      <c r="V432" s="602" t="s">
        <v>157</v>
      </c>
      <c r="W432" s="602" t="s">
        <v>157</v>
      </c>
      <c r="X432" s="602" t="s">
        <v>157</v>
      </c>
      <c r="Y432" s="602" t="s">
        <v>157</v>
      </c>
      <c r="Z432" s="602" t="s">
        <v>157</v>
      </c>
      <c r="AA432" s="602" t="s">
        <v>157</v>
      </c>
      <c r="AB432" s="602" t="s">
        <v>157</v>
      </c>
      <c r="AC432" s="602" t="s">
        <v>157</v>
      </c>
      <c r="AD432" s="602" t="s">
        <v>157</v>
      </c>
      <c r="AE432" s="602" t="s">
        <v>157</v>
      </c>
      <c r="AF432" s="602" t="s">
        <v>157</v>
      </c>
      <c r="AG432" s="602" t="s">
        <v>157</v>
      </c>
      <c r="AH432" s="602" t="s">
        <v>157</v>
      </c>
      <c r="AI432" s="602" t="s">
        <v>157</v>
      </c>
      <c r="AJ432" s="602" t="s">
        <v>157</v>
      </c>
      <c r="AK432" s="602" t="s">
        <v>157</v>
      </c>
      <c r="AL432" s="602" t="s">
        <v>157</v>
      </c>
      <c r="AM432" s="602" t="s">
        <v>157</v>
      </c>
      <c r="AN432" s="602" t="s">
        <v>157</v>
      </c>
      <c r="AO432" s="602" t="s">
        <v>157</v>
      </c>
      <c r="AP432" s="602" t="s">
        <v>157</v>
      </c>
      <c r="AQ432" s="602" t="s">
        <v>157</v>
      </c>
      <c r="AR432" s="602" t="s">
        <v>157</v>
      </c>
      <c r="AS432" s="602" t="s">
        <v>157</v>
      </c>
      <c r="AT432" s="602" t="s">
        <v>157</v>
      </c>
      <c r="AU432" s="602" t="s">
        <v>157</v>
      </c>
      <c r="AV432" s="602" t="s">
        <v>157</v>
      </c>
      <c r="AW432" s="602" t="s">
        <v>157</v>
      </c>
      <c r="AX432" s="602" t="s">
        <v>157</v>
      </c>
      <c r="AY432" s="602" t="s">
        <v>157</v>
      </c>
      <c r="AZ432" s="602" t="s">
        <v>157</v>
      </c>
      <c r="BA432" s="602" t="s">
        <v>157</v>
      </c>
      <c r="BB432" s="602" t="s">
        <v>157</v>
      </c>
      <c r="BC432" s="602" t="s">
        <v>157</v>
      </c>
      <c r="BD432" s="602" t="s">
        <v>157</v>
      </c>
      <c r="BE432" s="602" t="s">
        <v>157</v>
      </c>
      <c r="BF432" s="602" t="s">
        <v>157</v>
      </c>
      <c r="BG432" s="602" t="s">
        <v>157</v>
      </c>
      <c r="BH432" s="602" t="s">
        <v>157</v>
      </c>
      <c r="BI432" s="602" t="s">
        <v>157</v>
      </c>
      <c r="BJ432" s="602" t="s">
        <v>157</v>
      </c>
      <c r="BK432" s="602" t="s">
        <v>157</v>
      </c>
      <c r="BL432" s="602" t="s">
        <v>157</v>
      </c>
      <c r="BM432" s="602" t="s">
        <v>157</v>
      </c>
      <c r="BN432" s="602" t="s">
        <v>157</v>
      </c>
      <c r="BO432" s="602" t="s">
        <v>157</v>
      </c>
    </row>
    <row r="433" spans="1:67" ht="14.4" x14ac:dyDescent="0.25">
      <c r="A433" s="597" t="e">
        <v>#N/A</v>
      </c>
      <c r="B433" s="597" t="e">
        <v>#N/A</v>
      </c>
      <c r="C433" s="598" t="s">
        <v>157</v>
      </c>
      <c r="D433" s="598" t="s">
        <v>157</v>
      </c>
      <c r="E433" s="599"/>
      <c r="F433" s="599" t="s">
        <v>157</v>
      </c>
      <c r="G433" s="600" t="s">
        <v>157</v>
      </c>
      <c r="H433" s="601" t="s">
        <v>157</v>
      </c>
      <c r="I433" s="602" t="s">
        <v>157</v>
      </c>
      <c r="J433" s="602" t="s">
        <v>157</v>
      </c>
      <c r="K433" s="602" t="s">
        <v>157</v>
      </c>
      <c r="L433" s="602" t="s">
        <v>157</v>
      </c>
      <c r="M433" s="602" t="s">
        <v>157</v>
      </c>
      <c r="N433" s="602" t="s">
        <v>157</v>
      </c>
      <c r="O433" s="602" t="s">
        <v>157</v>
      </c>
      <c r="P433" s="602" t="s">
        <v>157</v>
      </c>
      <c r="Q433" s="602" t="s">
        <v>157</v>
      </c>
      <c r="R433" s="602" t="s">
        <v>157</v>
      </c>
      <c r="S433" s="602" t="s">
        <v>157</v>
      </c>
      <c r="T433" s="602" t="s">
        <v>157</v>
      </c>
      <c r="U433" s="602" t="s">
        <v>157</v>
      </c>
      <c r="V433" s="602" t="s">
        <v>157</v>
      </c>
      <c r="W433" s="602" t="s">
        <v>157</v>
      </c>
      <c r="X433" s="602" t="s">
        <v>157</v>
      </c>
      <c r="Y433" s="602" t="s">
        <v>157</v>
      </c>
      <c r="Z433" s="602" t="s">
        <v>157</v>
      </c>
      <c r="AA433" s="602" t="s">
        <v>157</v>
      </c>
      <c r="AB433" s="602" t="s">
        <v>157</v>
      </c>
      <c r="AC433" s="602" t="s">
        <v>157</v>
      </c>
      <c r="AD433" s="602" t="s">
        <v>157</v>
      </c>
      <c r="AE433" s="602" t="s">
        <v>157</v>
      </c>
      <c r="AF433" s="602" t="s">
        <v>157</v>
      </c>
      <c r="AG433" s="602" t="s">
        <v>157</v>
      </c>
      <c r="AH433" s="602" t="s">
        <v>157</v>
      </c>
      <c r="AI433" s="602" t="s">
        <v>157</v>
      </c>
      <c r="AJ433" s="602" t="s">
        <v>157</v>
      </c>
      <c r="AK433" s="602" t="s">
        <v>157</v>
      </c>
      <c r="AL433" s="602" t="s">
        <v>157</v>
      </c>
      <c r="AM433" s="602" t="s">
        <v>157</v>
      </c>
      <c r="AN433" s="602" t="s">
        <v>157</v>
      </c>
      <c r="AO433" s="602" t="s">
        <v>157</v>
      </c>
      <c r="AP433" s="602" t="s">
        <v>157</v>
      </c>
      <c r="AQ433" s="602" t="s">
        <v>157</v>
      </c>
      <c r="AR433" s="602" t="s">
        <v>157</v>
      </c>
      <c r="AS433" s="602" t="s">
        <v>157</v>
      </c>
      <c r="AT433" s="602" t="s">
        <v>157</v>
      </c>
      <c r="AU433" s="602" t="s">
        <v>157</v>
      </c>
      <c r="AV433" s="602" t="s">
        <v>157</v>
      </c>
      <c r="AW433" s="602" t="s">
        <v>157</v>
      </c>
      <c r="AX433" s="602" t="s">
        <v>157</v>
      </c>
      <c r="AY433" s="602" t="s">
        <v>157</v>
      </c>
      <c r="AZ433" s="602" t="s">
        <v>157</v>
      </c>
      <c r="BA433" s="602" t="s">
        <v>157</v>
      </c>
      <c r="BB433" s="602" t="s">
        <v>157</v>
      </c>
      <c r="BC433" s="602" t="s">
        <v>157</v>
      </c>
      <c r="BD433" s="602" t="s">
        <v>157</v>
      </c>
      <c r="BE433" s="602" t="s">
        <v>157</v>
      </c>
      <c r="BF433" s="602" t="s">
        <v>157</v>
      </c>
      <c r="BG433" s="602" t="s">
        <v>157</v>
      </c>
      <c r="BH433" s="602" t="s">
        <v>157</v>
      </c>
      <c r="BI433" s="602" t="s">
        <v>157</v>
      </c>
      <c r="BJ433" s="602" t="s">
        <v>157</v>
      </c>
      <c r="BK433" s="602" t="s">
        <v>157</v>
      </c>
      <c r="BL433" s="602" t="s">
        <v>157</v>
      </c>
      <c r="BM433" s="602" t="s">
        <v>157</v>
      </c>
      <c r="BN433" s="602" t="s">
        <v>157</v>
      </c>
      <c r="BO433" s="602" t="s">
        <v>157</v>
      </c>
    </row>
    <row r="434" spans="1:67" ht="14.4" x14ac:dyDescent="0.25">
      <c r="A434" s="597" t="e">
        <v>#N/A</v>
      </c>
      <c r="B434" s="597" t="e">
        <v>#N/A</v>
      </c>
      <c r="C434" s="598" t="s">
        <v>157</v>
      </c>
      <c r="D434" s="598" t="s">
        <v>157</v>
      </c>
      <c r="E434" s="599"/>
      <c r="F434" s="599" t="s">
        <v>157</v>
      </c>
      <c r="G434" s="600" t="s">
        <v>157</v>
      </c>
      <c r="H434" s="601" t="s">
        <v>157</v>
      </c>
      <c r="I434" s="602" t="s">
        <v>157</v>
      </c>
      <c r="J434" s="602" t="s">
        <v>157</v>
      </c>
      <c r="K434" s="602" t="s">
        <v>157</v>
      </c>
      <c r="L434" s="602" t="s">
        <v>157</v>
      </c>
      <c r="M434" s="602" t="s">
        <v>157</v>
      </c>
      <c r="N434" s="602" t="s">
        <v>157</v>
      </c>
      <c r="O434" s="602" t="s">
        <v>157</v>
      </c>
      <c r="P434" s="602" t="s">
        <v>157</v>
      </c>
      <c r="Q434" s="602" t="s">
        <v>157</v>
      </c>
      <c r="R434" s="602" t="s">
        <v>157</v>
      </c>
      <c r="S434" s="602" t="s">
        <v>157</v>
      </c>
      <c r="T434" s="602" t="s">
        <v>157</v>
      </c>
      <c r="U434" s="602" t="s">
        <v>157</v>
      </c>
      <c r="V434" s="602" t="s">
        <v>157</v>
      </c>
      <c r="W434" s="602" t="s">
        <v>157</v>
      </c>
      <c r="X434" s="602" t="s">
        <v>157</v>
      </c>
      <c r="Y434" s="602" t="s">
        <v>157</v>
      </c>
      <c r="Z434" s="602" t="s">
        <v>157</v>
      </c>
      <c r="AA434" s="602" t="s">
        <v>157</v>
      </c>
      <c r="AB434" s="602" t="s">
        <v>157</v>
      </c>
      <c r="AC434" s="602" t="s">
        <v>157</v>
      </c>
      <c r="AD434" s="602" t="s">
        <v>157</v>
      </c>
      <c r="AE434" s="602" t="s">
        <v>157</v>
      </c>
      <c r="AF434" s="602" t="s">
        <v>157</v>
      </c>
      <c r="AG434" s="602" t="s">
        <v>157</v>
      </c>
      <c r="AH434" s="602" t="s">
        <v>157</v>
      </c>
      <c r="AI434" s="602" t="s">
        <v>157</v>
      </c>
      <c r="AJ434" s="602" t="s">
        <v>157</v>
      </c>
      <c r="AK434" s="602" t="s">
        <v>157</v>
      </c>
      <c r="AL434" s="602" t="s">
        <v>157</v>
      </c>
      <c r="AM434" s="602" t="s">
        <v>157</v>
      </c>
      <c r="AN434" s="602" t="s">
        <v>157</v>
      </c>
      <c r="AO434" s="602" t="s">
        <v>157</v>
      </c>
      <c r="AP434" s="602" t="s">
        <v>157</v>
      </c>
      <c r="AQ434" s="602" t="s">
        <v>157</v>
      </c>
      <c r="AR434" s="602" t="s">
        <v>157</v>
      </c>
      <c r="AS434" s="602" t="s">
        <v>157</v>
      </c>
      <c r="AT434" s="602" t="s">
        <v>157</v>
      </c>
      <c r="AU434" s="602" t="s">
        <v>157</v>
      </c>
      <c r="AV434" s="602" t="s">
        <v>157</v>
      </c>
      <c r="AW434" s="602" t="s">
        <v>157</v>
      </c>
      <c r="AX434" s="602" t="s">
        <v>157</v>
      </c>
      <c r="AY434" s="602" t="s">
        <v>157</v>
      </c>
      <c r="AZ434" s="602" t="s">
        <v>157</v>
      </c>
      <c r="BA434" s="602" t="s">
        <v>157</v>
      </c>
      <c r="BB434" s="602" t="s">
        <v>157</v>
      </c>
      <c r="BC434" s="602" t="s">
        <v>157</v>
      </c>
      <c r="BD434" s="602" t="s">
        <v>157</v>
      </c>
      <c r="BE434" s="602" t="s">
        <v>157</v>
      </c>
      <c r="BF434" s="602" t="s">
        <v>157</v>
      </c>
      <c r="BG434" s="602" t="s">
        <v>157</v>
      </c>
      <c r="BH434" s="602" t="s">
        <v>157</v>
      </c>
      <c r="BI434" s="602" t="s">
        <v>157</v>
      </c>
      <c r="BJ434" s="602" t="s">
        <v>157</v>
      </c>
      <c r="BK434" s="602" t="s">
        <v>157</v>
      </c>
      <c r="BL434" s="602" t="s">
        <v>157</v>
      </c>
      <c r="BM434" s="602" t="s">
        <v>157</v>
      </c>
      <c r="BN434" s="602" t="s">
        <v>157</v>
      </c>
      <c r="BO434" s="602" t="s">
        <v>157</v>
      </c>
    </row>
    <row r="435" spans="1:67" ht="14.4" x14ac:dyDescent="0.25">
      <c r="A435" s="597" t="e">
        <v>#N/A</v>
      </c>
      <c r="B435" s="597" t="e">
        <v>#N/A</v>
      </c>
      <c r="C435" s="598" t="s">
        <v>157</v>
      </c>
      <c r="D435" s="598" t="s">
        <v>157</v>
      </c>
      <c r="E435" s="599"/>
      <c r="F435" s="599" t="s">
        <v>157</v>
      </c>
      <c r="G435" s="600" t="s">
        <v>157</v>
      </c>
      <c r="H435" s="601" t="s">
        <v>157</v>
      </c>
      <c r="I435" s="602" t="s">
        <v>157</v>
      </c>
      <c r="J435" s="602" t="s">
        <v>157</v>
      </c>
      <c r="K435" s="602" t="s">
        <v>157</v>
      </c>
      <c r="L435" s="602" t="s">
        <v>157</v>
      </c>
      <c r="M435" s="602" t="s">
        <v>157</v>
      </c>
      <c r="N435" s="602" t="s">
        <v>157</v>
      </c>
      <c r="O435" s="602" t="s">
        <v>157</v>
      </c>
      <c r="P435" s="602" t="s">
        <v>157</v>
      </c>
      <c r="Q435" s="602" t="s">
        <v>157</v>
      </c>
      <c r="R435" s="602" t="s">
        <v>157</v>
      </c>
      <c r="S435" s="602" t="s">
        <v>157</v>
      </c>
      <c r="T435" s="602" t="s">
        <v>157</v>
      </c>
      <c r="U435" s="602" t="s">
        <v>157</v>
      </c>
      <c r="V435" s="602" t="s">
        <v>157</v>
      </c>
      <c r="W435" s="602" t="s">
        <v>157</v>
      </c>
      <c r="X435" s="602" t="s">
        <v>157</v>
      </c>
      <c r="Y435" s="602" t="s">
        <v>157</v>
      </c>
      <c r="Z435" s="602" t="s">
        <v>157</v>
      </c>
      <c r="AA435" s="602" t="s">
        <v>157</v>
      </c>
      <c r="AB435" s="602" t="s">
        <v>157</v>
      </c>
      <c r="AC435" s="602" t="s">
        <v>157</v>
      </c>
      <c r="AD435" s="602" t="s">
        <v>157</v>
      </c>
      <c r="AE435" s="602" t="s">
        <v>157</v>
      </c>
      <c r="AF435" s="602" t="s">
        <v>157</v>
      </c>
      <c r="AG435" s="602" t="s">
        <v>157</v>
      </c>
      <c r="AH435" s="602" t="s">
        <v>157</v>
      </c>
      <c r="AI435" s="602" t="s">
        <v>157</v>
      </c>
      <c r="AJ435" s="602" t="s">
        <v>157</v>
      </c>
      <c r="AK435" s="602" t="s">
        <v>157</v>
      </c>
      <c r="AL435" s="602" t="s">
        <v>157</v>
      </c>
      <c r="AM435" s="602" t="s">
        <v>157</v>
      </c>
      <c r="AN435" s="602" t="s">
        <v>157</v>
      </c>
      <c r="AO435" s="602" t="s">
        <v>157</v>
      </c>
      <c r="AP435" s="602" t="s">
        <v>157</v>
      </c>
      <c r="AQ435" s="602" t="s">
        <v>157</v>
      </c>
      <c r="AR435" s="602" t="s">
        <v>157</v>
      </c>
      <c r="AS435" s="602" t="s">
        <v>157</v>
      </c>
      <c r="AT435" s="602" t="s">
        <v>157</v>
      </c>
      <c r="AU435" s="602" t="s">
        <v>157</v>
      </c>
      <c r="AV435" s="602" t="s">
        <v>157</v>
      </c>
      <c r="AW435" s="602" t="s">
        <v>157</v>
      </c>
      <c r="AX435" s="602" t="s">
        <v>157</v>
      </c>
      <c r="AY435" s="602" t="s">
        <v>157</v>
      </c>
      <c r="AZ435" s="602" t="s">
        <v>157</v>
      </c>
      <c r="BA435" s="602" t="s">
        <v>157</v>
      </c>
      <c r="BB435" s="602" t="s">
        <v>157</v>
      </c>
      <c r="BC435" s="602" t="s">
        <v>157</v>
      </c>
      <c r="BD435" s="602" t="s">
        <v>157</v>
      </c>
      <c r="BE435" s="602" t="s">
        <v>157</v>
      </c>
      <c r="BF435" s="602" t="s">
        <v>157</v>
      </c>
      <c r="BG435" s="602" t="s">
        <v>157</v>
      </c>
      <c r="BH435" s="602" t="s">
        <v>157</v>
      </c>
      <c r="BI435" s="602" t="s">
        <v>157</v>
      </c>
      <c r="BJ435" s="602" t="s">
        <v>157</v>
      </c>
      <c r="BK435" s="602" t="s">
        <v>157</v>
      </c>
      <c r="BL435" s="602" t="s">
        <v>157</v>
      </c>
      <c r="BM435" s="602" t="s">
        <v>157</v>
      </c>
      <c r="BN435" s="602" t="s">
        <v>157</v>
      </c>
      <c r="BO435" s="602" t="s">
        <v>157</v>
      </c>
    </row>
    <row r="436" spans="1:67" ht="14.4" x14ac:dyDescent="0.25">
      <c r="A436" s="597" t="e">
        <v>#N/A</v>
      </c>
      <c r="B436" s="597" t="e">
        <v>#N/A</v>
      </c>
      <c r="C436" s="598" t="s">
        <v>157</v>
      </c>
      <c r="D436" s="598" t="s">
        <v>157</v>
      </c>
      <c r="E436" s="599"/>
      <c r="F436" s="599" t="s">
        <v>157</v>
      </c>
      <c r="G436" s="600" t="s">
        <v>157</v>
      </c>
      <c r="H436" s="601" t="s">
        <v>157</v>
      </c>
      <c r="I436" s="602" t="s">
        <v>157</v>
      </c>
      <c r="J436" s="602" t="s">
        <v>157</v>
      </c>
      <c r="K436" s="602" t="s">
        <v>157</v>
      </c>
      <c r="L436" s="602" t="s">
        <v>157</v>
      </c>
      <c r="M436" s="602" t="s">
        <v>157</v>
      </c>
      <c r="N436" s="602" t="s">
        <v>157</v>
      </c>
      <c r="O436" s="602" t="s">
        <v>157</v>
      </c>
      <c r="P436" s="602" t="s">
        <v>157</v>
      </c>
      <c r="Q436" s="602" t="s">
        <v>157</v>
      </c>
      <c r="R436" s="602" t="s">
        <v>157</v>
      </c>
      <c r="S436" s="602" t="s">
        <v>157</v>
      </c>
      <c r="T436" s="602" t="s">
        <v>157</v>
      </c>
      <c r="U436" s="602" t="s">
        <v>157</v>
      </c>
      <c r="V436" s="602" t="s">
        <v>157</v>
      </c>
      <c r="W436" s="602" t="s">
        <v>157</v>
      </c>
      <c r="X436" s="602" t="s">
        <v>157</v>
      </c>
      <c r="Y436" s="602" t="s">
        <v>157</v>
      </c>
      <c r="Z436" s="602" t="s">
        <v>157</v>
      </c>
      <c r="AA436" s="602" t="s">
        <v>157</v>
      </c>
      <c r="AB436" s="602" t="s">
        <v>157</v>
      </c>
      <c r="AC436" s="602" t="s">
        <v>157</v>
      </c>
      <c r="AD436" s="602" t="s">
        <v>157</v>
      </c>
      <c r="AE436" s="602" t="s">
        <v>157</v>
      </c>
      <c r="AF436" s="602" t="s">
        <v>157</v>
      </c>
      <c r="AG436" s="602" t="s">
        <v>157</v>
      </c>
      <c r="AH436" s="602" t="s">
        <v>157</v>
      </c>
      <c r="AI436" s="602" t="s">
        <v>157</v>
      </c>
      <c r="AJ436" s="602" t="s">
        <v>157</v>
      </c>
      <c r="AK436" s="602" t="s">
        <v>157</v>
      </c>
      <c r="AL436" s="602" t="s">
        <v>157</v>
      </c>
      <c r="AM436" s="602" t="s">
        <v>157</v>
      </c>
      <c r="AN436" s="602" t="s">
        <v>157</v>
      </c>
      <c r="AO436" s="602" t="s">
        <v>157</v>
      </c>
      <c r="AP436" s="602" t="s">
        <v>157</v>
      </c>
      <c r="AQ436" s="602" t="s">
        <v>157</v>
      </c>
      <c r="AR436" s="602" t="s">
        <v>157</v>
      </c>
      <c r="AS436" s="602" t="s">
        <v>157</v>
      </c>
      <c r="AT436" s="602" t="s">
        <v>157</v>
      </c>
      <c r="AU436" s="602" t="s">
        <v>157</v>
      </c>
      <c r="AV436" s="602" t="s">
        <v>157</v>
      </c>
      <c r="AW436" s="602" t="s">
        <v>157</v>
      </c>
      <c r="AX436" s="602" t="s">
        <v>157</v>
      </c>
      <c r="AY436" s="602" t="s">
        <v>157</v>
      </c>
      <c r="AZ436" s="602" t="s">
        <v>157</v>
      </c>
      <c r="BA436" s="602" t="s">
        <v>157</v>
      </c>
      <c r="BB436" s="602" t="s">
        <v>157</v>
      </c>
      <c r="BC436" s="602" t="s">
        <v>157</v>
      </c>
      <c r="BD436" s="602" t="s">
        <v>157</v>
      </c>
      <c r="BE436" s="602" t="s">
        <v>157</v>
      </c>
      <c r="BF436" s="602" t="s">
        <v>157</v>
      </c>
      <c r="BG436" s="602" t="s">
        <v>157</v>
      </c>
      <c r="BH436" s="602" t="s">
        <v>157</v>
      </c>
      <c r="BI436" s="602" t="s">
        <v>157</v>
      </c>
      <c r="BJ436" s="602" t="s">
        <v>157</v>
      </c>
      <c r="BK436" s="602" t="s">
        <v>157</v>
      </c>
      <c r="BL436" s="602" t="s">
        <v>157</v>
      </c>
      <c r="BM436" s="602" t="s">
        <v>157</v>
      </c>
      <c r="BN436" s="602" t="s">
        <v>157</v>
      </c>
      <c r="BO436" s="602" t="s">
        <v>157</v>
      </c>
    </row>
    <row r="437" spans="1:67" ht="14.4" x14ac:dyDescent="0.25">
      <c r="A437" s="597" t="e">
        <v>#N/A</v>
      </c>
      <c r="B437" s="597" t="e">
        <v>#N/A</v>
      </c>
      <c r="C437" s="598" t="s">
        <v>157</v>
      </c>
      <c r="D437" s="598" t="s">
        <v>157</v>
      </c>
      <c r="E437" s="599"/>
      <c r="F437" s="599" t="s">
        <v>157</v>
      </c>
      <c r="G437" s="600" t="s">
        <v>157</v>
      </c>
      <c r="H437" s="601" t="s">
        <v>157</v>
      </c>
      <c r="I437" s="602" t="s">
        <v>157</v>
      </c>
      <c r="J437" s="602" t="s">
        <v>157</v>
      </c>
      <c r="K437" s="602" t="s">
        <v>157</v>
      </c>
      <c r="L437" s="602" t="s">
        <v>157</v>
      </c>
      <c r="M437" s="602" t="s">
        <v>157</v>
      </c>
      <c r="N437" s="602" t="s">
        <v>157</v>
      </c>
      <c r="O437" s="602" t="s">
        <v>157</v>
      </c>
      <c r="P437" s="602" t="s">
        <v>157</v>
      </c>
      <c r="Q437" s="602" t="s">
        <v>157</v>
      </c>
      <c r="R437" s="602" t="s">
        <v>157</v>
      </c>
      <c r="S437" s="602" t="s">
        <v>157</v>
      </c>
      <c r="T437" s="602" t="s">
        <v>157</v>
      </c>
      <c r="U437" s="602" t="s">
        <v>157</v>
      </c>
      <c r="V437" s="602" t="s">
        <v>157</v>
      </c>
      <c r="W437" s="602" t="s">
        <v>157</v>
      </c>
      <c r="X437" s="602" t="s">
        <v>157</v>
      </c>
      <c r="Y437" s="602" t="s">
        <v>157</v>
      </c>
      <c r="Z437" s="602" t="s">
        <v>157</v>
      </c>
      <c r="AA437" s="602" t="s">
        <v>157</v>
      </c>
      <c r="AB437" s="602" t="s">
        <v>157</v>
      </c>
      <c r="AC437" s="602" t="s">
        <v>157</v>
      </c>
      <c r="AD437" s="602" t="s">
        <v>157</v>
      </c>
      <c r="AE437" s="602" t="s">
        <v>157</v>
      </c>
      <c r="AF437" s="602" t="s">
        <v>157</v>
      </c>
      <c r="AG437" s="602" t="s">
        <v>157</v>
      </c>
      <c r="AH437" s="602" t="s">
        <v>157</v>
      </c>
      <c r="AI437" s="602" t="s">
        <v>157</v>
      </c>
      <c r="AJ437" s="602" t="s">
        <v>157</v>
      </c>
      <c r="AK437" s="602" t="s">
        <v>157</v>
      </c>
      <c r="AL437" s="602" t="s">
        <v>157</v>
      </c>
      <c r="AM437" s="602" t="s">
        <v>157</v>
      </c>
      <c r="AN437" s="602" t="s">
        <v>157</v>
      </c>
      <c r="AO437" s="602" t="s">
        <v>157</v>
      </c>
      <c r="AP437" s="602" t="s">
        <v>157</v>
      </c>
      <c r="AQ437" s="602" t="s">
        <v>157</v>
      </c>
      <c r="AR437" s="602" t="s">
        <v>157</v>
      </c>
      <c r="AS437" s="602" t="s">
        <v>157</v>
      </c>
      <c r="AT437" s="602" t="s">
        <v>157</v>
      </c>
      <c r="AU437" s="602" t="s">
        <v>157</v>
      </c>
      <c r="AV437" s="602" t="s">
        <v>157</v>
      </c>
      <c r="AW437" s="602" t="s">
        <v>157</v>
      </c>
      <c r="AX437" s="602" t="s">
        <v>157</v>
      </c>
      <c r="AY437" s="602" t="s">
        <v>157</v>
      </c>
      <c r="AZ437" s="602" t="s">
        <v>157</v>
      </c>
      <c r="BA437" s="602" t="s">
        <v>157</v>
      </c>
      <c r="BB437" s="602" t="s">
        <v>157</v>
      </c>
      <c r="BC437" s="602" t="s">
        <v>157</v>
      </c>
      <c r="BD437" s="602" t="s">
        <v>157</v>
      </c>
      <c r="BE437" s="602" t="s">
        <v>157</v>
      </c>
      <c r="BF437" s="602" t="s">
        <v>157</v>
      </c>
      <c r="BG437" s="602" t="s">
        <v>157</v>
      </c>
      <c r="BH437" s="602" t="s">
        <v>157</v>
      </c>
      <c r="BI437" s="602" t="s">
        <v>157</v>
      </c>
      <c r="BJ437" s="602" t="s">
        <v>157</v>
      </c>
      <c r="BK437" s="602" t="s">
        <v>157</v>
      </c>
      <c r="BL437" s="602" t="s">
        <v>157</v>
      </c>
      <c r="BM437" s="602" t="s">
        <v>157</v>
      </c>
      <c r="BN437" s="602" t="s">
        <v>157</v>
      </c>
      <c r="BO437" s="602" t="s">
        <v>157</v>
      </c>
    </row>
    <row r="438" spans="1:67" ht="14.4" x14ac:dyDescent="0.25">
      <c r="A438" s="597" t="e">
        <v>#N/A</v>
      </c>
      <c r="B438" s="597" t="e">
        <v>#N/A</v>
      </c>
      <c r="C438" s="598" t="s">
        <v>157</v>
      </c>
      <c r="D438" s="598" t="s">
        <v>157</v>
      </c>
      <c r="E438" s="599"/>
      <c r="F438" s="599" t="s">
        <v>157</v>
      </c>
      <c r="G438" s="600" t="s">
        <v>157</v>
      </c>
      <c r="H438" s="601" t="s">
        <v>157</v>
      </c>
      <c r="I438" s="602" t="s">
        <v>157</v>
      </c>
      <c r="J438" s="602" t="s">
        <v>157</v>
      </c>
      <c r="K438" s="602" t="s">
        <v>157</v>
      </c>
      <c r="L438" s="602" t="s">
        <v>157</v>
      </c>
      <c r="M438" s="602" t="s">
        <v>157</v>
      </c>
      <c r="N438" s="602" t="s">
        <v>157</v>
      </c>
      <c r="O438" s="602" t="s">
        <v>157</v>
      </c>
      <c r="P438" s="602" t="s">
        <v>157</v>
      </c>
      <c r="Q438" s="602" t="s">
        <v>157</v>
      </c>
      <c r="R438" s="602" t="s">
        <v>157</v>
      </c>
      <c r="S438" s="602" t="s">
        <v>157</v>
      </c>
      <c r="T438" s="602" t="s">
        <v>157</v>
      </c>
      <c r="U438" s="602" t="s">
        <v>157</v>
      </c>
      <c r="V438" s="602" t="s">
        <v>157</v>
      </c>
      <c r="W438" s="602" t="s">
        <v>157</v>
      </c>
      <c r="X438" s="602" t="s">
        <v>157</v>
      </c>
      <c r="Y438" s="602" t="s">
        <v>157</v>
      </c>
      <c r="Z438" s="602" t="s">
        <v>157</v>
      </c>
      <c r="AA438" s="602" t="s">
        <v>157</v>
      </c>
      <c r="AB438" s="602" t="s">
        <v>157</v>
      </c>
      <c r="AC438" s="602" t="s">
        <v>157</v>
      </c>
      <c r="AD438" s="602" t="s">
        <v>157</v>
      </c>
      <c r="AE438" s="602" t="s">
        <v>157</v>
      </c>
      <c r="AF438" s="602" t="s">
        <v>157</v>
      </c>
      <c r="AG438" s="602" t="s">
        <v>157</v>
      </c>
      <c r="AH438" s="602" t="s">
        <v>157</v>
      </c>
      <c r="AI438" s="602" t="s">
        <v>157</v>
      </c>
      <c r="AJ438" s="602" t="s">
        <v>157</v>
      </c>
      <c r="AK438" s="602" t="s">
        <v>157</v>
      </c>
      <c r="AL438" s="602" t="s">
        <v>157</v>
      </c>
      <c r="AM438" s="602" t="s">
        <v>157</v>
      </c>
      <c r="AN438" s="602" t="s">
        <v>157</v>
      </c>
      <c r="AO438" s="602" t="s">
        <v>157</v>
      </c>
      <c r="AP438" s="602" t="s">
        <v>157</v>
      </c>
      <c r="AQ438" s="602" t="s">
        <v>157</v>
      </c>
      <c r="AR438" s="602" t="s">
        <v>157</v>
      </c>
      <c r="AS438" s="602" t="s">
        <v>157</v>
      </c>
      <c r="AT438" s="602" t="s">
        <v>157</v>
      </c>
      <c r="AU438" s="602" t="s">
        <v>157</v>
      </c>
      <c r="AV438" s="602" t="s">
        <v>157</v>
      </c>
      <c r="AW438" s="602" t="s">
        <v>157</v>
      </c>
      <c r="AX438" s="602" t="s">
        <v>157</v>
      </c>
      <c r="AY438" s="602" t="s">
        <v>157</v>
      </c>
      <c r="AZ438" s="602" t="s">
        <v>157</v>
      </c>
      <c r="BA438" s="602" t="s">
        <v>157</v>
      </c>
      <c r="BB438" s="602" t="s">
        <v>157</v>
      </c>
      <c r="BC438" s="602" t="s">
        <v>157</v>
      </c>
      <c r="BD438" s="602" t="s">
        <v>157</v>
      </c>
      <c r="BE438" s="602" t="s">
        <v>157</v>
      </c>
      <c r="BF438" s="602" t="s">
        <v>157</v>
      </c>
      <c r="BG438" s="602" t="s">
        <v>157</v>
      </c>
      <c r="BH438" s="602" t="s">
        <v>157</v>
      </c>
      <c r="BI438" s="602" t="s">
        <v>157</v>
      </c>
      <c r="BJ438" s="602" t="s">
        <v>157</v>
      </c>
      <c r="BK438" s="602" t="s">
        <v>157</v>
      </c>
      <c r="BL438" s="602" t="s">
        <v>157</v>
      </c>
      <c r="BM438" s="602" t="s">
        <v>157</v>
      </c>
      <c r="BN438" s="602" t="s">
        <v>157</v>
      </c>
      <c r="BO438" s="602" t="s">
        <v>157</v>
      </c>
    </row>
    <row r="439" spans="1:67" ht="14.4" x14ac:dyDescent="0.25">
      <c r="A439" s="597" t="e">
        <v>#N/A</v>
      </c>
      <c r="B439" s="597" t="e">
        <v>#N/A</v>
      </c>
      <c r="C439" s="598" t="s">
        <v>157</v>
      </c>
      <c r="D439" s="598" t="s">
        <v>157</v>
      </c>
      <c r="E439" s="599"/>
      <c r="F439" s="599" t="s">
        <v>157</v>
      </c>
      <c r="G439" s="600" t="s">
        <v>157</v>
      </c>
      <c r="H439" s="601" t="s">
        <v>157</v>
      </c>
      <c r="I439" s="602" t="s">
        <v>157</v>
      </c>
      <c r="J439" s="602" t="s">
        <v>157</v>
      </c>
      <c r="K439" s="602" t="s">
        <v>157</v>
      </c>
      <c r="L439" s="602" t="s">
        <v>157</v>
      </c>
      <c r="M439" s="602" t="s">
        <v>157</v>
      </c>
      <c r="N439" s="602" t="s">
        <v>157</v>
      </c>
      <c r="O439" s="602" t="s">
        <v>157</v>
      </c>
      <c r="P439" s="602" t="s">
        <v>157</v>
      </c>
      <c r="Q439" s="602" t="s">
        <v>157</v>
      </c>
      <c r="R439" s="602" t="s">
        <v>157</v>
      </c>
      <c r="S439" s="602" t="s">
        <v>157</v>
      </c>
      <c r="T439" s="602" t="s">
        <v>157</v>
      </c>
      <c r="U439" s="602" t="s">
        <v>157</v>
      </c>
      <c r="V439" s="602" t="s">
        <v>157</v>
      </c>
      <c r="W439" s="602" t="s">
        <v>157</v>
      </c>
      <c r="X439" s="602" t="s">
        <v>157</v>
      </c>
      <c r="Y439" s="602" t="s">
        <v>157</v>
      </c>
      <c r="Z439" s="602" t="s">
        <v>157</v>
      </c>
      <c r="AA439" s="602" t="s">
        <v>157</v>
      </c>
      <c r="AB439" s="602" t="s">
        <v>157</v>
      </c>
      <c r="AC439" s="602" t="s">
        <v>157</v>
      </c>
      <c r="AD439" s="602" t="s">
        <v>157</v>
      </c>
      <c r="AE439" s="602" t="s">
        <v>157</v>
      </c>
      <c r="AF439" s="602" t="s">
        <v>157</v>
      </c>
      <c r="AG439" s="602" t="s">
        <v>157</v>
      </c>
      <c r="AH439" s="602" t="s">
        <v>157</v>
      </c>
      <c r="AI439" s="602" t="s">
        <v>157</v>
      </c>
      <c r="AJ439" s="602" t="s">
        <v>157</v>
      </c>
      <c r="AK439" s="602" t="s">
        <v>157</v>
      </c>
      <c r="AL439" s="602" t="s">
        <v>157</v>
      </c>
      <c r="AM439" s="602" t="s">
        <v>157</v>
      </c>
      <c r="AN439" s="602" t="s">
        <v>157</v>
      </c>
      <c r="AO439" s="602" t="s">
        <v>157</v>
      </c>
      <c r="AP439" s="602" t="s">
        <v>157</v>
      </c>
      <c r="AQ439" s="602" t="s">
        <v>157</v>
      </c>
      <c r="AR439" s="602" t="s">
        <v>157</v>
      </c>
      <c r="AS439" s="602" t="s">
        <v>157</v>
      </c>
      <c r="AT439" s="602" t="s">
        <v>157</v>
      </c>
      <c r="AU439" s="602" t="s">
        <v>157</v>
      </c>
      <c r="AV439" s="602" t="s">
        <v>157</v>
      </c>
      <c r="AW439" s="602" t="s">
        <v>157</v>
      </c>
      <c r="AX439" s="602" t="s">
        <v>157</v>
      </c>
      <c r="AY439" s="602" t="s">
        <v>157</v>
      </c>
      <c r="AZ439" s="602" t="s">
        <v>157</v>
      </c>
      <c r="BA439" s="602" t="s">
        <v>157</v>
      </c>
      <c r="BB439" s="602" t="s">
        <v>157</v>
      </c>
      <c r="BC439" s="602" t="s">
        <v>157</v>
      </c>
      <c r="BD439" s="602" t="s">
        <v>157</v>
      </c>
      <c r="BE439" s="602" t="s">
        <v>157</v>
      </c>
      <c r="BF439" s="602" t="s">
        <v>157</v>
      </c>
      <c r="BG439" s="602" t="s">
        <v>157</v>
      </c>
      <c r="BH439" s="602" t="s">
        <v>157</v>
      </c>
      <c r="BI439" s="602" t="s">
        <v>157</v>
      </c>
      <c r="BJ439" s="602" t="s">
        <v>157</v>
      </c>
      <c r="BK439" s="602" t="s">
        <v>157</v>
      </c>
      <c r="BL439" s="602" t="s">
        <v>157</v>
      </c>
      <c r="BM439" s="602" t="s">
        <v>157</v>
      </c>
      <c r="BN439" s="602" t="s">
        <v>157</v>
      </c>
      <c r="BO439" s="602" t="s">
        <v>157</v>
      </c>
    </row>
    <row r="440" spans="1:67" ht="14.4" x14ac:dyDescent="0.25">
      <c r="A440" s="597" t="e">
        <v>#N/A</v>
      </c>
      <c r="B440" s="597" t="e">
        <v>#N/A</v>
      </c>
      <c r="C440" s="598" t="s">
        <v>157</v>
      </c>
      <c r="D440" s="598" t="s">
        <v>157</v>
      </c>
      <c r="E440" s="599"/>
      <c r="F440" s="599" t="s">
        <v>157</v>
      </c>
      <c r="G440" s="600" t="s">
        <v>157</v>
      </c>
      <c r="H440" s="601" t="s">
        <v>157</v>
      </c>
      <c r="I440" s="602" t="s">
        <v>157</v>
      </c>
      <c r="J440" s="602" t="s">
        <v>157</v>
      </c>
      <c r="K440" s="602" t="s">
        <v>157</v>
      </c>
      <c r="L440" s="602" t="s">
        <v>157</v>
      </c>
      <c r="M440" s="602" t="s">
        <v>157</v>
      </c>
      <c r="N440" s="602" t="s">
        <v>157</v>
      </c>
      <c r="O440" s="602" t="s">
        <v>157</v>
      </c>
      <c r="P440" s="602" t="s">
        <v>157</v>
      </c>
      <c r="Q440" s="602" t="s">
        <v>157</v>
      </c>
      <c r="R440" s="602" t="s">
        <v>157</v>
      </c>
      <c r="S440" s="602" t="s">
        <v>157</v>
      </c>
      <c r="T440" s="602" t="s">
        <v>157</v>
      </c>
      <c r="U440" s="602" t="s">
        <v>157</v>
      </c>
      <c r="V440" s="602" t="s">
        <v>157</v>
      </c>
      <c r="W440" s="602" t="s">
        <v>157</v>
      </c>
      <c r="X440" s="602" t="s">
        <v>157</v>
      </c>
      <c r="Y440" s="602" t="s">
        <v>157</v>
      </c>
      <c r="Z440" s="602" t="s">
        <v>157</v>
      </c>
      <c r="AA440" s="602" t="s">
        <v>157</v>
      </c>
      <c r="AB440" s="602" t="s">
        <v>157</v>
      </c>
      <c r="AC440" s="602" t="s">
        <v>157</v>
      </c>
      <c r="AD440" s="602" t="s">
        <v>157</v>
      </c>
      <c r="AE440" s="602" t="s">
        <v>157</v>
      </c>
      <c r="AF440" s="602" t="s">
        <v>157</v>
      </c>
      <c r="AG440" s="602" t="s">
        <v>157</v>
      </c>
      <c r="AH440" s="602" t="s">
        <v>157</v>
      </c>
      <c r="AI440" s="602" t="s">
        <v>157</v>
      </c>
      <c r="AJ440" s="602" t="s">
        <v>157</v>
      </c>
      <c r="AK440" s="602" t="s">
        <v>157</v>
      </c>
      <c r="AL440" s="602" t="s">
        <v>157</v>
      </c>
      <c r="AM440" s="602" t="s">
        <v>157</v>
      </c>
      <c r="AN440" s="602" t="s">
        <v>157</v>
      </c>
      <c r="AO440" s="602" t="s">
        <v>157</v>
      </c>
      <c r="AP440" s="602" t="s">
        <v>157</v>
      </c>
      <c r="AQ440" s="602" t="s">
        <v>157</v>
      </c>
      <c r="AR440" s="602" t="s">
        <v>157</v>
      </c>
      <c r="AS440" s="602" t="s">
        <v>157</v>
      </c>
      <c r="AT440" s="602" t="s">
        <v>157</v>
      </c>
      <c r="AU440" s="602" t="s">
        <v>157</v>
      </c>
      <c r="AV440" s="602" t="s">
        <v>157</v>
      </c>
      <c r="AW440" s="602" t="s">
        <v>157</v>
      </c>
      <c r="AX440" s="602" t="s">
        <v>157</v>
      </c>
      <c r="AY440" s="602" t="s">
        <v>157</v>
      </c>
      <c r="AZ440" s="602" t="s">
        <v>157</v>
      </c>
      <c r="BA440" s="602" t="s">
        <v>157</v>
      </c>
      <c r="BB440" s="602" t="s">
        <v>157</v>
      </c>
      <c r="BC440" s="602" t="s">
        <v>157</v>
      </c>
      <c r="BD440" s="602" t="s">
        <v>157</v>
      </c>
      <c r="BE440" s="602" t="s">
        <v>157</v>
      </c>
      <c r="BF440" s="602" t="s">
        <v>157</v>
      </c>
      <c r="BG440" s="602" t="s">
        <v>157</v>
      </c>
      <c r="BH440" s="602" t="s">
        <v>157</v>
      </c>
      <c r="BI440" s="602" t="s">
        <v>157</v>
      </c>
      <c r="BJ440" s="602" t="s">
        <v>157</v>
      </c>
      <c r="BK440" s="602" t="s">
        <v>157</v>
      </c>
      <c r="BL440" s="602" t="s">
        <v>157</v>
      </c>
      <c r="BM440" s="602" t="s">
        <v>157</v>
      </c>
      <c r="BN440" s="602" t="s">
        <v>157</v>
      </c>
      <c r="BO440" s="602" t="s">
        <v>157</v>
      </c>
    </row>
    <row r="441" spans="1:67" ht="14.4" x14ac:dyDescent="0.25">
      <c r="A441" s="597" t="e">
        <v>#N/A</v>
      </c>
      <c r="B441" s="597" t="e">
        <v>#N/A</v>
      </c>
      <c r="C441" s="598" t="s">
        <v>157</v>
      </c>
      <c r="D441" s="598" t="s">
        <v>157</v>
      </c>
      <c r="E441" s="599"/>
      <c r="F441" s="599" t="s">
        <v>157</v>
      </c>
      <c r="G441" s="600" t="s">
        <v>157</v>
      </c>
      <c r="H441" s="601" t="s">
        <v>157</v>
      </c>
      <c r="I441" s="602" t="s">
        <v>157</v>
      </c>
      <c r="J441" s="602" t="s">
        <v>157</v>
      </c>
      <c r="K441" s="602" t="s">
        <v>157</v>
      </c>
      <c r="L441" s="602" t="s">
        <v>157</v>
      </c>
      <c r="M441" s="602" t="s">
        <v>157</v>
      </c>
      <c r="N441" s="602" t="s">
        <v>157</v>
      </c>
      <c r="O441" s="602" t="s">
        <v>157</v>
      </c>
      <c r="P441" s="602" t="s">
        <v>157</v>
      </c>
      <c r="Q441" s="602" t="s">
        <v>157</v>
      </c>
      <c r="R441" s="602" t="s">
        <v>157</v>
      </c>
      <c r="S441" s="602" t="s">
        <v>157</v>
      </c>
      <c r="T441" s="602" t="s">
        <v>157</v>
      </c>
      <c r="U441" s="602" t="s">
        <v>157</v>
      </c>
      <c r="V441" s="602" t="s">
        <v>157</v>
      </c>
      <c r="W441" s="602" t="s">
        <v>157</v>
      </c>
      <c r="X441" s="602" t="s">
        <v>157</v>
      </c>
      <c r="Y441" s="602" t="s">
        <v>157</v>
      </c>
      <c r="Z441" s="602" t="s">
        <v>157</v>
      </c>
      <c r="AA441" s="602" t="s">
        <v>157</v>
      </c>
      <c r="AB441" s="602" t="s">
        <v>157</v>
      </c>
      <c r="AC441" s="602" t="s">
        <v>157</v>
      </c>
      <c r="AD441" s="602" t="s">
        <v>157</v>
      </c>
      <c r="AE441" s="602" t="s">
        <v>157</v>
      </c>
      <c r="AF441" s="602" t="s">
        <v>157</v>
      </c>
      <c r="AG441" s="602" t="s">
        <v>157</v>
      </c>
      <c r="AH441" s="602" t="s">
        <v>157</v>
      </c>
      <c r="AI441" s="602" t="s">
        <v>157</v>
      </c>
      <c r="AJ441" s="602" t="s">
        <v>157</v>
      </c>
      <c r="AK441" s="602" t="s">
        <v>157</v>
      </c>
      <c r="AL441" s="602" t="s">
        <v>157</v>
      </c>
      <c r="AM441" s="602" t="s">
        <v>157</v>
      </c>
      <c r="AN441" s="602" t="s">
        <v>157</v>
      </c>
      <c r="AO441" s="602" t="s">
        <v>157</v>
      </c>
      <c r="AP441" s="602" t="s">
        <v>157</v>
      </c>
      <c r="AQ441" s="602" t="s">
        <v>157</v>
      </c>
      <c r="AR441" s="602" t="s">
        <v>157</v>
      </c>
      <c r="AS441" s="602" t="s">
        <v>157</v>
      </c>
      <c r="AT441" s="602" t="s">
        <v>157</v>
      </c>
      <c r="AU441" s="602" t="s">
        <v>157</v>
      </c>
      <c r="AV441" s="602" t="s">
        <v>157</v>
      </c>
      <c r="AW441" s="602" t="s">
        <v>157</v>
      </c>
      <c r="AX441" s="602" t="s">
        <v>157</v>
      </c>
      <c r="AY441" s="602" t="s">
        <v>157</v>
      </c>
      <c r="AZ441" s="602" t="s">
        <v>157</v>
      </c>
      <c r="BA441" s="602" t="s">
        <v>157</v>
      </c>
      <c r="BB441" s="602" t="s">
        <v>157</v>
      </c>
      <c r="BC441" s="602" t="s">
        <v>157</v>
      </c>
      <c r="BD441" s="602" t="s">
        <v>157</v>
      </c>
      <c r="BE441" s="602" t="s">
        <v>157</v>
      </c>
      <c r="BF441" s="602" t="s">
        <v>157</v>
      </c>
      <c r="BG441" s="602" t="s">
        <v>157</v>
      </c>
      <c r="BH441" s="602" t="s">
        <v>157</v>
      </c>
      <c r="BI441" s="602" t="s">
        <v>157</v>
      </c>
      <c r="BJ441" s="602" t="s">
        <v>157</v>
      </c>
      <c r="BK441" s="602" t="s">
        <v>157</v>
      </c>
      <c r="BL441" s="602" t="s">
        <v>157</v>
      </c>
      <c r="BM441" s="602" t="s">
        <v>157</v>
      </c>
      <c r="BN441" s="602" t="s">
        <v>157</v>
      </c>
      <c r="BO441" s="602" t="s">
        <v>157</v>
      </c>
    </row>
    <row r="442" spans="1:67" ht="14.4" x14ac:dyDescent="0.25">
      <c r="A442" s="597" t="e">
        <v>#N/A</v>
      </c>
      <c r="B442" s="597" t="e">
        <v>#N/A</v>
      </c>
      <c r="C442" s="598" t="s">
        <v>157</v>
      </c>
      <c r="D442" s="598" t="s">
        <v>157</v>
      </c>
      <c r="E442" s="599"/>
      <c r="F442" s="599" t="s">
        <v>157</v>
      </c>
      <c r="G442" s="600" t="s">
        <v>157</v>
      </c>
      <c r="H442" s="601" t="s">
        <v>157</v>
      </c>
      <c r="I442" s="602" t="s">
        <v>157</v>
      </c>
      <c r="J442" s="602" t="s">
        <v>157</v>
      </c>
      <c r="K442" s="602" t="s">
        <v>157</v>
      </c>
      <c r="L442" s="602" t="s">
        <v>157</v>
      </c>
      <c r="M442" s="602" t="s">
        <v>157</v>
      </c>
      <c r="N442" s="602" t="s">
        <v>157</v>
      </c>
      <c r="O442" s="602" t="s">
        <v>157</v>
      </c>
      <c r="P442" s="602" t="s">
        <v>157</v>
      </c>
      <c r="Q442" s="602" t="s">
        <v>157</v>
      </c>
      <c r="R442" s="602" t="s">
        <v>157</v>
      </c>
      <c r="S442" s="602" t="s">
        <v>157</v>
      </c>
      <c r="T442" s="602" t="s">
        <v>157</v>
      </c>
      <c r="U442" s="602" t="s">
        <v>157</v>
      </c>
      <c r="V442" s="602" t="s">
        <v>157</v>
      </c>
      <c r="W442" s="602" t="s">
        <v>157</v>
      </c>
      <c r="X442" s="602" t="s">
        <v>157</v>
      </c>
      <c r="Y442" s="602" t="s">
        <v>157</v>
      </c>
      <c r="Z442" s="602" t="s">
        <v>157</v>
      </c>
      <c r="AA442" s="602" t="s">
        <v>157</v>
      </c>
      <c r="AB442" s="602" t="s">
        <v>157</v>
      </c>
      <c r="AC442" s="602" t="s">
        <v>157</v>
      </c>
      <c r="AD442" s="602" t="s">
        <v>157</v>
      </c>
      <c r="AE442" s="602" t="s">
        <v>157</v>
      </c>
      <c r="AF442" s="602" t="s">
        <v>157</v>
      </c>
      <c r="AG442" s="602" t="s">
        <v>157</v>
      </c>
      <c r="AH442" s="602" t="s">
        <v>157</v>
      </c>
      <c r="AI442" s="602" t="s">
        <v>157</v>
      </c>
      <c r="AJ442" s="602" t="s">
        <v>157</v>
      </c>
      <c r="AK442" s="602" t="s">
        <v>157</v>
      </c>
      <c r="AL442" s="602" t="s">
        <v>157</v>
      </c>
      <c r="AM442" s="602" t="s">
        <v>157</v>
      </c>
      <c r="AN442" s="602" t="s">
        <v>157</v>
      </c>
      <c r="AO442" s="602" t="s">
        <v>157</v>
      </c>
      <c r="AP442" s="602" t="s">
        <v>157</v>
      </c>
      <c r="AQ442" s="602" t="s">
        <v>157</v>
      </c>
      <c r="AR442" s="602" t="s">
        <v>157</v>
      </c>
      <c r="AS442" s="602" t="s">
        <v>157</v>
      </c>
      <c r="AT442" s="602" t="s">
        <v>157</v>
      </c>
      <c r="AU442" s="602" t="s">
        <v>157</v>
      </c>
      <c r="AV442" s="602" t="s">
        <v>157</v>
      </c>
      <c r="AW442" s="602" t="s">
        <v>157</v>
      </c>
      <c r="AX442" s="602" t="s">
        <v>157</v>
      </c>
      <c r="AY442" s="602" t="s">
        <v>157</v>
      </c>
      <c r="AZ442" s="602" t="s">
        <v>157</v>
      </c>
      <c r="BA442" s="602" t="s">
        <v>157</v>
      </c>
      <c r="BB442" s="602" t="s">
        <v>157</v>
      </c>
      <c r="BC442" s="602" t="s">
        <v>157</v>
      </c>
      <c r="BD442" s="602" t="s">
        <v>157</v>
      </c>
      <c r="BE442" s="602" t="s">
        <v>157</v>
      </c>
      <c r="BF442" s="602" t="s">
        <v>157</v>
      </c>
      <c r="BG442" s="602" t="s">
        <v>157</v>
      </c>
      <c r="BH442" s="602" t="s">
        <v>157</v>
      </c>
      <c r="BI442" s="602" t="s">
        <v>157</v>
      </c>
      <c r="BJ442" s="602" t="s">
        <v>157</v>
      </c>
      <c r="BK442" s="602" t="s">
        <v>157</v>
      </c>
      <c r="BL442" s="602" t="s">
        <v>157</v>
      </c>
      <c r="BM442" s="602" t="s">
        <v>157</v>
      </c>
      <c r="BN442" s="602" t="s">
        <v>157</v>
      </c>
      <c r="BO442" s="602" t="s">
        <v>157</v>
      </c>
    </row>
    <row r="443" spans="1:67" ht="14.4" x14ac:dyDescent="0.25">
      <c r="A443" s="597" t="e">
        <v>#N/A</v>
      </c>
      <c r="B443" s="597" t="e">
        <v>#N/A</v>
      </c>
      <c r="C443" s="598" t="s">
        <v>157</v>
      </c>
      <c r="D443" s="598" t="s">
        <v>157</v>
      </c>
      <c r="E443" s="599"/>
      <c r="F443" s="599" t="s">
        <v>157</v>
      </c>
      <c r="G443" s="600" t="s">
        <v>157</v>
      </c>
      <c r="H443" s="601" t="s">
        <v>157</v>
      </c>
      <c r="I443" s="602" t="s">
        <v>157</v>
      </c>
      <c r="J443" s="602" t="s">
        <v>157</v>
      </c>
      <c r="K443" s="602" t="s">
        <v>157</v>
      </c>
      <c r="L443" s="602" t="s">
        <v>157</v>
      </c>
      <c r="M443" s="602" t="s">
        <v>157</v>
      </c>
      <c r="N443" s="602" t="s">
        <v>157</v>
      </c>
      <c r="O443" s="602" t="s">
        <v>157</v>
      </c>
      <c r="P443" s="602" t="s">
        <v>157</v>
      </c>
      <c r="Q443" s="602" t="s">
        <v>157</v>
      </c>
      <c r="R443" s="602" t="s">
        <v>157</v>
      </c>
      <c r="S443" s="602" t="s">
        <v>157</v>
      </c>
      <c r="T443" s="602" t="s">
        <v>157</v>
      </c>
      <c r="U443" s="602" t="s">
        <v>157</v>
      </c>
      <c r="V443" s="602" t="s">
        <v>157</v>
      </c>
      <c r="W443" s="602" t="s">
        <v>157</v>
      </c>
      <c r="X443" s="602" t="s">
        <v>157</v>
      </c>
      <c r="Y443" s="602" t="s">
        <v>157</v>
      </c>
      <c r="Z443" s="602" t="s">
        <v>157</v>
      </c>
      <c r="AA443" s="602" t="s">
        <v>157</v>
      </c>
      <c r="AB443" s="602" t="s">
        <v>157</v>
      </c>
      <c r="AC443" s="602" t="s">
        <v>157</v>
      </c>
      <c r="AD443" s="602" t="s">
        <v>157</v>
      </c>
      <c r="AE443" s="602" t="s">
        <v>157</v>
      </c>
      <c r="AF443" s="602" t="s">
        <v>157</v>
      </c>
      <c r="AG443" s="602" t="s">
        <v>157</v>
      </c>
      <c r="AH443" s="602" t="s">
        <v>157</v>
      </c>
      <c r="AI443" s="602" t="s">
        <v>157</v>
      </c>
      <c r="AJ443" s="602" t="s">
        <v>157</v>
      </c>
      <c r="AK443" s="602" t="s">
        <v>157</v>
      </c>
      <c r="AL443" s="602" t="s">
        <v>157</v>
      </c>
      <c r="AM443" s="602" t="s">
        <v>157</v>
      </c>
      <c r="AN443" s="602" t="s">
        <v>157</v>
      </c>
      <c r="AO443" s="602" t="s">
        <v>157</v>
      </c>
      <c r="AP443" s="602" t="s">
        <v>157</v>
      </c>
      <c r="AQ443" s="602" t="s">
        <v>157</v>
      </c>
      <c r="AR443" s="602" t="s">
        <v>157</v>
      </c>
      <c r="AS443" s="602" t="s">
        <v>157</v>
      </c>
      <c r="AT443" s="602" t="s">
        <v>157</v>
      </c>
      <c r="AU443" s="602" t="s">
        <v>157</v>
      </c>
      <c r="AV443" s="602" t="s">
        <v>157</v>
      </c>
      <c r="AW443" s="602" t="s">
        <v>157</v>
      </c>
      <c r="AX443" s="602" t="s">
        <v>157</v>
      </c>
      <c r="AY443" s="602" t="s">
        <v>157</v>
      </c>
      <c r="AZ443" s="602" t="s">
        <v>157</v>
      </c>
      <c r="BA443" s="602" t="s">
        <v>157</v>
      </c>
      <c r="BB443" s="602" t="s">
        <v>157</v>
      </c>
      <c r="BC443" s="602" t="s">
        <v>157</v>
      </c>
      <c r="BD443" s="602" t="s">
        <v>157</v>
      </c>
      <c r="BE443" s="602" t="s">
        <v>157</v>
      </c>
      <c r="BF443" s="602" t="s">
        <v>157</v>
      </c>
      <c r="BG443" s="602" t="s">
        <v>157</v>
      </c>
      <c r="BH443" s="602" t="s">
        <v>157</v>
      </c>
      <c r="BI443" s="602" t="s">
        <v>157</v>
      </c>
      <c r="BJ443" s="602" t="s">
        <v>157</v>
      </c>
      <c r="BK443" s="602" t="s">
        <v>157</v>
      </c>
      <c r="BL443" s="602" t="s">
        <v>157</v>
      </c>
      <c r="BM443" s="602" t="s">
        <v>157</v>
      </c>
      <c r="BN443" s="602" t="s">
        <v>157</v>
      </c>
      <c r="BO443" s="602" t="s">
        <v>157</v>
      </c>
    </row>
    <row r="444" spans="1:67" ht="14.4" x14ac:dyDescent="0.25">
      <c r="A444" s="597" t="e">
        <v>#N/A</v>
      </c>
      <c r="B444" s="597" t="e">
        <v>#N/A</v>
      </c>
      <c r="C444" s="598" t="s">
        <v>157</v>
      </c>
      <c r="D444" s="598" t="s">
        <v>157</v>
      </c>
      <c r="E444" s="599"/>
      <c r="F444" s="599" t="s">
        <v>157</v>
      </c>
      <c r="G444" s="600" t="s">
        <v>157</v>
      </c>
      <c r="H444" s="601" t="s">
        <v>157</v>
      </c>
      <c r="I444" s="602" t="s">
        <v>157</v>
      </c>
      <c r="J444" s="602" t="s">
        <v>157</v>
      </c>
      <c r="K444" s="602" t="s">
        <v>157</v>
      </c>
      <c r="L444" s="602" t="s">
        <v>157</v>
      </c>
      <c r="M444" s="602" t="s">
        <v>157</v>
      </c>
      <c r="N444" s="602" t="s">
        <v>157</v>
      </c>
      <c r="O444" s="602" t="s">
        <v>157</v>
      </c>
      <c r="P444" s="602" t="s">
        <v>157</v>
      </c>
      <c r="Q444" s="602" t="s">
        <v>157</v>
      </c>
      <c r="R444" s="602" t="s">
        <v>157</v>
      </c>
      <c r="S444" s="602" t="s">
        <v>157</v>
      </c>
      <c r="T444" s="602" t="s">
        <v>157</v>
      </c>
      <c r="U444" s="602" t="s">
        <v>157</v>
      </c>
      <c r="V444" s="602" t="s">
        <v>157</v>
      </c>
      <c r="W444" s="602" t="s">
        <v>157</v>
      </c>
      <c r="X444" s="602" t="s">
        <v>157</v>
      </c>
      <c r="Y444" s="602" t="s">
        <v>157</v>
      </c>
      <c r="Z444" s="602" t="s">
        <v>157</v>
      </c>
      <c r="AA444" s="602" t="s">
        <v>157</v>
      </c>
      <c r="AB444" s="602" t="s">
        <v>157</v>
      </c>
      <c r="AC444" s="602" t="s">
        <v>157</v>
      </c>
      <c r="AD444" s="602" t="s">
        <v>157</v>
      </c>
      <c r="AE444" s="602" t="s">
        <v>157</v>
      </c>
      <c r="AF444" s="602" t="s">
        <v>157</v>
      </c>
      <c r="AG444" s="602" t="s">
        <v>157</v>
      </c>
      <c r="AH444" s="602" t="s">
        <v>157</v>
      </c>
      <c r="AI444" s="602" t="s">
        <v>157</v>
      </c>
      <c r="AJ444" s="602" t="s">
        <v>157</v>
      </c>
      <c r="AK444" s="602" t="s">
        <v>157</v>
      </c>
      <c r="AL444" s="602" t="s">
        <v>157</v>
      </c>
      <c r="AM444" s="602" t="s">
        <v>157</v>
      </c>
      <c r="AN444" s="602" t="s">
        <v>157</v>
      </c>
      <c r="AO444" s="602" t="s">
        <v>157</v>
      </c>
      <c r="AP444" s="602" t="s">
        <v>157</v>
      </c>
      <c r="AQ444" s="602" t="s">
        <v>157</v>
      </c>
      <c r="AR444" s="602" t="s">
        <v>157</v>
      </c>
      <c r="AS444" s="602" t="s">
        <v>157</v>
      </c>
      <c r="AT444" s="602" t="s">
        <v>157</v>
      </c>
      <c r="AU444" s="602" t="s">
        <v>157</v>
      </c>
      <c r="AV444" s="602" t="s">
        <v>157</v>
      </c>
      <c r="AW444" s="602" t="s">
        <v>157</v>
      </c>
      <c r="AX444" s="602" t="s">
        <v>157</v>
      </c>
      <c r="AY444" s="602" t="s">
        <v>157</v>
      </c>
      <c r="AZ444" s="602" t="s">
        <v>157</v>
      </c>
      <c r="BA444" s="602" t="s">
        <v>157</v>
      </c>
      <c r="BB444" s="602" t="s">
        <v>157</v>
      </c>
      <c r="BC444" s="602" t="s">
        <v>157</v>
      </c>
      <c r="BD444" s="602" t="s">
        <v>157</v>
      </c>
      <c r="BE444" s="602" t="s">
        <v>157</v>
      </c>
      <c r="BF444" s="602" t="s">
        <v>157</v>
      </c>
      <c r="BG444" s="602" t="s">
        <v>157</v>
      </c>
      <c r="BH444" s="602" t="s">
        <v>157</v>
      </c>
      <c r="BI444" s="602" t="s">
        <v>157</v>
      </c>
      <c r="BJ444" s="602" t="s">
        <v>157</v>
      </c>
      <c r="BK444" s="602" t="s">
        <v>157</v>
      </c>
      <c r="BL444" s="602" t="s">
        <v>157</v>
      </c>
      <c r="BM444" s="602" t="s">
        <v>157</v>
      </c>
      <c r="BN444" s="602" t="s">
        <v>157</v>
      </c>
      <c r="BO444" s="602" t="s">
        <v>157</v>
      </c>
    </row>
    <row r="445" spans="1:67" ht="14.4" x14ac:dyDescent="0.25">
      <c r="A445" s="597" t="e">
        <v>#N/A</v>
      </c>
      <c r="B445" s="597" t="e">
        <v>#N/A</v>
      </c>
      <c r="C445" s="598" t="s">
        <v>157</v>
      </c>
      <c r="D445" s="598" t="s">
        <v>157</v>
      </c>
      <c r="E445" s="599"/>
      <c r="F445" s="599" t="s">
        <v>157</v>
      </c>
      <c r="G445" s="600" t="s">
        <v>157</v>
      </c>
      <c r="H445" s="601" t="s">
        <v>157</v>
      </c>
      <c r="I445" s="602" t="s">
        <v>157</v>
      </c>
      <c r="J445" s="602" t="s">
        <v>157</v>
      </c>
      <c r="K445" s="602" t="s">
        <v>157</v>
      </c>
      <c r="L445" s="602" t="s">
        <v>157</v>
      </c>
      <c r="M445" s="602" t="s">
        <v>157</v>
      </c>
      <c r="N445" s="602" t="s">
        <v>157</v>
      </c>
      <c r="O445" s="602" t="s">
        <v>157</v>
      </c>
      <c r="P445" s="602" t="s">
        <v>157</v>
      </c>
      <c r="Q445" s="602" t="s">
        <v>157</v>
      </c>
      <c r="R445" s="602" t="s">
        <v>157</v>
      </c>
      <c r="S445" s="602" t="s">
        <v>157</v>
      </c>
      <c r="T445" s="602" t="s">
        <v>157</v>
      </c>
      <c r="U445" s="602" t="s">
        <v>157</v>
      </c>
      <c r="V445" s="602" t="s">
        <v>157</v>
      </c>
      <c r="W445" s="602" t="s">
        <v>157</v>
      </c>
      <c r="X445" s="602" t="s">
        <v>157</v>
      </c>
      <c r="Y445" s="602" t="s">
        <v>157</v>
      </c>
      <c r="Z445" s="602" t="s">
        <v>157</v>
      </c>
      <c r="AA445" s="602" t="s">
        <v>157</v>
      </c>
      <c r="AB445" s="602" t="s">
        <v>157</v>
      </c>
      <c r="AC445" s="602" t="s">
        <v>157</v>
      </c>
      <c r="AD445" s="602" t="s">
        <v>157</v>
      </c>
      <c r="AE445" s="602" t="s">
        <v>157</v>
      </c>
      <c r="AF445" s="602" t="s">
        <v>157</v>
      </c>
      <c r="AG445" s="602" t="s">
        <v>157</v>
      </c>
      <c r="AH445" s="602" t="s">
        <v>157</v>
      </c>
      <c r="AI445" s="602" t="s">
        <v>157</v>
      </c>
      <c r="AJ445" s="602" t="s">
        <v>157</v>
      </c>
      <c r="AK445" s="602" t="s">
        <v>157</v>
      </c>
      <c r="AL445" s="602" t="s">
        <v>157</v>
      </c>
      <c r="AM445" s="602" t="s">
        <v>157</v>
      </c>
      <c r="AN445" s="602" t="s">
        <v>157</v>
      </c>
      <c r="AO445" s="602" t="s">
        <v>157</v>
      </c>
      <c r="AP445" s="602" t="s">
        <v>157</v>
      </c>
      <c r="AQ445" s="602" t="s">
        <v>157</v>
      </c>
      <c r="AR445" s="602" t="s">
        <v>157</v>
      </c>
      <c r="AS445" s="602" t="s">
        <v>157</v>
      </c>
      <c r="AT445" s="602" t="s">
        <v>157</v>
      </c>
      <c r="AU445" s="602" t="s">
        <v>157</v>
      </c>
      <c r="AV445" s="602" t="s">
        <v>157</v>
      </c>
      <c r="AW445" s="602" t="s">
        <v>157</v>
      </c>
      <c r="AX445" s="602" t="s">
        <v>157</v>
      </c>
      <c r="AY445" s="602" t="s">
        <v>157</v>
      </c>
      <c r="AZ445" s="602" t="s">
        <v>157</v>
      </c>
      <c r="BA445" s="602" t="s">
        <v>157</v>
      </c>
      <c r="BB445" s="602" t="s">
        <v>157</v>
      </c>
      <c r="BC445" s="602" t="s">
        <v>157</v>
      </c>
      <c r="BD445" s="602" t="s">
        <v>157</v>
      </c>
      <c r="BE445" s="602" t="s">
        <v>157</v>
      </c>
      <c r="BF445" s="602" t="s">
        <v>157</v>
      </c>
      <c r="BG445" s="602" t="s">
        <v>157</v>
      </c>
      <c r="BH445" s="602" t="s">
        <v>157</v>
      </c>
      <c r="BI445" s="602" t="s">
        <v>157</v>
      </c>
      <c r="BJ445" s="602" t="s">
        <v>157</v>
      </c>
      <c r="BK445" s="602" t="s">
        <v>157</v>
      </c>
      <c r="BL445" s="602" t="s">
        <v>157</v>
      </c>
      <c r="BM445" s="602" t="s">
        <v>157</v>
      </c>
      <c r="BN445" s="602" t="s">
        <v>157</v>
      </c>
      <c r="BO445" s="602" t="s">
        <v>157</v>
      </c>
    </row>
    <row r="446" spans="1:67" ht="14.4" x14ac:dyDescent="0.25">
      <c r="A446" s="597" t="e">
        <v>#N/A</v>
      </c>
      <c r="B446" s="597" t="e">
        <v>#N/A</v>
      </c>
      <c r="C446" s="598" t="s">
        <v>157</v>
      </c>
      <c r="D446" s="598" t="s">
        <v>157</v>
      </c>
      <c r="E446" s="599"/>
      <c r="F446" s="599" t="s">
        <v>157</v>
      </c>
      <c r="G446" s="600" t="s">
        <v>157</v>
      </c>
      <c r="H446" s="601" t="s">
        <v>157</v>
      </c>
      <c r="I446" s="602" t="s">
        <v>157</v>
      </c>
      <c r="J446" s="602" t="s">
        <v>157</v>
      </c>
      <c r="K446" s="602" t="s">
        <v>157</v>
      </c>
      <c r="L446" s="602" t="s">
        <v>157</v>
      </c>
      <c r="M446" s="602" t="s">
        <v>157</v>
      </c>
      <c r="N446" s="602" t="s">
        <v>157</v>
      </c>
      <c r="O446" s="602" t="s">
        <v>157</v>
      </c>
      <c r="P446" s="602" t="s">
        <v>157</v>
      </c>
      <c r="Q446" s="602" t="s">
        <v>157</v>
      </c>
      <c r="R446" s="602" t="s">
        <v>157</v>
      </c>
      <c r="S446" s="602" t="s">
        <v>157</v>
      </c>
      <c r="T446" s="602" t="s">
        <v>157</v>
      </c>
      <c r="U446" s="602" t="s">
        <v>157</v>
      </c>
      <c r="V446" s="602" t="s">
        <v>157</v>
      </c>
      <c r="W446" s="602" t="s">
        <v>157</v>
      </c>
      <c r="X446" s="602" t="s">
        <v>157</v>
      </c>
      <c r="Y446" s="602" t="s">
        <v>157</v>
      </c>
      <c r="Z446" s="602" t="s">
        <v>157</v>
      </c>
      <c r="AA446" s="602" t="s">
        <v>157</v>
      </c>
      <c r="AB446" s="602" t="s">
        <v>157</v>
      </c>
      <c r="AC446" s="602" t="s">
        <v>157</v>
      </c>
      <c r="AD446" s="602" t="s">
        <v>157</v>
      </c>
      <c r="AE446" s="602" t="s">
        <v>157</v>
      </c>
      <c r="AF446" s="602" t="s">
        <v>157</v>
      </c>
      <c r="AG446" s="602" t="s">
        <v>157</v>
      </c>
      <c r="AH446" s="602" t="s">
        <v>157</v>
      </c>
      <c r="AI446" s="602" t="s">
        <v>157</v>
      </c>
      <c r="AJ446" s="602" t="s">
        <v>157</v>
      </c>
      <c r="AK446" s="602" t="s">
        <v>157</v>
      </c>
      <c r="AL446" s="602" t="s">
        <v>157</v>
      </c>
      <c r="AM446" s="602" t="s">
        <v>157</v>
      </c>
      <c r="AN446" s="602" t="s">
        <v>157</v>
      </c>
      <c r="AO446" s="602" t="s">
        <v>157</v>
      </c>
      <c r="AP446" s="602" t="s">
        <v>157</v>
      </c>
      <c r="AQ446" s="602" t="s">
        <v>157</v>
      </c>
      <c r="AR446" s="602" t="s">
        <v>157</v>
      </c>
      <c r="AS446" s="602" t="s">
        <v>157</v>
      </c>
      <c r="AT446" s="602" t="s">
        <v>157</v>
      </c>
      <c r="AU446" s="602" t="s">
        <v>157</v>
      </c>
      <c r="AV446" s="602" t="s">
        <v>157</v>
      </c>
      <c r="AW446" s="602" t="s">
        <v>157</v>
      </c>
      <c r="AX446" s="602" t="s">
        <v>157</v>
      </c>
      <c r="AY446" s="602" t="s">
        <v>157</v>
      </c>
      <c r="AZ446" s="602" t="s">
        <v>157</v>
      </c>
      <c r="BA446" s="602" t="s">
        <v>157</v>
      </c>
      <c r="BB446" s="602" t="s">
        <v>157</v>
      </c>
      <c r="BC446" s="602" t="s">
        <v>157</v>
      </c>
      <c r="BD446" s="602" t="s">
        <v>157</v>
      </c>
      <c r="BE446" s="602" t="s">
        <v>157</v>
      </c>
      <c r="BF446" s="602" t="s">
        <v>157</v>
      </c>
      <c r="BG446" s="602" t="s">
        <v>157</v>
      </c>
      <c r="BH446" s="602" t="s">
        <v>157</v>
      </c>
      <c r="BI446" s="602" t="s">
        <v>157</v>
      </c>
      <c r="BJ446" s="602" t="s">
        <v>157</v>
      </c>
      <c r="BK446" s="602" t="s">
        <v>157</v>
      </c>
      <c r="BL446" s="602" t="s">
        <v>157</v>
      </c>
      <c r="BM446" s="602" t="s">
        <v>157</v>
      </c>
      <c r="BN446" s="602" t="s">
        <v>157</v>
      </c>
      <c r="BO446" s="602" t="s">
        <v>157</v>
      </c>
    </row>
    <row r="447" spans="1:67" ht="14.4" x14ac:dyDescent="0.25">
      <c r="A447" s="597" t="e">
        <v>#N/A</v>
      </c>
      <c r="B447" s="597" t="e">
        <v>#N/A</v>
      </c>
      <c r="C447" s="598" t="s">
        <v>157</v>
      </c>
      <c r="D447" s="598" t="s">
        <v>157</v>
      </c>
      <c r="E447" s="599"/>
      <c r="F447" s="599" t="s">
        <v>157</v>
      </c>
      <c r="G447" s="600" t="s">
        <v>157</v>
      </c>
      <c r="H447" s="601" t="s">
        <v>157</v>
      </c>
      <c r="I447" s="602" t="s">
        <v>157</v>
      </c>
      <c r="J447" s="602" t="s">
        <v>157</v>
      </c>
      <c r="K447" s="602" t="s">
        <v>157</v>
      </c>
      <c r="L447" s="602" t="s">
        <v>157</v>
      </c>
      <c r="M447" s="602" t="s">
        <v>157</v>
      </c>
      <c r="N447" s="602" t="s">
        <v>157</v>
      </c>
      <c r="O447" s="602" t="s">
        <v>157</v>
      </c>
      <c r="P447" s="602" t="s">
        <v>157</v>
      </c>
      <c r="Q447" s="602" t="s">
        <v>157</v>
      </c>
      <c r="R447" s="602" t="s">
        <v>157</v>
      </c>
      <c r="S447" s="602" t="s">
        <v>157</v>
      </c>
      <c r="T447" s="602" t="s">
        <v>157</v>
      </c>
      <c r="U447" s="602" t="s">
        <v>157</v>
      </c>
      <c r="V447" s="602" t="s">
        <v>157</v>
      </c>
      <c r="W447" s="602" t="s">
        <v>157</v>
      </c>
      <c r="X447" s="602" t="s">
        <v>157</v>
      </c>
      <c r="Y447" s="602" t="s">
        <v>157</v>
      </c>
      <c r="Z447" s="602" t="s">
        <v>157</v>
      </c>
      <c r="AA447" s="602" t="s">
        <v>157</v>
      </c>
      <c r="AB447" s="602" t="s">
        <v>157</v>
      </c>
      <c r="AC447" s="602" t="s">
        <v>157</v>
      </c>
      <c r="AD447" s="602" t="s">
        <v>157</v>
      </c>
      <c r="AE447" s="602" t="s">
        <v>157</v>
      </c>
      <c r="AF447" s="602" t="s">
        <v>157</v>
      </c>
      <c r="AG447" s="602" t="s">
        <v>157</v>
      </c>
      <c r="AH447" s="602" t="s">
        <v>157</v>
      </c>
      <c r="AI447" s="602" t="s">
        <v>157</v>
      </c>
      <c r="AJ447" s="602" t="s">
        <v>157</v>
      </c>
      <c r="AK447" s="602" t="s">
        <v>157</v>
      </c>
      <c r="AL447" s="602" t="s">
        <v>157</v>
      </c>
      <c r="AM447" s="602" t="s">
        <v>157</v>
      </c>
      <c r="AN447" s="602" t="s">
        <v>157</v>
      </c>
      <c r="AO447" s="602" t="s">
        <v>157</v>
      </c>
      <c r="AP447" s="602" t="s">
        <v>157</v>
      </c>
      <c r="AQ447" s="602" t="s">
        <v>157</v>
      </c>
      <c r="AR447" s="602" t="s">
        <v>157</v>
      </c>
      <c r="AS447" s="602" t="s">
        <v>157</v>
      </c>
      <c r="AT447" s="602" t="s">
        <v>157</v>
      </c>
      <c r="AU447" s="602" t="s">
        <v>157</v>
      </c>
      <c r="AV447" s="602" t="s">
        <v>157</v>
      </c>
      <c r="AW447" s="602" t="s">
        <v>157</v>
      </c>
      <c r="AX447" s="602" t="s">
        <v>157</v>
      </c>
      <c r="AY447" s="602" t="s">
        <v>157</v>
      </c>
      <c r="AZ447" s="602" t="s">
        <v>157</v>
      </c>
      <c r="BA447" s="602" t="s">
        <v>157</v>
      </c>
      <c r="BB447" s="602" t="s">
        <v>157</v>
      </c>
      <c r="BC447" s="602" t="s">
        <v>157</v>
      </c>
      <c r="BD447" s="602" t="s">
        <v>157</v>
      </c>
      <c r="BE447" s="602" t="s">
        <v>157</v>
      </c>
      <c r="BF447" s="602" t="s">
        <v>157</v>
      </c>
      <c r="BG447" s="602" t="s">
        <v>157</v>
      </c>
      <c r="BH447" s="602" t="s">
        <v>157</v>
      </c>
      <c r="BI447" s="602" t="s">
        <v>157</v>
      </c>
      <c r="BJ447" s="602" t="s">
        <v>157</v>
      </c>
      <c r="BK447" s="602" t="s">
        <v>157</v>
      </c>
      <c r="BL447" s="602" t="s">
        <v>157</v>
      </c>
      <c r="BM447" s="602" t="s">
        <v>157</v>
      </c>
      <c r="BN447" s="602" t="s">
        <v>157</v>
      </c>
      <c r="BO447" s="602" t="s">
        <v>157</v>
      </c>
    </row>
    <row r="448" spans="1:67" ht="14.4" x14ac:dyDescent="0.25">
      <c r="A448" s="597" t="e">
        <v>#N/A</v>
      </c>
      <c r="B448" s="597" t="e">
        <v>#N/A</v>
      </c>
      <c r="C448" s="598" t="s">
        <v>157</v>
      </c>
      <c r="D448" s="598" t="s">
        <v>157</v>
      </c>
      <c r="E448" s="599"/>
      <c r="F448" s="599" t="s">
        <v>157</v>
      </c>
      <c r="G448" s="600" t="s">
        <v>157</v>
      </c>
      <c r="H448" s="601" t="s">
        <v>157</v>
      </c>
      <c r="I448" s="602" t="s">
        <v>157</v>
      </c>
      <c r="J448" s="602" t="s">
        <v>157</v>
      </c>
      <c r="K448" s="602" t="s">
        <v>157</v>
      </c>
      <c r="L448" s="602" t="s">
        <v>157</v>
      </c>
      <c r="M448" s="602" t="s">
        <v>157</v>
      </c>
      <c r="N448" s="602" t="s">
        <v>157</v>
      </c>
      <c r="O448" s="602" t="s">
        <v>157</v>
      </c>
      <c r="P448" s="602" t="s">
        <v>157</v>
      </c>
      <c r="Q448" s="602" t="s">
        <v>157</v>
      </c>
      <c r="R448" s="602" t="s">
        <v>157</v>
      </c>
      <c r="S448" s="602" t="s">
        <v>157</v>
      </c>
      <c r="T448" s="602" t="s">
        <v>157</v>
      </c>
      <c r="U448" s="602" t="s">
        <v>157</v>
      </c>
      <c r="V448" s="602" t="s">
        <v>157</v>
      </c>
      <c r="W448" s="602" t="s">
        <v>157</v>
      </c>
      <c r="X448" s="602" t="s">
        <v>157</v>
      </c>
      <c r="Y448" s="602" t="s">
        <v>157</v>
      </c>
      <c r="Z448" s="602" t="s">
        <v>157</v>
      </c>
      <c r="AA448" s="602" t="s">
        <v>157</v>
      </c>
      <c r="AB448" s="602" t="s">
        <v>157</v>
      </c>
      <c r="AC448" s="602" t="s">
        <v>157</v>
      </c>
      <c r="AD448" s="602" t="s">
        <v>157</v>
      </c>
      <c r="AE448" s="602" t="s">
        <v>157</v>
      </c>
      <c r="AF448" s="602" t="s">
        <v>157</v>
      </c>
      <c r="AG448" s="602" t="s">
        <v>157</v>
      </c>
      <c r="AH448" s="602" t="s">
        <v>157</v>
      </c>
      <c r="AI448" s="602" t="s">
        <v>157</v>
      </c>
      <c r="AJ448" s="602" t="s">
        <v>157</v>
      </c>
      <c r="AK448" s="602" t="s">
        <v>157</v>
      </c>
      <c r="AL448" s="602" t="s">
        <v>157</v>
      </c>
      <c r="AM448" s="602" t="s">
        <v>157</v>
      </c>
      <c r="AN448" s="602" t="s">
        <v>157</v>
      </c>
      <c r="AO448" s="602" t="s">
        <v>157</v>
      </c>
      <c r="AP448" s="602" t="s">
        <v>157</v>
      </c>
      <c r="AQ448" s="602" t="s">
        <v>157</v>
      </c>
      <c r="AR448" s="602" t="s">
        <v>157</v>
      </c>
      <c r="AS448" s="602" t="s">
        <v>157</v>
      </c>
      <c r="AT448" s="602" t="s">
        <v>157</v>
      </c>
      <c r="AU448" s="602" t="s">
        <v>157</v>
      </c>
      <c r="AV448" s="602" t="s">
        <v>157</v>
      </c>
      <c r="AW448" s="602" t="s">
        <v>157</v>
      </c>
      <c r="AX448" s="602" t="s">
        <v>157</v>
      </c>
      <c r="AY448" s="602" t="s">
        <v>157</v>
      </c>
      <c r="AZ448" s="602" t="s">
        <v>157</v>
      </c>
      <c r="BA448" s="602" t="s">
        <v>157</v>
      </c>
      <c r="BB448" s="602" t="s">
        <v>157</v>
      </c>
      <c r="BC448" s="602" t="s">
        <v>157</v>
      </c>
      <c r="BD448" s="602" t="s">
        <v>157</v>
      </c>
      <c r="BE448" s="602" t="s">
        <v>157</v>
      </c>
      <c r="BF448" s="602" t="s">
        <v>157</v>
      </c>
      <c r="BG448" s="602" t="s">
        <v>157</v>
      </c>
      <c r="BH448" s="602" t="s">
        <v>157</v>
      </c>
      <c r="BI448" s="602" t="s">
        <v>157</v>
      </c>
      <c r="BJ448" s="602" t="s">
        <v>157</v>
      </c>
      <c r="BK448" s="602" t="s">
        <v>157</v>
      </c>
      <c r="BL448" s="602" t="s">
        <v>157</v>
      </c>
      <c r="BM448" s="602" t="s">
        <v>157</v>
      </c>
      <c r="BN448" s="602" t="s">
        <v>157</v>
      </c>
      <c r="BO448" s="602" t="s">
        <v>157</v>
      </c>
    </row>
    <row r="449" spans="1:67" ht="14.4" x14ac:dyDescent="0.25">
      <c r="A449" s="597" t="e">
        <v>#N/A</v>
      </c>
      <c r="B449" s="597" t="e">
        <v>#N/A</v>
      </c>
      <c r="C449" s="598" t="s">
        <v>157</v>
      </c>
      <c r="D449" s="598" t="s">
        <v>157</v>
      </c>
      <c r="E449" s="599"/>
      <c r="F449" s="599" t="s">
        <v>157</v>
      </c>
      <c r="G449" s="600" t="s">
        <v>157</v>
      </c>
      <c r="H449" s="601" t="s">
        <v>157</v>
      </c>
      <c r="I449" s="602" t="s">
        <v>157</v>
      </c>
      <c r="J449" s="602" t="s">
        <v>157</v>
      </c>
      <c r="K449" s="602" t="s">
        <v>157</v>
      </c>
      <c r="L449" s="602" t="s">
        <v>157</v>
      </c>
      <c r="M449" s="602" t="s">
        <v>157</v>
      </c>
      <c r="N449" s="602" t="s">
        <v>157</v>
      </c>
      <c r="O449" s="602" t="s">
        <v>157</v>
      </c>
      <c r="P449" s="602" t="s">
        <v>157</v>
      </c>
      <c r="Q449" s="602" t="s">
        <v>157</v>
      </c>
      <c r="R449" s="602" t="s">
        <v>157</v>
      </c>
      <c r="S449" s="602" t="s">
        <v>157</v>
      </c>
      <c r="T449" s="602" t="s">
        <v>157</v>
      </c>
      <c r="U449" s="602" t="s">
        <v>157</v>
      </c>
      <c r="V449" s="602" t="s">
        <v>157</v>
      </c>
      <c r="W449" s="602" t="s">
        <v>157</v>
      </c>
      <c r="X449" s="602" t="s">
        <v>157</v>
      </c>
      <c r="Y449" s="602" t="s">
        <v>157</v>
      </c>
      <c r="Z449" s="602" t="s">
        <v>157</v>
      </c>
      <c r="AA449" s="602" t="s">
        <v>157</v>
      </c>
      <c r="AB449" s="602" t="s">
        <v>157</v>
      </c>
      <c r="AC449" s="602" t="s">
        <v>157</v>
      </c>
      <c r="AD449" s="602" t="s">
        <v>157</v>
      </c>
      <c r="AE449" s="602" t="s">
        <v>157</v>
      </c>
      <c r="AF449" s="602" t="s">
        <v>157</v>
      </c>
      <c r="AG449" s="602" t="s">
        <v>157</v>
      </c>
      <c r="AH449" s="602" t="s">
        <v>157</v>
      </c>
      <c r="AI449" s="602" t="s">
        <v>157</v>
      </c>
      <c r="AJ449" s="602" t="s">
        <v>157</v>
      </c>
      <c r="AK449" s="602" t="s">
        <v>157</v>
      </c>
      <c r="AL449" s="602" t="s">
        <v>157</v>
      </c>
      <c r="AM449" s="602" t="s">
        <v>157</v>
      </c>
      <c r="AN449" s="602" t="s">
        <v>157</v>
      </c>
      <c r="AO449" s="602" t="s">
        <v>157</v>
      </c>
      <c r="AP449" s="602" t="s">
        <v>157</v>
      </c>
      <c r="AQ449" s="602" t="s">
        <v>157</v>
      </c>
      <c r="AR449" s="602" t="s">
        <v>157</v>
      </c>
      <c r="AS449" s="602" t="s">
        <v>157</v>
      </c>
      <c r="AT449" s="602" t="s">
        <v>157</v>
      </c>
      <c r="AU449" s="602" t="s">
        <v>157</v>
      </c>
      <c r="AV449" s="602" t="s">
        <v>157</v>
      </c>
      <c r="AW449" s="602" t="s">
        <v>157</v>
      </c>
      <c r="AX449" s="602" t="s">
        <v>157</v>
      </c>
      <c r="AY449" s="602" t="s">
        <v>157</v>
      </c>
      <c r="AZ449" s="602" t="s">
        <v>157</v>
      </c>
      <c r="BA449" s="602" t="s">
        <v>157</v>
      </c>
      <c r="BB449" s="602" t="s">
        <v>157</v>
      </c>
      <c r="BC449" s="602" t="s">
        <v>157</v>
      </c>
      <c r="BD449" s="602" t="s">
        <v>157</v>
      </c>
      <c r="BE449" s="602" t="s">
        <v>157</v>
      </c>
      <c r="BF449" s="602" t="s">
        <v>157</v>
      </c>
      <c r="BG449" s="602" t="s">
        <v>157</v>
      </c>
      <c r="BH449" s="602" t="s">
        <v>157</v>
      </c>
      <c r="BI449" s="602" t="s">
        <v>157</v>
      </c>
      <c r="BJ449" s="602" t="s">
        <v>157</v>
      </c>
      <c r="BK449" s="602" t="s">
        <v>157</v>
      </c>
      <c r="BL449" s="602" t="s">
        <v>157</v>
      </c>
      <c r="BM449" s="602" t="s">
        <v>157</v>
      </c>
      <c r="BN449" s="602" t="s">
        <v>157</v>
      </c>
      <c r="BO449" s="602" t="s">
        <v>157</v>
      </c>
    </row>
    <row r="450" spans="1:67" ht="14.4" x14ac:dyDescent="0.25">
      <c r="A450" s="597" t="e">
        <v>#N/A</v>
      </c>
      <c r="B450" s="597" t="e">
        <v>#N/A</v>
      </c>
      <c r="C450" s="598" t="s">
        <v>157</v>
      </c>
      <c r="D450" s="598" t="s">
        <v>157</v>
      </c>
      <c r="E450" s="599"/>
      <c r="F450" s="599" t="s">
        <v>157</v>
      </c>
      <c r="G450" s="600" t="s">
        <v>157</v>
      </c>
      <c r="H450" s="601" t="s">
        <v>157</v>
      </c>
      <c r="I450" s="602" t="s">
        <v>157</v>
      </c>
      <c r="J450" s="602" t="s">
        <v>157</v>
      </c>
      <c r="K450" s="602" t="s">
        <v>157</v>
      </c>
      <c r="L450" s="602" t="s">
        <v>157</v>
      </c>
      <c r="M450" s="602" t="s">
        <v>157</v>
      </c>
      <c r="N450" s="602" t="s">
        <v>157</v>
      </c>
      <c r="O450" s="602" t="s">
        <v>157</v>
      </c>
      <c r="P450" s="602" t="s">
        <v>157</v>
      </c>
      <c r="Q450" s="602" t="s">
        <v>157</v>
      </c>
      <c r="R450" s="602" t="s">
        <v>157</v>
      </c>
      <c r="S450" s="602" t="s">
        <v>157</v>
      </c>
      <c r="T450" s="602" t="s">
        <v>157</v>
      </c>
      <c r="U450" s="602" t="s">
        <v>157</v>
      </c>
      <c r="V450" s="602" t="s">
        <v>157</v>
      </c>
      <c r="W450" s="602" t="s">
        <v>157</v>
      </c>
      <c r="X450" s="602" t="s">
        <v>157</v>
      </c>
      <c r="Y450" s="602" t="s">
        <v>157</v>
      </c>
      <c r="Z450" s="602" t="s">
        <v>157</v>
      </c>
      <c r="AA450" s="602" t="s">
        <v>157</v>
      </c>
      <c r="AB450" s="602" t="s">
        <v>157</v>
      </c>
      <c r="AC450" s="602" t="s">
        <v>157</v>
      </c>
      <c r="AD450" s="602" t="s">
        <v>157</v>
      </c>
      <c r="AE450" s="602" t="s">
        <v>157</v>
      </c>
      <c r="AF450" s="602" t="s">
        <v>157</v>
      </c>
      <c r="AG450" s="602" t="s">
        <v>157</v>
      </c>
      <c r="AH450" s="602" t="s">
        <v>157</v>
      </c>
      <c r="AI450" s="602" t="s">
        <v>157</v>
      </c>
      <c r="AJ450" s="602" t="s">
        <v>157</v>
      </c>
      <c r="AK450" s="602" t="s">
        <v>157</v>
      </c>
      <c r="AL450" s="602" t="s">
        <v>157</v>
      </c>
      <c r="AM450" s="602" t="s">
        <v>157</v>
      </c>
      <c r="AN450" s="602" t="s">
        <v>157</v>
      </c>
      <c r="AO450" s="602" t="s">
        <v>157</v>
      </c>
      <c r="AP450" s="602" t="s">
        <v>157</v>
      </c>
      <c r="AQ450" s="602" t="s">
        <v>157</v>
      </c>
      <c r="AR450" s="602" t="s">
        <v>157</v>
      </c>
      <c r="AS450" s="602" t="s">
        <v>157</v>
      </c>
      <c r="AT450" s="602" t="s">
        <v>157</v>
      </c>
      <c r="AU450" s="602" t="s">
        <v>157</v>
      </c>
      <c r="AV450" s="602" t="s">
        <v>157</v>
      </c>
      <c r="AW450" s="602" t="s">
        <v>157</v>
      </c>
      <c r="AX450" s="602" t="s">
        <v>157</v>
      </c>
      <c r="AY450" s="602" t="s">
        <v>157</v>
      </c>
      <c r="AZ450" s="602" t="s">
        <v>157</v>
      </c>
      <c r="BA450" s="602" t="s">
        <v>157</v>
      </c>
      <c r="BB450" s="602" t="s">
        <v>157</v>
      </c>
      <c r="BC450" s="602" t="s">
        <v>157</v>
      </c>
      <c r="BD450" s="602" t="s">
        <v>157</v>
      </c>
      <c r="BE450" s="602" t="s">
        <v>157</v>
      </c>
      <c r="BF450" s="602" t="s">
        <v>157</v>
      </c>
      <c r="BG450" s="602" t="s">
        <v>157</v>
      </c>
      <c r="BH450" s="602" t="s">
        <v>157</v>
      </c>
      <c r="BI450" s="602" t="s">
        <v>157</v>
      </c>
      <c r="BJ450" s="602" t="s">
        <v>157</v>
      </c>
      <c r="BK450" s="602" t="s">
        <v>157</v>
      </c>
      <c r="BL450" s="602" t="s">
        <v>157</v>
      </c>
      <c r="BM450" s="602" t="s">
        <v>157</v>
      </c>
      <c r="BN450" s="602" t="s">
        <v>157</v>
      </c>
      <c r="BO450" s="602" t="s">
        <v>157</v>
      </c>
    </row>
    <row r="451" spans="1:67" ht="14.4" x14ac:dyDescent="0.25">
      <c r="A451" s="597" t="e">
        <v>#N/A</v>
      </c>
      <c r="B451" s="597" t="e">
        <v>#N/A</v>
      </c>
      <c r="C451" s="598" t="s">
        <v>157</v>
      </c>
      <c r="D451" s="598" t="s">
        <v>157</v>
      </c>
      <c r="E451" s="599"/>
      <c r="F451" s="599" t="s">
        <v>157</v>
      </c>
      <c r="G451" s="600" t="s">
        <v>157</v>
      </c>
      <c r="H451" s="601" t="s">
        <v>157</v>
      </c>
      <c r="I451" s="602" t="s">
        <v>157</v>
      </c>
      <c r="J451" s="602" t="s">
        <v>157</v>
      </c>
      <c r="K451" s="602" t="s">
        <v>157</v>
      </c>
      <c r="L451" s="602" t="s">
        <v>157</v>
      </c>
      <c r="M451" s="602" t="s">
        <v>157</v>
      </c>
      <c r="N451" s="602" t="s">
        <v>157</v>
      </c>
      <c r="O451" s="602" t="s">
        <v>157</v>
      </c>
      <c r="P451" s="602" t="s">
        <v>157</v>
      </c>
      <c r="Q451" s="602" t="s">
        <v>157</v>
      </c>
      <c r="R451" s="602" t="s">
        <v>157</v>
      </c>
      <c r="S451" s="602" t="s">
        <v>157</v>
      </c>
      <c r="T451" s="602" t="s">
        <v>157</v>
      </c>
      <c r="U451" s="602" t="s">
        <v>157</v>
      </c>
      <c r="V451" s="602" t="s">
        <v>157</v>
      </c>
      <c r="W451" s="602" t="s">
        <v>157</v>
      </c>
      <c r="X451" s="602" t="s">
        <v>157</v>
      </c>
      <c r="Y451" s="602" t="s">
        <v>157</v>
      </c>
      <c r="Z451" s="602" t="s">
        <v>157</v>
      </c>
      <c r="AA451" s="602" t="s">
        <v>157</v>
      </c>
      <c r="AB451" s="602" t="s">
        <v>157</v>
      </c>
      <c r="AC451" s="602" t="s">
        <v>157</v>
      </c>
      <c r="AD451" s="602" t="s">
        <v>157</v>
      </c>
      <c r="AE451" s="602" t="s">
        <v>157</v>
      </c>
      <c r="AF451" s="602" t="s">
        <v>157</v>
      </c>
      <c r="AG451" s="602" t="s">
        <v>157</v>
      </c>
      <c r="AH451" s="602" t="s">
        <v>157</v>
      </c>
      <c r="AI451" s="602" t="s">
        <v>157</v>
      </c>
      <c r="AJ451" s="602" t="s">
        <v>157</v>
      </c>
      <c r="AK451" s="602" t="s">
        <v>157</v>
      </c>
      <c r="AL451" s="602" t="s">
        <v>157</v>
      </c>
      <c r="AM451" s="602" t="s">
        <v>157</v>
      </c>
      <c r="AN451" s="602" t="s">
        <v>157</v>
      </c>
      <c r="AO451" s="602" t="s">
        <v>157</v>
      </c>
      <c r="AP451" s="602" t="s">
        <v>157</v>
      </c>
      <c r="AQ451" s="602" t="s">
        <v>157</v>
      </c>
      <c r="AR451" s="602" t="s">
        <v>157</v>
      </c>
      <c r="AS451" s="602" t="s">
        <v>157</v>
      </c>
      <c r="AT451" s="602" t="s">
        <v>157</v>
      </c>
      <c r="AU451" s="602" t="s">
        <v>157</v>
      </c>
      <c r="AV451" s="602" t="s">
        <v>157</v>
      </c>
      <c r="AW451" s="602" t="s">
        <v>157</v>
      </c>
      <c r="AX451" s="602" t="s">
        <v>157</v>
      </c>
      <c r="AY451" s="602" t="s">
        <v>157</v>
      </c>
      <c r="AZ451" s="602" t="s">
        <v>157</v>
      </c>
      <c r="BA451" s="602" t="s">
        <v>157</v>
      </c>
      <c r="BB451" s="602" t="s">
        <v>157</v>
      </c>
      <c r="BC451" s="602" t="s">
        <v>157</v>
      </c>
      <c r="BD451" s="602" t="s">
        <v>157</v>
      </c>
      <c r="BE451" s="602" t="s">
        <v>157</v>
      </c>
      <c r="BF451" s="602" t="s">
        <v>157</v>
      </c>
      <c r="BG451" s="602" t="s">
        <v>157</v>
      </c>
      <c r="BH451" s="602" t="s">
        <v>157</v>
      </c>
      <c r="BI451" s="602" t="s">
        <v>157</v>
      </c>
      <c r="BJ451" s="602" t="s">
        <v>157</v>
      </c>
      <c r="BK451" s="602" t="s">
        <v>157</v>
      </c>
      <c r="BL451" s="602" t="s">
        <v>157</v>
      </c>
      <c r="BM451" s="602" t="s">
        <v>157</v>
      </c>
      <c r="BN451" s="602" t="s">
        <v>157</v>
      </c>
      <c r="BO451" s="602" t="s">
        <v>157</v>
      </c>
    </row>
    <row r="452" spans="1:67" ht="14.4" x14ac:dyDescent="0.25">
      <c r="A452" s="597" t="e">
        <v>#N/A</v>
      </c>
      <c r="B452" s="597" t="e">
        <v>#N/A</v>
      </c>
      <c r="C452" s="598" t="s">
        <v>157</v>
      </c>
      <c r="D452" s="598" t="s">
        <v>157</v>
      </c>
      <c r="E452" s="599"/>
      <c r="F452" s="599" t="s">
        <v>157</v>
      </c>
      <c r="G452" s="600" t="s">
        <v>157</v>
      </c>
      <c r="H452" s="601" t="s">
        <v>157</v>
      </c>
      <c r="I452" s="602" t="s">
        <v>157</v>
      </c>
      <c r="J452" s="602" t="s">
        <v>157</v>
      </c>
      <c r="K452" s="602" t="s">
        <v>157</v>
      </c>
      <c r="L452" s="602" t="s">
        <v>157</v>
      </c>
      <c r="M452" s="602" t="s">
        <v>157</v>
      </c>
      <c r="N452" s="602" t="s">
        <v>157</v>
      </c>
      <c r="O452" s="602" t="s">
        <v>157</v>
      </c>
      <c r="P452" s="602" t="s">
        <v>157</v>
      </c>
      <c r="Q452" s="602" t="s">
        <v>157</v>
      </c>
      <c r="R452" s="602" t="s">
        <v>157</v>
      </c>
      <c r="S452" s="602" t="s">
        <v>157</v>
      </c>
      <c r="T452" s="602" t="s">
        <v>157</v>
      </c>
      <c r="U452" s="602" t="s">
        <v>157</v>
      </c>
      <c r="V452" s="602" t="s">
        <v>157</v>
      </c>
      <c r="W452" s="602" t="s">
        <v>157</v>
      </c>
      <c r="X452" s="602" t="s">
        <v>157</v>
      </c>
      <c r="Y452" s="602" t="s">
        <v>157</v>
      </c>
      <c r="Z452" s="602" t="s">
        <v>157</v>
      </c>
      <c r="AA452" s="602" t="s">
        <v>157</v>
      </c>
      <c r="AB452" s="602" t="s">
        <v>157</v>
      </c>
      <c r="AC452" s="602" t="s">
        <v>157</v>
      </c>
      <c r="AD452" s="602" t="s">
        <v>157</v>
      </c>
      <c r="AE452" s="602" t="s">
        <v>157</v>
      </c>
      <c r="AF452" s="602" t="s">
        <v>157</v>
      </c>
      <c r="AG452" s="602" t="s">
        <v>157</v>
      </c>
      <c r="AH452" s="602" t="s">
        <v>157</v>
      </c>
      <c r="AI452" s="602" t="s">
        <v>157</v>
      </c>
      <c r="AJ452" s="602" t="s">
        <v>157</v>
      </c>
      <c r="AK452" s="602" t="s">
        <v>157</v>
      </c>
      <c r="AL452" s="602" t="s">
        <v>157</v>
      </c>
      <c r="AM452" s="602" t="s">
        <v>157</v>
      </c>
      <c r="AN452" s="602" t="s">
        <v>157</v>
      </c>
      <c r="AO452" s="602" t="s">
        <v>157</v>
      </c>
      <c r="AP452" s="602" t="s">
        <v>157</v>
      </c>
      <c r="AQ452" s="602" t="s">
        <v>157</v>
      </c>
      <c r="AR452" s="602" t="s">
        <v>157</v>
      </c>
      <c r="AS452" s="602" t="s">
        <v>157</v>
      </c>
      <c r="AT452" s="602" t="s">
        <v>157</v>
      </c>
      <c r="AU452" s="602" t="s">
        <v>157</v>
      </c>
      <c r="AV452" s="602" t="s">
        <v>157</v>
      </c>
      <c r="AW452" s="602" t="s">
        <v>157</v>
      </c>
      <c r="AX452" s="602" t="s">
        <v>157</v>
      </c>
      <c r="AY452" s="602" t="s">
        <v>157</v>
      </c>
      <c r="AZ452" s="602" t="s">
        <v>157</v>
      </c>
      <c r="BA452" s="602" t="s">
        <v>157</v>
      </c>
      <c r="BB452" s="602" t="s">
        <v>157</v>
      </c>
      <c r="BC452" s="602" t="s">
        <v>157</v>
      </c>
      <c r="BD452" s="602" t="s">
        <v>157</v>
      </c>
      <c r="BE452" s="602" t="s">
        <v>157</v>
      </c>
      <c r="BF452" s="602" t="s">
        <v>157</v>
      </c>
      <c r="BG452" s="602" t="s">
        <v>157</v>
      </c>
      <c r="BH452" s="602" t="s">
        <v>157</v>
      </c>
      <c r="BI452" s="602" t="s">
        <v>157</v>
      </c>
      <c r="BJ452" s="602" t="s">
        <v>157</v>
      </c>
      <c r="BK452" s="602" t="s">
        <v>157</v>
      </c>
      <c r="BL452" s="602" t="s">
        <v>157</v>
      </c>
      <c r="BM452" s="602" t="s">
        <v>157</v>
      </c>
      <c r="BN452" s="602" t="s">
        <v>157</v>
      </c>
      <c r="BO452" s="602" t="s">
        <v>157</v>
      </c>
    </row>
    <row r="453" spans="1:67" ht="14.4" x14ac:dyDescent="0.25">
      <c r="A453" s="597" t="e">
        <v>#N/A</v>
      </c>
      <c r="B453" s="597" t="e">
        <v>#N/A</v>
      </c>
      <c r="C453" s="598" t="s">
        <v>157</v>
      </c>
      <c r="D453" s="598" t="s">
        <v>157</v>
      </c>
      <c r="E453" s="599"/>
      <c r="F453" s="599" t="s">
        <v>157</v>
      </c>
      <c r="G453" s="600" t="s">
        <v>157</v>
      </c>
      <c r="H453" s="601" t="s">
        <v>157</v>
      </c>
      <c r="I453" s="602" t="s">
        <v>157</v>
      </c>
      <c r="J453" s="602" t="s">
        <v>157</v>
      </c>
      <c r="K453" s="602" t="s">
        <v>157</v>
      </c>
      <c r="L453" s="602" t="s">
        <v>157</v>
      </c>
      <c r="M453" s="602" t="s">
        <v>157</v>
      </c>
      <c r="N453" s="602" t="s">
        <v>157</v>
      </c>
      <c r="O453" s="602" t="s">
        <v>157</v>
      </c>
      <c r="P453" s="602" t="s">
        <v>157</v>
      </c>
      <c r="Q453" s="602" t="s">
        <v>157</v>
      </c>
      <c r="R453" s="602" t="s">
        <v>157</v>
      </c>
      <c r="S453" s="602" t="s">
        <v>157</v>
      </c>
      <c r="T453" s="602" t="s">
        <v>157</v>
      </c>
      <c r="U453" s="602" t="s">
        <v>157</v>
      </c>
      <c r="V453" s="602" t="s">
        <v>157</v>
      </c>
      <c r="W453" s="602" t="s">
        <v>157</v>
      </c>
      <c r="X453" s="602" t="s">
        <v>157</v>
      </c>
      <c r="Y453" s="602" t="s">
        <v>157</v>
      </c>
      <c r="Z453" s="602" t="s">
        <v>157</v>
      </c>
      <c r="AA453" s="602" t="s">
        <v>157</v>
      </c>
      <c r="AB453" s="602" t="s">
        <v>157</v>
      </c>
      <c r="AC453" s="602" t="s">
        <v>157</v>
      </c>
      <c r="AD453" s="602" t="s">
        <v>157</v>
      </c>
      <c r="AE453" s="602" t="s">
        <v>157</v>
      </c>
      <c r="AF453" s="602" t="s">
        <v>157</v>
      </c>
      <c r="AG453" s="602" t="s">
        <v>157</v>
      </c>
      <c r="AH453" s="602" t="s">
        <v>157</v>
      </c>
      <c r="AI453" s="602" t="s">
        <v>157</v>
      </c>
      <c r="AJ453" s="602" t="s">
        <v>157</v>
      </c>
      <c r="AK453" s="602" t="s">
        <v>157</v>
      </c>
      <c r="AL453" s="602" t="s">
        <v>157</v>
      </c>
      <c r="AM453" s="602" t="s">
        <v>157</v>
      </c>
      <c r="AN453" s="602" t="s">
        <v>157</v>
      </c>
      <c r="AO453" s="602" t="s">
        <v>157</v>
      </c>
      <c r="AP453" s="602" t="s">
        <v>157</v>
      </c>
      <c r="AQ453" s="602" t="s">
        <v>157</v>
      </c>
      <c r="AR453" s="602" t="s">
        <v>157</v>
      </c>
      <c r="AS453" s="602" t="s">
        <v>157</v>
      </c>
      <c r="AT453" s="602" t="s">
        <v>157</v>
      </c>
      <c r="AU453" s="602" t="s">
        <v>157</v>
      </c>
      <c r="AV453" s="602" t="s">
        <v>157</v>
      </c>
      <c r="AW453" s="602" t="s">
        <v>157</v>
      </c>
      <c r="AX453" s="602" t="s">
        <v>157</v>
      </c>
      <c r="AY453" s="602" t="s">
        <v>157</v>
      </c>
      <c r="AZ453" s="602" t="s">
        <v>157</v>
      </c>
      <c r="BA453" s="602" t="s">
        <v>157</v>
      </c>
      <c r="BB453" s="602" t="s">
        <v>157</v>
      </c>
      <c r="BC453" s="602" t="s">
        <v>157</v>
      </c>
      <c r="BD453" s="602" t="s">
        <v>157</v>
      </c>
      <c r="BE453" s="602" t="s">
        <v>157</v>
      </c>
      <c r="BF453" s="602" t="s">
        <v>157</v>
      </c>
      <c r="BG453" s="602" t="s">
        <v>157</v>
      </c>
      <c r="BH453" s="602" t="s">
        <v>157</v>
      </c>
      <c r="BI453" s="602" t="s">
        <v>157</v>
      </c>
      <c r="BJ453" s="602" t="s">
        <v>157</v>
      </c>
      <c r="BK453" s="602" t="s">
        <v>157</v>
      </c>
      <c r="BL453" s="602" t="s">
        <v>157</v>
      </c>
      <c r="BM453" s="602" t="s">
        <v>157</v>
      </c>
      <c r="BN453" s="602" t="s">
        <v>157</v>
      </c>
      <c r="BO453" s="602" t="s">
        <v>157</v>
      </c>
    </row>
    <row r="454" spans="1:67" ht="14.4" x14ac:dyDescent="0.25">
      <c r="A454" s="597" t="e">
        <v>#N/A</v>
      </c>
      <c r="B454" s="597" t="e">
        <v>#N/A</v>
      </c>
      <c r="C454" s="598" t="s">
        <v>157</v>
      </c>
      <c r="D454" s="598" t="s">
        <v>157</v>
      </c>
      <c r="E454" s="599"/>
      <c r="F454" s="599" t="s">
        <v>157</v>
      </c>
      <c r="G454" s="600" t="s">
        <v>157</v>
      </c>
      <c r="H454" s="601" t="s">
        <v>157</v>
      </c>
      <c r="I454" s="602" t="s">
        <v>157</v>
      </c>
      <c r="J454" s="602" t="s">
        <v>157</v>
      </c>
      <c r="K454" s="602" t="s">
        <v>157</v>
      </c>
      <c r="L454" s="602" t="s">
        <v>157</v>
      </c>
      <c r="M454" s="602" t="s">
        <v>157</v>
      </c>
      <c r="N454" s="602" t="s">
        <v>157</v>
      </c>
      <c r="O454" s="602" t="s">
        <v>157</v>
      </c>
      <c r="P454" s="602" t="s">
        <v>157</v>
      </c>
      <c r="Q454" s="602" t="s">
        <v>157</v>
      </c>
      <c r="R454" s="602" t="s">
        <v>157</v>
      </c>
      <c r="S454" s="602" t="s">
        <v>157</v>
      </c>
      <c r="T454" s="602" t="s">
        <v>157</v>
      </c>
      <c r="U454" s="602" t="s">
        <v>157</v>
      </c>
      <c r="V454" s="602" t="s">
        <v>157</v>
      </c>
      <c r="W454" s="602" t="s">
        <v>157</v>
      </c>
      <c r="X454" s="602" t="s">
        <v>157</v>
      </c>
      <c r="Y454" s="602" t="s">
        <v>157</v>
      </c>
      <c r="Z454" s="602" t="s">
        <v>157</v>
      </c>
      <c r="AA454" s="602" t="s">
        <v>157</v>
      </c>
      <c r="AB454" s="602" t="s">
        <v>157</v>
      </c>
      <c r="AC454" s="602" t="s">
        <v>157</v>
      </c>
      <c r="AD454" s="602" t="s">
        <v>157</v>
      </c>
      <c r="AE454" s="602" t="s">
        <v>157</v>
      </c>
      <c r="AF454" s="602" t="s">
        <v>157</v>
      </c>
      <c r="AG454" s="602" t="s">
        <v>157</v>
      </c>
      <c r="AH454" s="602" t="s">
        <v>157</v>
      </c>
      <c r="AI454" s="602" t="s">
        <v>157</v>
      </c>
      <c r="AJ454" s="602" t="s">
        <v>157</v>
      </c>
      <c r="AK454" s="602" t="s">
        <v>157</v>
      </c>
      <c r="AL454" s="602" t="s">
        <v>157</v>
      </c>
      <c r="AM454" s="602" t="s">
        <v>157</v>
      </c>
      <c r="AN454" s="602" t="s">
        <v>157</v>
      </c>
      <c r="AO454" s="602" t="s">
        <v>157</v>
      </c>
      <c r="AP454" s="602" t="s">
        <v>157</v>
      </c>
      <c r="AQ454" s="602" t="s">
        <v>157</v>
      </c>
      <c r="AR454" s="602" t="s">
        <v>157</v>
      </c>
      <c r="AS454" s="602" t="s">
        <v>157</v>
      </c>
      <c r="AT454" s="602" t="s">
        <v>157</v>
      </c>
      <c r="AU454" s="602" t="s">
        <v>157</v>
      </c>
      <c r="AV454" s="602" t="s">
        <v>157</v>
      </c>
      <c r="AW454" s="602" t="s">
        <v>157</v>
      </c>
      <c r="AX454" s="602" t="s">
        <v>157</v>
      </c>
      <c r="AY454" s="602" t="s">
        <v>157</v>
      </c>
      <c r="AZ454" s="602" t="s">
        <v>157</v>
      </c>
      <c r="BA454" s="602" t="s">
        <v>157</v>
      </c>
      <c r="BB454" s="602" t="s">
        <v>157</v>
      </c>
      <c r="BC454" s="602" t="s">
        <v>157</v>
      </c>
      <c r="BD454" s="602" t="s">
        <v>157</v>
      </c>
      <c r="BE454" s="602" t="s">
        <v>157</v>
      </c>
      <c r="BF454" s="602" t="s">
        <v>157</v>
      </c>
      <c r="BG454" s="602" t="s">
        <v>157</v>
      </c>
      <c r="BH454" s="602" t="s">
        <v>157</v>
      </c>
      <c r="BI454" s="602" t="s">
        <v>157</v>
      </c>
      <c r="BJ454" s="602" t="s">
        <v>157</v>
      </c>
      <c r="BK454" s="602" t="s">
        <v>157</v>
      </c>
      <c r="BL454" s="602" t="s">
        <v>157</v>
      </c>
      <c r="BM454" s="602" t="s">
        <v>157</v>
      </c>
      <c r="BN454" s="602" t="s">
        <v>157</v>
      </c>
      <c r="BO454" s="602" t="s">
        <v>157</v>
      </c>
    </row>
    <row r="455" spans="1:67" ht="14.4" x14ac:dyDescent="0.25">
      <c r="A455" s="597" t="e">
        <v>#N/A</v>
      </c>
      <c r="B455" s="597" t="e">
        <v>#N/A</v>
      </c>
      <c r="C455" s="598" t="s">
        <v>157</v>
      </c>
      <c r="D455" s="598" t="s">
        <v>157</v>
      </c>
      <c r="E455" s="599"/>
      <c r="F455" s="599" t="s">
        <v>157</v>
      </c>
      <c r="G455" s="600" t="s">
        <v>157</v>
      </c>
      <c r="H455" s="601" t="s">
        <v>157</v>
      </c>
      <c r="I455" s="602" t="s">
        <v>157</v>
      </c>
      <c r="J455" s="602" t="s">
        <v>157</v>
      </c>
      <c r="K455" s="602" t="s">
        <v>157</v>
      </c>
      <c r="L455" s="602" t="s">
        <v>157</v>
      </c>
      <c r="M455" s="602" t="s">
        <v>157</v>
      </c>
      <c r="N455" s="602" t="s">
        <v>157</v>
      </c>
      <c r="O455" s="602" t="s">
        <v>157</v>
      </c>
      <c r="P455" s="602" t="s">
        <v>157</v>
      </c>
      <c r="Q455" s="602" t="s">
        <v>157</v>
      </c>
      <c r="R455" s="602" t="s">
        <v>157</v>
      </c>
      <c r="S455" s="602" t="s">
        <v>157</v>
      </c>
      <c r="T455" s="602" t="s">
        <v>157</v>
      </c>
      <c r="U455" s="602" t="s">
        <v>157</v>
      </c>
      <c r="V455" s="602" t="s">
        <v>157</v>
      </c>
      <c r="W455" s="602" t="s">
        <v>157</v>
      </c>
      <c r="X455" s="602" t="s">
        <v>157</v>
      </c>
      <c r="Y455" s="602" t="s">
        <v>157</v>
      </c>
      <c r="Z455" s="602" t="s">
        <v>157</v>
      </c>
      <c r="AA455" s="602" t="s">
        <v>157</v>
      </c>
      <c r="AB455" s="602" t="s">
        <v>157</v>
      </c>
      <c r="AC455" s="602" t="s">
        <v>157</v>
      </c>
      <c r="AD455" s="602" t="s">
        <v>157</v>
      </c>
      <c r="AE455" s="602" t="s">
        <v>157</v>
      </c>
      <c r="AF455" s="602" t="s">
        <v>157</v>
      </c>
      <c r="AG455" s="602" t="s">
        <v>157</v>
      </c>
      <c r="AH455" s="602" t="s">
        <v>157</v>
      </c>
      <c r="AI455" s="602" t="s">
        <v>157</v>
      </c>
      <c r="AJ455" s="602" t="s">
        <v>157</v>
      </c>
      <c r="AK455" s="602" t="s">
        <v>157</v>
      </c>
      <c r="AL455" s="602" t="s">
        <v>157</v>
      </c>
      <c r="AM455" s="602" t="s">
        <v>157</v>
      </c>
      <c r="AN455" s="602" t="s">
        <v>157</v>
      </c>
      <c r="AO455" s="602" t="s">
        <v>157</v>
      </c>
      <c r="AP455" s="602" t="s">
        <v>157</v>
      </c>
      <c r="AQ455" s="602" t="s">
        <v>157</v>
      </c>
      <c r="AR455" s="602" t="s">
        <v>157</v>
      </c>
      <c r="AS455" s="602" t="s">
        <v>157</v>
      </c>
      <c r="AT455" s="602" t="s">
        <v>157</v>
      </c>
      <c r="AU455" s="602" t="s">
        <v>157</v>
      </c>
      <c r="AV455" s="602" t="s">
        <v>157</v>
      </c>
      <c r="AW455" s="602" t="s">
        <v>157</v>
      </c>
      <c r="AX455" s="602" t="s">
        <v>157</v>
      </c>
      <c r="AY455" s="602" t="s">
        <v>157</v>
      </c>
      <c r="AZ455" s="602" t="s">
        <v>157</v>
      </c>
      <c r="BA455" s="602" t="s">
        <v>157</v>
      </c>
      <c r="BB455" s="602" t="s">
        <v>157</v>
      </c>
      <c r="BC455" s="602" t="s">
        <v>157</v>
      </c>
      <c r="BD455" s="602" t="s">
        <v>157</v>
      </c>
      <c r="BE455" s="602" t="s">
        <v>157</v>
      </c>
      <c r="BF455" s="602" t="s">
        <v>157</v>
      </c>
      <c r="BG455" s="602" t="s">
        <v>157</v>
      </c>
      <c r="BH455" s="602" t="s">
        <v>157</v>
      </c>
      <c r="BI455" s="602" t="s">
        <v>157</v>
      </c>
      <c r="BJ455" s="602" t="s">
        <v>157</v>
      </c>
      <c r="BK455" s="602" t="s">
        <v>157</v>
      </c>
      <c r="BL455" s="602" t="s">
        <v>157</v>
      </c>
      <c r="BM455" s="602" t="s">
        <v>157</v>
      </c>
      <c r="BN455" s="602" t="s">
        <v>157</v>
      </c>
      <c r="BO455" s="602" t="s">
        <v>157</v>
      </c>
    </row>
    <row r="456" spans="1:67" ht="14.4" x14ac:dyDescent="0.25">
      <c r="A456" s="597" t="e">
        <v>#N/A</v>
      </c>
      <c r="B456" s="597" t="e">
        <v>#N/A</v>
      </c>
      <c r="C456" s="598" t="s">
        <v>157</v>
      </c>
      <c r="D456" s="598" t="s">
        <v>157</v>
      </c>
      <c r="E456" s="599"/>
      <c r="F456" s="599" t="s">
        <v>157</v>
      </c>
      <c r="G456" s="600" t="s">
        <v>157</v>
      </c>
      <c r="H456" s="601" t="s">
        <v>157</v>
      </c>
      <c r="I456" s="602" t="s">
        <v>157</v>
      </c>
      <c r="J456" s="602" t="s">
        <v>157</v>
      </c>
      <c r="K456" s="602" t="s">
        <v>157</v>
      </c>
      <c r="L456" s="602" t="s">
        <v>157</v>
      </c>
      <c r="M456" s="602" t="s">
        <v>157</v>
      </c>
      <c r="N456" s="602" t="s">
        <v>157</v>
      </c>
      <c r="O456" s="602" t="s">
        <v>157</v>
      </c>
      <c r="P456" s="602" t="s">
        <v>157</v>
      </c>
      <c r="Q456" s="602" t="s">
        <v>157</v>
      </c>
      <c r="R456" s="602" t="s">
        <v>157</v>
      </c>
      <c r="S456" s="602" t="s">
        <v>157</v>
      </c>
      <c r="T456" s="602" t="s">
        <v>157</v>
      </c>
      <c r="U456" s="602" t="s">
        <v>157</v>
      </c>
      <c r="V456" s="602" t="s">
        <v>157</v>
      </c>
      <c r="W456" s="602" t="s">
        <v>157</v>
      </c>
      <c r="X456" s="602" t="s">
        <v>157</v>
      </c>
      <c r="Y456" s="602" t="s">
        <v>157</v>
      </c>
      <c r="Z456" s="602" t="s">
        <v>157</v>
      </c>
      <c r="AA456" s="602" t="s">
        <v>157</v>
      </c>
      <c r="AB456" s="602" t="s">
        <v>157</v>
      </c>
      <c r="AC456" s="602" t="s">
        <v>157</v>
      </c>
      <c r="AD456" s="602" t="s">
        <v>157</v>
      </c>
      <c r="AE456" s="602" t="s">
        <v>157</v>
      </c>
      <c r="AF456" s="602" t="s">
        <v>157</v>
      </c>
      <c r="AG456" s="602" t="s">
        <v>157</v>
      </c>
      <c r="AH456" s="602" t="s">
        <v>157</v>
      </c>
      <c r="AI456" s="602" t="s">
        <v>157</v>
      </c>
      <c r="AJ456" s="602" t="s">
        <v>157</v>
      </c>
      <c r="AK456" s="602" t="s">
        <v>157</v>
      </c>
      <c r="AL456" s="602" t="s">
        <v>157</v>
      </c>
      <c r="AM456" s="602" t="s">
        <v>157</v>
      </c>
      <c r="AN456" s="602" t="s">
        <v>157</v>
      </c>
      <c r="AO456" s="602" t="s">
        <v>157</v>
      </c>
      <c r="AP456" s="602" t="s">
        <v>157</v>
      </c>
      <c r="AQ456" s="602" t="s">
        <v>157</v>
      </c>
      <c r="AR456" s="602" t="s">
        <v>157</v>
      </c>
      <c r="AS456" s="602" t="s">
        <v>157</v>
      </c>
      <c r="AT456" s="602" t="s">
        <v>157</v>
      </c>
      <c r="AU456" s="602" t="s">
        <v>157</v>
      </c>
      <c r="AV456" s="602" t="s">
        <v>157</v>
      </c>
      <c r="AW456" s="602" t="s">
        <v>157</v>
      </c>
      <c r="AX456" s="602" t="s">
        <v>157</v>
      </c>
      <c r="AY456" s="602" t="s">
        <v>157</v>
      </c>
      <c r="AZ456" s="602" t="s">
        <v>157</v>
      </c>
      <c r="BA456" s="602" t="s">
        <v>157</v>
      </c>
      <c r="BB456" s="602" t="s">
        <v>157</v>
      </c>
      <c r="BC456" s="602" t="s">
        <v>157</v>
      </c>
      <c r="BD456" s="602" t="s">
        <v>157</v>
      </c>
      <c r="BE456" s="602" t="s">
        <v>157</v>
      </c>
      <c r="BF456" s="602" t="s">
        <v>157</v>
      </c>
      <c r="BG456" s="602" t="s">
        <v>157</v>
      </c>
      <c r="BH456" s="602" t="s">
        <v>157</v>
      </c>
      <c r="BI456" s="602" t="s">
        <v>157</v>
      </c>
      <c r="BJ456" s="602" t="s">
        <v>157</v>
      </c>
      <c r="BK456" s="602" t="s">
        <v>157</v>
      </c>
      <c r="BL456" s="602" t="s">
        <v>157</v>
      </c>
      <c r="BM456" s="602" t="s">
        <v>157</v>
      </c>
      <c r="BN456" s="602" t="s">
        <v>157</v>
      </c>
      <c r="BO456" s="602" t="s">
        <v>157</v>
      </c>
    </row>
    <row r="457" spans="1:67" ht="14.4" x14ac:dyDescent="0.25">
      <c r="A457" s="597" t="e">
        <v>#N/A</v>
      </c>
      <c r="B457" s="597" t="e">
        <v>#N/A</v>
      </c>
      <c r="C457" s="598" t="s">
        <v>157</v>
      </c>
      <c r="D457" s="598" t="s">
        <v>157</v>
      </c>
      <c r="E457" s="599"/>
      <c r="F457" s="599" t="s">
        <v>157</v>
      </c>
      <c r="G457" s="600" t="s">
        <v>157</v>
      </c>
      <c r="H457" s="601" t="s">
        <v>157</v>
      </c>
      <c r="I457" s="602" t="s">
        <v>157</v>
      </c>
      <c r="J457" s="602" t="s">
        <v>157</v>
      </c>
      <c r="K457" s="602" t="s">
        <v>157</v>
      </c>
      <c r="L457" s="602" t="s">
        <v>157</v>
      </c>
      <c r="M457" s="602" t="s">
        <v>157</v>
      </c>
      <c r="N457" s="602" t="s">
        <v>157</v>
      </c>
      <c r="O457" s="602" t="s">
        <v>157</v>
      </c>
      <c r="P457" s="602" t="s">
        <v>157</v>
      </c>
      <c r="Q457" s="602" t="s">
        <v>157</v>
      </c>
      <c r="R457" s="602" t="s">
        <v>157</v>
      </c>
      <c r="S457" s="602" t="s">
        <v>157</v>
      </c>
      <c r="T457" s="602" t="s">
        <v>157</v>
      </c>
      <c r="U457" s="602" t="s">
        <v>157</v>
      </c>
      <c r="V457" s="602" t="s">
        <v>157</v>
      </c>
      <c r="W457" s="602" t="s">
        <v>157</v>
      </c>
      <c r="X457" s="602" t="s">
        <v>157</v>
      </c>
      <c r="Y457" s="602" t="s">
        <v>157</v>
      </c>
      <c r="Z457" s="602" t="s">
        <v>157</v>
      </c>
      <c r="AA457" s="602" t="s">
        <v>157</v>
      </c>
      <c r="AB457" s="602" t="s">
        <v>157</v>
      </c>
      <c r="AC457" s="602" t="s">
        <v>157</v>
      </c>
      <c r="AD457" s="602" t="s">
        <v>157</v>
      </c>
      <c r="AE457" s="602" t="s">
        <v>157</v>
      </c>
      <c r="AF457" s="602" t="s">
        <v>157</v>
      </c>
      <c r="AG457" s="602" t="s">
        <v>157</v>
      </c>
      <c r="AH457" s="602" t="s">
        <v>157</v>
      </c>
      <c r="AI457" s="602" t="s">
        <v>157</v>
      </c>
      <c r="AJ457" s="602" t="s">
        <v>157</v>
      </c>
      <c r="AK457" s="602" t="s">
        <v>157</v>
      </c>
      <c r="AL457" s="602" t="s">
        <v>157</v>
      </c>
      <c r="AM457" s="602" t="s">
        <v>157</v>
      </c>
      <c r="AN457" s="602" t="s">
        <v>157</v>
      </c>
      <c r="AO457" s="602" t="s">
        <v>157</v>
      </c>
      <c r="AP457" s="602" t="s">
        <v>157</v>
      </c>
      <c r="AQ457" s="602" t="s">
        <v>157</v>
      </c>
      <c r="AR457" s="602" t="s">
        <v>157</v>
      </c>
      <c r="AS457" s="602" t="s">
        <v>157</v>
      </c>
      <c r="AT457" s="602" t="s">
        <v>157</v>
      </c>
      <c r="AU457" s="602" t="s">
        <v>157</v>
      </c>
      <c r="AV457" s="602" t="s">
        <v>157</v>
      </c>
      <c r="AW457" s="602" t="s">
        <v>157</v>
      </c>
      <c r="AX457" s="602" t="s">
        <v>157</v>
      </c>
      <c r="AY457" s="602" t="s">
        <v>157</v>
      </c>
      <c r="AZ457" s="602" t="s">
        <v>157</v>
      </c>
      <c r="BA457" s="602" t="s">
        <v>157</v>
      </c>
      <c r="BB457" s="602" t="s">
        <v>157</v>
      </c>
      <c r="BC457" s="602" t="s">
        <v>157</v>
      </c>
      <c r="BD457" s="602" t="s">
        <v>157</v>
      </c>
      <c r="BE457" s="602" t="s">
        <v>157</v>
      </c>
      <c r="BF457" s="602" t="s">
        <v>157</v>
      </c>
      <c r="BG457" s="602" t="s">
        <v>157</v>
      </c>
      <c r="BH457" s="602" t="s">
        <v>157</v>
      </c>
      <c r="BI457" s="602" t="s">
        <v>157</v>
      </c>
      <c r="BJ457" s="602" t="s">
        <v>157</v>
      </c>
      <c r="BK457" s="602" t="s">
        <v>157</v>
      </c>
      <c r="BL457" s="602" t="s">
        <v>157</v>
      </c>
      <c r="BM457" s="602" t="s">
        <v>157</v>
      </c>
      <c r="BN457" s="602" t="s">
        <v>157</v>
      </c>
      <c r="BO457" s="602" t="s">
        <v>157</v>
      </c>
    </row>
    <row r="458" spans="1:67" ht="14.4" x14ac:dyDescent="0.25">
      <c r="A458" s="597" t="e">
        <v>#N/A</v>
      </c>
      <c r="B458" s="597" t="e">
        <v>#N/A</v>
      </c>
      <c r="C458" s="598" t="s">
        <v>157</v>
      </c>
      <c r="D458" s="598" t="s">
        <v>157</v>
      </c>
      <c r="E458" s="599"/>
      <c r="F458" s="599" t="s">
        <v>157</v>
      </c>
      <c r="G458" s="600" t="s">
        <v>157</v>
      </c>
      <c r="H458" s="601" t="s">
        <v>157</v>
      </c>
      <c r="I458" s="602" t="s">
        <v>157</v>
      </c>
      <c r="J458" s="602" t="s">
        <v>157</v>
      </c>
      <c r="K458" s="602" t="s">
        <v>157</v>
      </c>
      <c r="L458" s="602" t="s">
        <v>157</v>
      </c>
      <c r="M458" s="602" t="s">
        <v>157</v>
      </c>
      <c r="N458" s="602" t="s">
        <v>157</v>
      </c>
      <c r="O458" s="602" t="s">
        <v>157</v>
      </c>
      <c r="P458" s="602" t="s">
        <v>157</v>
      </c>
      <c r="Q458" s="602" t="s">
        <v>157</v>
      </c>
      <c r="R458" s="602" t="s">
        <v>157</v>
      </c>
      <c r="S458" s="602" t="s">
        <v>157</v>
      </c>
      <c r="T458" s="602" t="s">
        <v>157</v>
      </c>
      <c r="U458" s="602" t="s">
        <v>157</v>
      </c>
      <c r="V458" s="602" t="s">
        <v>157</v>
      </c>
      <c r="W458" s="602" t="s">
        <v>157</v>
      </c>
      <c r="X458" s="602" t="s">
        <v>157</v>
      </c>
      <c r="Y458" s="602" t="s">
        <v>157</v>
      </c>
      <c r="Z458" s="602" t="s">
        <v>157</v>
      </c>
      <c r="AA458" s="602" t="s">
        <v>157</v>
      </c>
      <c r="AB458" s="602" t="s">
        <v>157</v>
      </c>
      <c r="AC458" s="602" t="s">
        <v>157</v>
      </c>
      <c r="AD458" s="602" t="s">
        <v>157</v>
      </c>
      <c r="AE458" s="602" t="s">
        <v>157</v>
      </c>
      <c r="AF458" s="602" t="s">
        <v>157</v>
      </c>
      <c r="AG458" s="602" t="s">
        <v>157</v>
      </c>
      <c r="AH458" s="602" t="s">
        <v>157</v>
      </c>
      <c r="AI458" s="602" t="s">
        <v>157</v>
      </c>
      <c r="AJ458" s="602" t="s">
        <v>157</v>
      </c>
      <c r="AK458" s="602" t="s">
        <v>157</v>
      </c>
      <c r="AL458" s="602" t="s">
        <v>157</v>
      </c>
      <c r="AM458" s="602" t="s">
        <v>157</v>
      </c>
      <c r="AN458" s="602" t="s">
        <v>157</v>
      </c>
      <c r="AO458" s="602" t="s">
        <v>157</v>
      </c>
      <c r="AP458" s="602" t="s">
        <v>157</v>
      </c>
      <c r="AQ458" s="602" t="s">
        <v>157</v>
      </c>
      <c r="AR458" s="602" t="s">
        <v>157</v>
      </c>
      <c r="AS458" s="602" t="s">
        <v>157</v>
      </c>
      <c r="AT458" s="602" t="s">
        <v>157</v>
      </c>
      <c r="AU458" s="602" t="s">
        <v>157</v>
      </c>
      <c r="AV458" s="602" t="s">
        <v>157</v>
      </c>
      <c r="AW458" s="602" t="s">
        <v>157</v>
      </c>
      <c r="AX458" s="602" t="s">
        <v>157</v>
      </c>
      <c r="AY458" s="602" t="s">
        <v>157</v>
      </c>
      <c r="AZ458" s="602" t="s">
        <v>157</v>
      </c>
      <c r="BA458" s="602" t="s">
        <v>157</v>
      </c>
      <c r="BB458" s="602" t="s">
        <v>157</v>
      </c>
      <c r="BC458" s="602" t="s">
        <v>157</v>
      </c>
      <c r="BD458" s="602" t="s">
        <v>157</v>
      </c>
      <c r="BE458" s="602" t="s">
        <v>157</v>
      </c>
      <c r="BF458" s="602" t="s">
        <v>157</v>
      </c>
      <c r="BG458" s="602" t="s">
        <v>157</v>
      </c>
      <c r="BH458" s="602" t="s">
        <v>157</v>
      </c>
      <c r="BI458" s="602" t="s">
        <v>157</v>
      </c>
      <c r="BJ458" s="602" t="s">
        <v>157</v>
      </c>
      <c r="BK458" s="602" t="s">
        <v>157</v>
      </c>
      <c r="BL458" s="602" t="s">
        <v>157</v>
      </c>
      <c r="BM458" s="602" t="s">
        <v>157</v>
      </c>
      <c r="BN458" s="602" t="s">
        <v>157</v>
      </c>
      <c r="BO458" s="602" t="s">
        <v>157</v>
      </c>
    </row>
    <row r="459" spans="1:67" ht="14.4" x14ac:dyDescent="0.25">
      <c r="A459" s="597" t="e">
        <v>#N/A</v>
      </c>
      <c r="B459" s="597" t="e">
        <v>#N/A</v>
      </c>
      <c r="C459" s="598" t="s">
        <v>157</v>
      </c>
      <c r="D459" s="598" t="s">
        <v>157</v>
      </c>
      <c r="E459" s="599"/>
      <c r="F459" s="599" t="s">
        <v>157</v>
      </c>
      <c r="G459" s="600" t="s">
        <v>157</v>
      </c>
      <c r="H459" s="601" t="s">
        <v>157</v>
      </c>
      <c r="I459" s="602" t="s">
        <v>157</v>
      </c>
      <c r="J459" s="602" t="s">
        <v>157</v>
      </c>
      <c r="K459" s="602" t="s">
        <v>157</v>
      </c>
      <c r="L459" s="602" t="s">
        <v>157</v>
      </c>
      <c r="M459" s="602" t="s">
        <v>157</v>
      </c>
      <c r="N459" s="602" t="s">
        <v>157</v>
      </c>
      <c r="O459" s="602" t="s">
        <v>157</v>
      </c>
      <c r="P459" s="602" t="s">
        <v>157</v>
      </c>
      <c r="Q459" s="602" t="s">
        <v>157</v>
      </c>
      <c r="R459" s="602" t="s">
        <v>157</v>
      </c>
      <c r="S459" s="602" t="s">
        <v>157</v>
      </c>
      <c r="T459" s="602" t="s">
        <v>157</v>
      </c>
      <c r="U459" s="602" t="s">
        <v>157</v>
      </c>
      <c r="V459" s="602" t="s">
        <v>157</v>
      </c>
      <c r="W459" s="602" t="s">
        <v>157</v>
      </c>
      <c r="X459" s="602" t="s">
        <v>157</v>
      </c>
      <c r="Y459" s="602" t="s">
        <v>157</v>
      </c>
      <c r="Z459" s="602" t="s">
        <v>157</v>
      </c>
      <c r="AA459" s="602" t="s">
        <v>157</v>
      </c>
      <c r="AB459" s="602" t="s">
        <v>157</v>
      </c>
      <c r="AC459" s="602" t="s">
        <v>157</v>
      </c>
      <c r="AD459" s="602" t="s">
        <v>157</v>
      </c>
      <c r="AE459" s="602" t="s">
        <v>157</v>
      </c>
      <c r="AF459" s="602" t="s">
        <v>157</v>
      </c>
      <c r="AG459" s="602" t="s">
        <v>157</v>
      </c>
      <c r="AH459" s="602" t="s">
        <v>157</v>
      </c>
      <c r="AI459" s="602" t="s">
        <v>157</v>
      </c>
      <c r="AJ459" s="602" t="s">
        <v>157</v>
      </c>
      <c r="AK459" s="602" t="s">
        <v>157</v>
      </c>
      <c r="AL459" s="602" t="s">
        <v>157</v>
      </c>
      <c r="AM459" s="602" t="s">
        <v>157</v>
      </c>
      <c r="AN459" s="602" t="s">
        <v>157</v>
      </c>
      <c r="AO459" s="602" t="s">
        <v>157</v>
      </c>
      <c r="AP459" s="602" t="s">
        <v>157</v>
      </c>
      <c r="AQ459" s="602" t="s">
        <v>157</v>
      </c>
      <c r="AR459" s="602" t="s">
        <v>157</v>
      </c>
      <c r="AS459" s="602" t="s">
        <v>157</v>
      </c>
      <c r="AT459" s="602" t="s">
        <v>157</v>
      </c>
      <c r="AU459" s="602" t="s">
        <v>157</v>
      </c>
      <c r="AV459" s="602" t="s">
        <v>157</v>
      </c>
      <c r="AW459" s="602" t="s">
        <v>157</v>
      </c>
      <c r="AX459" s="602" t="s">
        <v>157</v>
      </c>
      <c r="AY459" s="602" t="s">
        <v>157</v>
      </c>
      <c r="AZ459" s="602" t="s">
        <v>157</v>
      </c>
      <c r="BA459" s="602" t="s">
        <v>157</v>
      </c>
      <c r="BB459" s="602" t="s">
        <v>157</v>
      </c>
      <c r="BC459" s="602" t="s">
        <v>157</v>
      </c>
      <c r="BD459" s="602" t="s">
        <v>157</v>
      </c>
      <c r="BE459" s="602" t="s">
        <v>157</v>
      </c>
      <c r="BF459" s="602" t="s">
        <v>157</v>
      </c>
      <c r="BG459" s="602" t="s">
        <v>157</v>
      </c>
      <c r="BH459" s="602" t="s">
        <v>157</v>
      </c>
      <c r="BI459" s="602" t="s">
        <v>157</v>
      </c>
      <c r="BJ459" s="602" t="s">
        <v>157</v>
      </c>
      <c r="BK459" s="602" t="s">
        <v>157</v>
      </c>
      <c r="BL459" s="602" t="s">
        <v>157</v>
      </c>
      <c r="BM459" s="602" t="s">
        <v>157</v>
      </c>
      <c r="BN459" s="602" t="s">
        <v>157</v>
      </c>
      <c r="BO459" s="602" t="s">
        <v>157</v>
      </c>
    </row>
    <row r="460" spans="1:67" ht="14.4" x14ac:dyDescent="0.25">
      <c r="A460" s="597" t="e">
        <v>#N/A</v>
      </c>
      <c r="B460" s="597" t="e">
        <v>#N/A</v>
      </c>
      <c r="C460" s="598" t="s">
        <v>157</v>
      </c>
      <c r="D460" s="598" t="s">
        <v>157</v>
      </c>
      <c r="E460" s="599"/>
      <c r="F460" s="599" t="s">
        <v>157</v>
      </c>
      <c r="G460" s="600" t="s">
        <v>157</v>
      </c>
      <c r="H460" s="601" t="s">
        <v>157</v>
      </c>
      <c r="I460" s="602" t="s">
        <v>157</v>
      </c>
      <c r="J460" s="602" t="s">
        <v>157</v>
      </c>
      <c r="K460" s="602" t="s">
        <v>157</v>
      </c>
      <c r="L460" s="602" t="s">
        <v>157</v>
      </c>
      <c r="M460" s="602" t="s">
        <v>157</v>
      </c>
      <c r="N460" s="602" t="s">
        <v>157</v>
      </c>
      <c r="O460" s="602" t="s">
        <v>157</v>
      </c>
      <c r="P460" s="602" t="s">
        <v>157</v>
      </c>
      <c r="Q460" s="602" t="s">
        <v>157</v>
      </c>
      <c r="R460" s="602" t="s">
        <v>157</v>
      </c>
      <c r="S460" s="602" t="s">
        <v>157</v>
      </c>
      <c r="T460" s="602" t="s">
        <v>157</v>
      </c>
      <c r="U460" s="602" t="s">
        <v>157</v>
      </c>
      <c r="V460" s="602" t="s">
        <v>157</v>
      </c>
      <c r="W460" s="602" t="s">
        <v>157</v>
      </c>
      <c r="X460" s="602" t="s">
        <v>157</v>
      </c>
      <c r="Y460" s="602" t="s">
        <v>157</v>
      </c>
      <c r="Z460" s="602" t="s">
        <v>157</v>
      </c>
      <c r="AA460" s="602" t="s">
        <v>157</v>
      </c>
      <c r="AB460" s="602" t="s">
        <v>157</v>
      </c>
      <c r="AC460" s="602" t="s">
        <v>157</v>
      </c>
      <c r="AD460" s="602" t="s">
        <v>157</v>
      </c>
      <c r="AE460" s="602" t="s">
        <v>157</v>
      </c>
      <c r="AF460" s="602" t="s">
        <v>157</v>
      </c>
      <c r="AG460" s="602" t="s">
        <v>157</v>
      </c>
      <c r="AH460" s="602" t="s">
        <v>157</v>
      </c>
      <c r="AI460" s="602" t="s">
        <v>157</v>
      </c>
      <c r="AJ460" s="602" t="s">
        <v>157</v>
      </c>
      <c r="AK460" s="602" t="s">
        <v>157</v>
      </c>
      <c r="AL460" s="602" t="s">
        <v>157</v>
      </c>
      <c r="AM460" s="602" t="s">
        <v>157</v>
      </c>
      <c r="AN460" s="602" t="s">
        <v>157</v>
      </c>
      <c r="AO460" s="602" t="s">
        <v>157</v>
      </c>
      <c r="AP460" s="602" t="s">
        <v>157</v>
      </c>
      <c r="AQ460" s="602" t="s">
        <v>157</v>
      </c>
      <c r="AR460" s="602" t="s">
        <v>157</v>
      </c>
      <c r="AS460" s="602" t="s">
        <v>157</v>
      </c>
      <c r="AT460" s="602" t="s">
        <v>157</v>
      </c>
      <c r="AU460" s="602" t="s">
        <v>157</v>
      </c>
      <c r="AV460" s="602" t="s">
        <v>157</v>
      </c>
      <c r="AW460" s="602" t="s">
        <v>157</v>
      </c>
      <c r="AX460" s="602" t="s">
        <v>157</v>
      </c>
      <c r="AY460" s="602" t="s">
        <v>157</v>
      </c>
      <c r="AZ460" s="602" t="s">
        <v>157</v>
      </c>
      <c r="BA460" s="602" t="s">
        <v>157</v>
      </c>
      <c r="BB460" s="602" t="s">
        <v>157</v>
      </c>
      <c r="BC460" s="602" t="s">
        <v>157</v>
      </c>
      <c r="BD460" s="602" t="s">
        <v>157</v>
      </c>
      <c r="BE460" s="602" t="s">
        <v>157</v>
      </c>
      <c r="BF460" s="602" t="s">
        <v>157</v>
      </c>
      <c r="BG460" s="602" t="s">
        <v>157</v>
      </c>
      <c r="BH460" s="602" t="s">
        <v>157</v>
      </c>
      <c r="BI460" s="602" t="s">
        <v>157</v>
      </c>
      <c r="BJ460" s="602" t="s">
        <v>157</v>
      </c>
      <c r="BK460" s="602" t="s">
        <v>157</v>
      </c>
      <c r="BL460" s="602" t="s">
        <v>157</v>
      </c>
      <c r="BM460" s="602" t="s">
        <v>157</v>
      </c>
      <c r="BN460" s="602" t="s">
        <v>157</v>
      </c>
      <c r="BO460" s="602" t="s">
        <v>157</v>
      </c>
    </row>
    <row r="461" spans="1:67" ht="14.4" x14ac:dyDescent="0.25">
      <c r="A461" s="597" t="e">
        <v>#N/A</v>
      </c>
      <c r="B461" s="597" t="e">
        <v>#N/A</v>
      </c>
      <c r="C461" s="598" t="s">
        <v>157</v>
      </c>
      <c r="D461" s="598" t="s">
        <v>157</v>
      </c>
      <c r="E461" s="599"/>
      <c r="F461" s="599" t="s">
        <v>157</v>
      </c>
      <c r="G461" s="600" t="s">
        <v>157</v>
      </c>
      <c r="H461" s="601" t="s">
        <v>157</v>
      </c>
      <c r="I461" s="602" t="s">
        <v>157</v>
      </c>
      <c r="J461" s="602" t="s">
        <v>157</v>
      </c>
      <c r="K461" s="602" t="s">
        <v>157</v>
      </c>
      <c r="L461" s="602" t="s">
        <v>157</v>
      </c>
      <c r="M461" s="602" t="s">
        <v>157</v>
      </c>
      <c r="N461" s="602" t="s">
        <v>157</v>
      </c>
      <c r="O461" s="602" t="s">
        <v>157</v>
      </c>
      <c r="P461" s="602" t="s">
        <v>157</v>
      </c>
      <c r="Q461" s="602" t="s">
        <v>157</v>
      </c>
      <c r="R461" s="602" t="s">
        <v>157</v>
      </c>
      <c r="S461" s="602" t="s">
        <v>157</v>
      </c>
      <c r="T461" s="602" t="s">
        <v>157</v>
      </c>
      <c r="U461" s="602" t="s">
        <v>157</v>
      </c>
      <c r="V461" s="602" t="s">
        <v>157</v>
      </c>
      <c r="W461" s="602" t="s">
        <v>157</v>
      </c>
      <c r="X461" s="602" t="s">
        <v>157</v>
      </c>
      <c r="Y461" s="602" t="s">
        <v>157</v>
      </c>
      <c r="Z461" s="602" t="s">
        <v>157</v>
      </c>
      <c r="AA461" s="602" t="s">
        <v>157</v>
      </c>
      <c r="AB461" s="602" t="s">
        <v>157</v>
      </c>
      <c r="AC461" s="602" t="s">
        <v>157</v>
      </c>
      <c r="AD461" s="602" t="s">
        <v>157</v>
      </c>
      <c r="AE461" s="602" t="s">
        <v>157</v>
      </c>
      <c r="AF461" s="602" t="s">
        <v>157</v>
      </c>
      <c r="AG461" s="602" t="s">
        <v>157</v>
      </c>
      <c r="AH461" s="602" t="s">
        <v>157</v>
      </c>
      <c r="AI461" s="602" t="s">
        <v>157</v>
      </c>
      <c r="AJ461" s="602" t="s">
        <v>157</v>
      </c>
      <c r="AK461" s="602" t="s">
        <v>157</v>
      </c>
      <c r="AL461" s="602" t="s">
        <v>157</v>
      </c>
      <c r="AM461" s="602" t="s">
        <v>157</v>
      </c>
      <c r="AN461" s="602" t="s">
        <v>157</v>
      </c>
      <c r="AO461" s="602" t="s">
        <v>157</v>
      </c>
      <c r="AP461" s="602" t="s">
        <v>157</v>
      </c>
      <c r="AQ461" s="602" t="s">
        <v>157</v>
      </c>
      <c r="AR461" s="602" t="s">
        <v>157</v>
      </c>
      <c r="AS461" s="602" t="s">
        <v>157</v>
      </c>
      <c r="AT461" s="602" t="s">
        <v>157</v>
      </c>
      <c r="AU461" s="602" t="s">
        <v>157</v>
      </c>
      <c r="AV461" s="602" t="s">
        <v>157</v>
      </c>
      <c r="AW461" s="602" t="s">
        <v>157</v>
      </c>
      <c r="AX461" s="602" t="s">
        <v>157</v>
      </c>
      <c r="AY461" s="602" t="s">
        <v>157</v>
      </c>
      <c r="AZ461" s="602" t="s">
        <v>157</v>
      </c>
      <c r="BA461" s="602" t="s">
        <v>157</v>
      </c>
      <c r="BB461" s="602" t="s">
        <v>157</v>
      </c>
      <c r="BC461" s="602" t="s">
        <v>157</v>
      </c>
      <c r="BD461" s="602" t="s">
        <v>157</v>
      </c>
      <c r="BE461" s="602" t="s">
        <v>157</v>
      </c>
      <c r="BF461" s="602" t="s">
        <v>157</v>
      </c>
      <c r="BG461" s="602" t="s">
        <v>157</v>
      </c>
      <c r="BH461" s="602" t="s">
        <v>157</v>
      </c>
      <c r="BI461" s="602" t="s">
        <v>157</v>
      </c>
      <c r="BJ461" s="602" t="s">
        <v>157</v>
      </c>
      <c r="BK461" s="602" t="s">
        <v>157</v>
      </c>
      <c r="BL461" s="602" t="s">
        <v>157</v>
      </c>
      <c r="BM461" s="602" t="s">
        <v>157</v>
      </c>
      <c r="BN461" s="602" t="s">
        <v>157</v>
      </c>
      <c r="BO461" s="602" t="s">
        <v>157</v>
      </c>
    </row>
    <row r="462" spans="1:67" ht="14.4" x14ac:dyDescent="0.25">
      <c r="A462" s="597" t="e">
        <v>#N/A</v>
      </c>
      <c r="B462" s="597" t="e">
        <v>#N/A</v>
      </c>
      <c r="C462" s="598" t="s">
        <v>157</v>
      </c>
      <c r="D462" s="598" t="s">
        <v>157</v>
      </c>
      <c r="E462" s="599"/>
      <c r="F462" s="599" t="s">
        <v>157</v>
      </c>
      <c r="G462" s="600" t="s">
        <v>157</v>
      </c>
      <c r="H462" s="601" t="s">
        <v>157</v>
      </c>
      <c r="I462" s="602" t="s">
        <v>157</v>
      </c>
      <c r="J462" s="602" t="s">
        <v>157</v>
      </c>
      <c r="K462" s="602" t="s">
        <v>157</v>
      </c>
      <c r="L462" s="602" t="s">
        <v>157</v>
      </c>
      <c r="M462" s="602" t="s">
        <v>157</v>
      </c>
      <c r="N462" s="602" t="s">
        <v>157</v>
      </c>
      <c r="O462" s="602" t="s">
        <v>157</v>
      </c>
      <c r="P462" s="602" t="s">
        <v>157</v>
      </c>
      <c r="Q462" s="602" t="s">
        <v>157</v>
      </c>
      <c r="R462" s="602" t="s">
        <v>157</v>
      </c>
      <c r="S462" s="602" t="s">
        <v>157</v>
      </c>
      <c r="T462" s="602" t="s">
        <v>157</v>
      </c>
      <c r="U462" s="602" t="s">
        <v>157</v>
      </c>
      <c r="V462" s="602" t="s">
        <v>157</v>
      </c>
      <c r="W462" s="602" t="s">
        <v>157</v>
      </c>
      <c r="X462" s="602" t="s">
        <v>157</v>
      </c>
      <c r="Y462" s="602" t="s">
        <v>157</v>
      </c>
      <c r="Z462" s="602" t="s">
        <v>157</v>
      </c>
      <c r="AA462" s="602" t="s">
        <v>157</v>
      </c>
      <c r="AB462" s="602" t="s">
        <v>157</v>
      </c>
      <c r="AC462" s="602" t="s">
        <v>157</v>
      </c>
      <c r="AD462" s="602" t="s">
        <v>157</v>
      </c>
      <c r="AE462" s="602" t="s">
        <v>157</v>
      </c>
      <c r="AF462" s="602" t="s">
        <v>157</v>
      </c>
      <c r="AG462" s="602" t="s">
        <v>157</v>
      </c>
      <c r="AH462" s="602" t="s">
        <v>157</v>
      </c>
      <c r="AI462" s="602" t="s">
        <v>157</v>
      </c>
      <c r="AJ462" s="602" t="s">
        <v>157</v>
      </c>
      <c r="AK462" s="602" t="s">
        <v>157</v>
      </c>
      <c r="AL462" s="602" t="s">
        <v>157</v>
      </c>
      <c r="AM462" s="602" t="s">
        <v>157</v>
      </c>
      <c r="AN462" s="602" t="s">
        <v>157</v>
      </c>
      <c r="AO462" s="602" t="s">
        <v>157</v>
      </c>
      <c r="AP462" s="602" t="s">
        <v>157</v>
      </c>
      <c r="AQ462" s="602" t="s">
        <v>157</v>
      </c>
      <c r="AR462" s="602" t="s">
        <v>157</v>
      </c>
      <c r="AS462" s="602" t="s">
        <v>157</v>
      </c>
      <c r="AT462" s="602" t="s">
        <v>157</v>
      </c>
      <c r="AU462" s="602" t="s">
        <v>157</v>
      </c>
      <c r="AV462" s="602" t="s">
        <v>157</v>
      </c>
      <c r="AW462" s="602" t="s">
        <v>157</v>
      </c>
      <c r="AX462" s="602" t="s">
        <v>157</v>
      </c>
      <c r="AY462" s="602" t="s">
        <v>157</v>
      </c>
      <c r="AZ462" s="602" t="s">
        <v>157</v>
      </c>
      <c r="BA462" s="602" t="s">
        <v>157</v>
      </c>
      <c r="BB462" s="602" t="s">
        <v>157</v>
      </c>
      <c r="BC462" s="602" t="s">
        <v>157</v>
      </c>
      <c r="BD462" s="602" t="s">
        <v>157</v>
      </c>
      <c r="BE462" s="602" t="s">
        <v>157</v>
      </c>
      <c r="BF462" s="602" t="s">
        <v>157</v>
      </c>
      <c r="BG462" s="602" t="s">
        <v>157</v>
      </c>
      <c r="BH462" s="602" t="s">
        <v>157</v>
      </c>
      <c r="BI462" s="602" t="s">
        <v>157</v>
      </c>
      <c r="BJ462" s="602" t="s">
        <v>157</v>
      </c>
      <c r="BK462" s="602" t="s">
        <v>157</v>
      </c>
      <c r="BL462" s="602" t="s">
        <v>157</v>
      </c>
      <c r="BM462" s="602" t="s">
        <v>157</v>
      </c>
      <c r="BN462" s="602" t="s">
        <v>157</v>
      </c>
      <c r="BO462" s="602" t="s">
        <v>157</v>
      </c>
    </row>
    <row r="463" spans="1:67" ht="14.4" x14ac:dyDescent="0.25">
      <c r="A463" s="597" t="e">
        <v>#N/A</v>
      </c>
      <c r="B463" s="597" t="e">
        <v>#N/A</v>
      </c>
      <c r="C463" s="598" t="s">
        <v>157</v>
      </c>
      <c r="D463" s="598" t="s">
        <v>157</v>
      </c>
      <c r="E463" s="599"/>
      <c r="F463" s="599" t="s">
        <v>157</v>
      </c>
      <c r="G463" s="600" t="s">
        <v>157</v>
      </c>
      <c r="H463" s="601" t="s">
        <v>157</v>
      </c>
      <c r="I463" s="602" t="s">
        <v>157</v>
      </c>
      <c r="J463" s="602" t="s">
        <v>157</v>
      </c>
      <c r="K463" s="602" t="s">
        <v>157</v>
      </c>
      <c r="L463" s="602" t="s">
        <v>157</v>
      </c>
      <c r="M463" s="602" t="s">
        <v>157</v>
      </c>
      <c r="N463" s="602" t="s">
        <v>157</v>
      </c>
      <c r="O463" s="602" t="s">
        <v>157</v>
      </c>
      <c r="P463" s="602" t="s">
        <v>157</v>
      </c>
      <c r="Q463" s="602" t="s">
        <v>157</v>
      </c>
      <c r="R463" s="602" t="s">
        <v>157</v>
      </c>
      <c r="S463" s="602" t="s">
        <v>157</v>
      </c>
      <c r="T463" s="602" t="s">
        <v>157</v>
      </c>
      <c r="U463" s="602" t="s">
        <v>157</v>
      </c>
      <c r="V463" s="602" t="s">
        <v>157</v>
      </c>
      <c r="W463" s="602" t="s">
        <v>157</v>
      </c>
      <c r="X463" s="602" t="s">
        <v>157</v>
      </c>
      <c r="Y463" s="602" t="s">
        <v>157</v>
      </c>
      <c r="Z463" s="602" t="s">
        <v>157</v>
      </c>
      <c r="AA463" s="602" t="s">
        <v>157</v>
      </c>
      <c r="AB463" s="602" t="s">
        <v>157</v>
      </c>
      <c r="AC463" s="602" t="s">
        <v>157</v>
      </c>
      <c r="AD463" s="602" t="s">
        <v>157</v>
      </c>
      <c r="AE463" s="602" t="s">
        <v>157</v>
      </c>
      <c r="AF463" s="602" t="s">
        <v>157</v>
      </c>
      <c r="AG463" s="602" t="s">
        <v>157</v>
      </c>
      <c r="AH463" s="602" t="s">
        <v>157</v>
      </c>
      <c r="AI463" s="602" t="s">
        <v>157</v>
      </c>
      <c r="AJ463" s="602" t="s">
        <v>157</v>
      </c>
      <c r="AK463" s="602" t="s">
        <v>157</v>
      </c>
      <c r="AL463" s="602" t="s">
        <v>157</v>
      </c>
      <c r="AM463" s="602" t="s">
        <v>157</v>
      </c>
      <c r="AN463" s="602" t="s">
        <v>157</v>
      </c>
      <c r="AO463" s="602" t="s">
        <v>157</v>
      </c>
      <c r="AP463" s="602" t="s">
        <v>157</v>
      </c>
      <c r="AQ463" s="602" t="s">
        <v>157</v>
      </c>
      <c r="AR463" s="602" t="s">
        <v>157</v>
      </c>
      <c r="AS463" s="602" t="s">
        <v>157</v>
      </c>
      <c r="AT463" s="602" t="s">
        <v>157</v>
      </c>
      <c r="AU463" s="602" t="s">
        <v>157</v>
      </c>
      <c r="AV463" s="602" t="s">
        <v>157</v>
      </c>
      <c r="AW463" s="602" t="s">
        <v>157</v>
      </c>
      <c r="AX463" s="602" t="s">
        <v>157</v>
      </c>
      <c r="AY463" s="602" t="s">
        <v>157</v>
      </c>
      <c r="AZ463" s="602" t="s">
        <v>157</v>
      </c>
      <c r="BA463" s="602" t="s">
        <v>157</v>
      </c>
      <c r="BB463" s="602" t="s">
        <v>157</v>
      </c>
      <c r="BC463" s="602" t="s">
        <v>157</v>
      </c>
      <c r="BD463" s="602" t="s">
        <v>157</v>
      </c>
      <c r="BE463" s="602" t="s">
        <v>157</v>
      </c>
      <c r="BF463" s="602" t="s">
        <v>157</v>
      </c>
      <c r="BG463" s="602" t="s">
        <v>157</v>
      </c>
      <c r="BH463" s="602" t="s">
        <v>157</v>
      </c>
      <c r="BI463" s="602" t="s">
        <v>157</v>
      </c>
      <c r="BJ463" s="602" t="s">
        <v>157</v>
      </c>
      <c r="BK463" s="602" t="s">
        <v>157</v>
      </c>
      <c r="BL463" s="602" t="s">
        <v>157</v>
      </c>
      <c r="BM463" s="602" t="s">
        <v>157</v>
      </c>
      <c r="BN463" s="602" t="s">
        <v>157</v>
      </c>
      <c r="BO463" s="602" t="s">
        <v>157</v>
      </c>
    </row>
    <row r="464" spans="1:67" ht="14.4" x14ac:dyDescent="0.25">
      <c r="A464" s="597" t="e">
        <v>#N/A</v>
      </c>
      <c r="B464" s="597" t="e">
        <v>#N/A</v>
      </c>
      <c r="C464" s="598" t="s">
        <v>157</v>
      </c>
      <c r="D464" s="598" t="s">
        <v>157</v>
      </c>
      <c r="E464" s="599"/>
      <c r="F464" s="599" t="s">
        <v>157</v>
      </c>
      <c r="G464" s="600" t="s">
        <v>157</v>
      </c>
      <c r="H464" s="601" t="s">
        <v>157</v>
      </c>
      <c r="I464" s="602" t="s">
        <v>157</v>
      </c>
      <c r="J464" s="602" t="s">
        <v>157</v>
      </c>
      <c r="K464" s="602" t="s">
        <v>157</v>
      </c>
      <c r="L464" s="602" t="s">
        <v>157</v>
      </c>
      <c r="M464" s="602" t="s">
        <v>157</v>
      </c>
      <c r="N464" s="602" t="s">
        <v>157</v>
      </c>
      <c r="O464" s="602" t="s">
        <v>157</v>
      </c>
      <c r="P464" s="602" t="s">
        <v>157</v>
      </c>
      <c r="Q464" s="602" t="s">
        <v>157</v>
      </c>
      <c r="R464" s="602" t="s">
        <v>157</v>
      </c>
      <c r="S464" s="602" t="s">
        <v>157</v>
      </c>
      <c r="T464" s="602" t="s">
        <v>157</v>
      </c>
      <c r="U464" s="602" t="s">
        <v>157</v>
      </c>
      <c r="V464" s="602" t="s">
        <v>157</v>
      </c>
      <c r="W464" s="602" t="s">
        <v>157</v>
      </c>
      <c r="X464" s="602" t="s">
        <v>157</v>
      </c>
      <c r="Y464" s="602" t="s">
        <v>157</v>
      </c>
      <c r="Z464" s="602" t="s">
        <v>157</v>
      </c>
      <c r="AA464" s="602" t="s">
        <v>157</v>
      </c>
      <c r="AB464" s="602" t="s">
        <v>157</v>
      </c>
      <c r="AC464" s="602" t="s">
        <v>157</v>
      </c>
      <c r="AD464" s="602" t="s">
        <v>157</v>
      </c>
      <c r="AE464" s="602" t="s">
        <v>157</v>
      </c>
      <c r="AF464" s="602" t="s">
        <v>157</v>
      </c>
      <c r="AG464" s="602" t="s">
        <v>157</v>
      </c>
      <c r="AH464" s="602" t="s">
        <v>157</v>
      </c>
      <c r="AI464" s="602" t="s">
        <v>157</v>
      </c>
      <c r="AJ464" s="602" t="s">
        <v>157</v>
      </c>
      <c r="AK464" s="602" t="s">
        <v>157</v>
      </c>
      <c r="AL464" s="602" t="s">
        <v>157</v>
      </c>
      <c r="AM464" s="602" t="s">
        <v>157</v>
      </c>
      <c r="AN464" s="602" t="s">
        <v>157</v>
      </c>
      <c r="AO464" s="602" t="s">
        <v>157</v>
      </c>
      <c r="AP464" s="602" t="s">
        <v>157</v>
      </c>
      <c r="AQ464" s="602" t="s">
        <v>157</v>
      </c>
      <c r="AR464" s="602" t="s">
        <v>157</v>
      </c>
      <c r="AS464" s="602" t="s">
        <v>157</v>
      </c>
      <c r="AT464" s="602" t="s">
        <v>157</v>
      </c>
      <c r="AU464" s="602" t="s">
        <v>157</v>
      </c>
      <c r="AV464" s="602" t="s">
        <v>157</v>
      </c>
      <c r="AW464" s="602" t="s">
        <v>157</v>
      </c>
      <c r="AX464" s="602" t="s">
        <v>157</v>
      </c>
      <c r="AY464" s="602" t="s">
        <v>157</v>
      </c>
      <c r="AZ464" s="602" t="s">
        <v>157</v>
      </c>
      <c r="BA464" s="602" t="s">
        <v>157</v>
      </c>
      <c r="BB464" s="602" t="s">
        <v>157</v>
      </c>
      <c r="BC464" s="602" t="s">
        <v>157</v>
      </c>
      <c r="BD464" s="602" t="s">
        <v>157</v>
      </c>
      <c r="BE464" s="602" t="s">
        <v>157</v>
      </c>
      <c r="BF464" s="602" t="s">
        <v>157</v>
      </c>
      <c r="BG464" s="602" t="s">
        <v>157</v>
      </c>
      <c r="BH464" s="602" t="s">
        <v>157</v>
      </c>
      <c r="BI464" s="602" t="s">
        <v>157</v>
      </c>
      <c r="BJ464" s="602" t="s">
        <v>157</v>
      </c>
      <c r="BK464" s="602" t="s">
        <v>157</v>
      </c>
      <c r="BL464" s="602" t="s">
        <v>157</v>
      </c>
      <c r="BM464" s="602" t="s">
        <v>157</v>
      </c>
      <c r="BN464" s="602" t="s">
        <v>157</v>
      </c>
      <c r="BO464" s="602" t="s">
        <v>157</v>
      </c>
    </row>
    <row r="465" spans="1:67" ht="14.4" x14ac:dyDescent="0.25">
      <c r="A465" s="597" t="e">
        <v>#N/A</v>
      </c>
      <c r="B465" s="597" t="e">
        <v>#N/A</v>
      </c>
      <c r="C465" s="598" t="s">
        <v>157</v>
      </c>
      <c r="D465" s="598" t="s">
        <v>157</v>
      </c>
      <c r="E465" s="599"/>
      <c r="F465" s="599" t="s">
        <v>157</v>
      </c>
      <c r="G465" s="600" t="s">
        <v>157</v>
      </c>
      <c r="H465" s="601" t="s">
        <v>157</v>
      </c>
      <c r="I465" s="602" t="s">
        <v>157</v>
      </c>
      <c r="J465" s="602" t="s">
        <v>157</v>
      </c>
      <c r="K465" s="602" t="s">
        <v>157</v>
      </c>
      <c r="L465" s="602" t="s">
        <v>157</v>
      </c>
      <c r="M465" s="602" t="s">
        <v>157</v>
      </c>
      <c r="N465" s="602" t="s">
        <v>157</v>
      </c>
      <c r="O465" s="602" t="s">
        <v>157</v>
      </c>
      <c r="P465" s="602" t="s">
        <v>157</v>
      </c>
      <c r="Q465" s="602" t="s">
        <v>157</v>
      </c>
      <c r="R465" s="602" t="s">
        <v>157</v>
      </c>
      <c r="S465" s="602" t="s">
        <v>157</v>
      </c>
      <c r="T465" s="602" t="s">
        <v>157</v>
      </c>
      <c r="U465" s="602" t="s">
        <v>157</v>
      </c>
      <c r="V465" s="602" t="s">
        <v>157</v>
      </c>
      <c r="W465" s="602" t="s">
        <v>157</v>
      </c>
      <c r="X465" s="602" t="s">
        <v>157</v>
      </c>
      <c r="Y465" s="602" t="s">
        <v>157</v>
      </c>
      <c r="Z465" s="602" t="s">
        <v>157</v>
      </c>
      <c r="AA465" s="602" t="s">
        <v>157</v>
      </c>
      <c r="AB465" s="602" t="s">
        <v>157</v>
      </c>
      <c r="AC465" s="602" t="s">
        <v>157</v>
      </c>
      <c r="AD465" s="602" t="s">
        <v>157</v>
      </c>
      <c r="AE465" s="602" t="s">
        <v>157</v>
      </c>
      <c r="AF465" s="602" t="s">
        <v>157</v>
      </c>
      <c r="AG465" s="602" t="s">
        <v>157</v>
      </c>
      <c r="AH465" s="602" t="s">
        <v>157</v>
      </c>
      <c r="AI465" s="602" t="s">
        <v>157</v>
      </c>
      <c r="AJ465" s="602" t="s">
        <v>157</v>
      </c>
      <c r="AK465" s="602" t="s">
        <v>157</v>
      </c>
      <c r="AL465" s="602" t="s">
        <v>157</v>
      </c>
      <c r="AM465" s="602" t="s">
        <v>157</v>
      </c>
      <c r="AN465" s="602" t="s">
        <v>157</v>
      </c>
      <c r="AO465" s="602" t="s">
        <v>157</v>
      </c>
      <c r="AP465" s="602" t="s">
        <v>157</v>
      </c>
      <c r="AQ465" s="602" t="s">
        <v>157</v>
      </c>
      <c r="AR465" s="602" t="s">
        <v>157</v>
      </c>
      <c r="AS465" s="602" t="s">
        <v>157</v>
      </c>
      <c r="AT465" s="602" t="s">
        <v>157</v>
      </c>
      <c r="AU465" s="602" t="s">
        <v>157</v>
      </c>
      <c r="AV465" s="602" t="s">
        <v>157</v>
      </c>
      <c r="AW465" s="602" t="s">
        <v>157</v>
      </c>
      <c r="AX465" s="602" t="s">
        <v>157</v>
      </c>
      <c r="AY465" s="602" t="s">
        <v>157</v>
      </c>
      <c r="AZ465" s="602" t="s">
        <v>157</v>
      </c>
      <c r="BA465" s="602" t="s">
        <v>157</v>
      </c>
      <c r="BB465" s="602" t="s">
        <v>157</v>
      </c>
      <c r="BC465" s="602" t="s">
        <v>157</v>
      </c>
      <c r="BD465" s="602" t="s">
        <v>157</v>
      </c>
      <c r="BE465" s="602" t="s">
        <v>157</v>
      </c>
      <c r="BF465" s="602" t="s">
        <v>157</v>
      </c>
      <c r="BG465" s="602" t="s">
        <v>157</v>
      </c>
      <c r="BH465" s="602" t="s">
        <v>157</v>
      </c>
      <c r="BI465" s="602" t="s">
        <v>157</v>
      </c>
      <c r="BJ465" s="602" t="s">
        <v>157</v>
      </c>
      <c r="BK465" s="602" t="s">
        <v>157</v>
      </c>
      <c r="BL465" s="602" t="s">
        <v>157</v>
      </c>
      <c r="BM465" s="602" t="s">
        <v>157</v>
      </c>
      <c r="BN465" s="602" t="s">
        <v>157</v>
      </c>
      <c r="BO465" s="602" t="s">
        <v>157</v>
      </c>
    </row>
    <row r="466" spans="1:67" ht="14.4" x14ac:dyDescent="0.25">
      <c r="A466" s="597" t="e">
        <v>#N/A</v>
      </c>
      <c r="B466" s="597" t="e">
        <v>#N/A</v>
      </c>
      <c r="C466" s="598" t="s">
        <v>157</v>
      </c>
      <c r="D466" s="598" t="s">
        <v>157</v>
      </c>
      <c r="E466" s="599"/>
      <c r="F466" s="599" t="s">
        <v>157</v>
      </c>
      <c r="G466" s="600" t="s">
        <v>157</v>
      </c>
      <c r="H466" s="601" t="s">
        <v>157</v>
      </c>
      <c r="I466" s="602" t="s">
        <v>157</v>
      </c>
      <c r="J466" s="602" t="s">
        <v>157</v>
      </c>
      <c r="K466" s="602" t="s">
        <v>157</v>
      </c>
      <c r="L466" s="602" t="s">
        <v>157</v>
      </c>
      <c r="M466" s="602" t="s">
        <v>157</v>
      </c>
      <c r="N466" s="602" t="s">
        <v>157</v>
      </c>
      <c r="O466" s="602" t="s">
        <v>157</v>
      </c>
      <c r="P466" s="602" t="s">
        <v>157</v>
      </c>
      <c r="Q466" s="602" t="s">
        <v>157</v>
      </c>
      <c r="R466" s="602" t="s">
        <v>157</v>
      </c>
      <c r="S466" s="602" t="s">
        <v>157</v>
      </c>
      <c r="T466" s="602" t="s">
        <v>157</v>
      </c>
      <c r="U466" s="602" t="s">
        <v>157</v>
      </c>
      <c r="V466" s="602" t="s">
        <v>157</v>
      </c>
      <c r="W466" s="602" t="s">
        <v>157</v>
      </c>
      <c r="X466" s="602" t="s">
        <v>157</v>
      </c>
      <c r="Y466" s="602" t="s">
        <v>157</v>
      </c>
      <c r="Z466" s="602" t="s">
        <v>157</v>
      </c>
      <c r="AA466" s="602" t="s">
        <v>157</v>
      </c>
      <c r="AB466" s="602" t="s">
        <v>157</v>
      </c>
      <c r="AC466" s="602" t="s">
        <v>157</v>
      </c>
      <c r="AD466" s="602" t="s">
        <v>157</v>
      </c>
      <c r="AE466" s="602" t="s">
        <v>157</v>
      </c>
      <c r="AF466" s="602" t="s">
        <v>157</v>
      </c>
      <c r="AG466" s="602" t="s">
        <v>157</v>
      </c>
      <c r="AH466" s="602" t="s">
        <v>157</v>
      </c>
      <c r="AI466" s="602" t="s">
        <v>157</v>
      </c>
      <c r="AJ466" s="602" t="s">
        <v>157</v>
      </c>
      <c r="AK466" s="602" t="s">
        <v>157</v>
      </c>
      <c r="AL466" s="602" t="s">
        <v>157</v>
      </c>
      <c r="AM466" s="602" t="s">
        <v>157</v>
      </c>
      <c r="AN466" s="602" t="s">
        <v>157</v>
      </c>
      <c r="AO466" s="602" t="s">
        <v>157</v>
      </c>
      <c r="AP466" s="602" t="s">
        <v>157</v>
      </c>
      <c r="AQ466" s="602" t="s">
        <v>157</v>
      </c>
      <c r="AR466" s="602" t="s">
        <v>157</v>
      </c>
      <c r="AS466" s="602" t="s">
        <v>157</v>
      </c>
      <c r="AT466" s="602" t="s">
        <v>157</v>
      </c>
      <c r="AU466" s="602" t="s">
        <v>157</v>
      </c>
      <c r="AV466" s="602" t="s">
        <v>157</v>
      </c>
      <c r="AW466" s="602" t="s">
        <v>157</v>
      </c>
      <c r="AX466" s="602" t="s">
        <v>157</v>
      </c>
      <c r="AY466" s="602" t="s">
        <v>157</v>
      </c>
      <c r="AZ466" s="602" t="s">
        <v>157</v>
      </c>
      <c r="BA466" s="602" t="s">
        <v>157</v>
      </c>
      <c r="BB466" s="602" t="s">
        <v>157</v>
      </c>
      <c r="BC466" s="602" t="s">
        <v>157</v>
      </c>
      <c r="BD466" s="602" t="s">
        <v>157</v>
      </c>
      <c r="BE466" s="602" t="s">
        <v>157</v>
      </c>
      <c r="BF466" s="602" t="s">
        <v>157</v>
      </c>
      <c r="BG466" s="602" t="s">
        <v>157</v>
      </c>
      <c r="BH466" s="602" t="s">
        <v>157</v>
      </c>
      <c r="BI466" s="602" t="s">
        <v>157</v>
      </c>
      <c r="BJ466" s="602" t="s">
        <v>157</v>
      </c>
      <c r="BK466" s="602" t="s">
        <v>157</v>
      </c>
      <c r="BL466" s="602" t="s">
        <v>157</v>
      </c>
      <c r="BM466" s="602" t="s">
        <v>157</v>
      </c>
      <c r="BN466" s="602" t="s">
        <v>157</v>
      </c>
      <c r="BO466" s="602" t="s">
        <v>157</v>
      </c>
    </row>
    <row r="467" spans="1:67" ht="14.4" x14ac:dyDescent="0.25">
      <c r="A467" s="597" t="e">
        <v>#N/A</v>
      </c>
      <c r="B467" s="597" t="e">
        <v>#N/A</v>
      </c>
      <c r="C467" s="598" t="s">
        <v>157</v>
      </c>
      <c r="D467" s="598" t="s">
        <v>157</v>
      </c>
      <c r="E467" s="599"/>
      <c r="F467" s="599" t="s">
        <v>157</v>
      </c>
      <c r="G467" s="600" t="s">
        <v>157</v>
      </c>
      <c r="H467" s="601" t="s">
        <v>157</v>
      </c>
      <c r="I467" s="602" t="s">
        <v>157</v>
      </c>
      <c r="J467" s="602" t="s">
        <v>157</v>
      </c>
      <c r="K467" s="602" t="s">
        <v>157</v>
      </c>
      <c r="L467" s="602" t="s">
        <v>157</v>
      </c>
      <c r="M467" s="602" t="s">
        <v>157</v>
      </c>
      <c r="N467" s="602" t="s">
        <v>157</v>
      </c>
      <c r="O467" s="602" t="s">
        <v>157</v>
      </c>
      <c r="P467" s="602" t="s">
        <v>157</v>
      </c>
      <c r="Q467" s="602" t="s">
        <v>157</v>
      </c>
      <c r="R467" s="602" t="s">
        <v>157</v>
      </c>
      <c r="S467" s="602" t="s">
        <v>157</v>
      </c>
      <c r="T467" s="602" t="s">
        <v>157</v>
      </c>
      <c r="U467" s="602" t="s">
        <v>157</v>
      </c>
      <c r="V467" s="602" t="s">
        <v>157</v>
      </c>
      <c r="W467" s="602" t="s">
        <v>157</v>
      </c>
      <c r="X467" s="602" t="s">
        <v>157</v>
      </c>
      <c r="Y467" s="602" t="s">
        <v>157</v>
      </c>
      <c r="Z467" s="602" t="s">
        <v>157</v>
      </c>
      <c r="AA467" s="602" t="s">
        <v>157</v>
      </c>
      <c r="AB467" s="602" t="s">
        <v>157</v>
      </c>
      <c r="AC467" s="602" t="s">
        <v>157</v>
      </c>
      <c r="AD467" s="602" t="s">
        <v>157</v>
      </c>
      <c r="AE467" s="602" t="s">
        <v>157</v>
      </c>
      <c r="AF467" s="602" t="s">
        <v>157</v>
      </c>
      <c r="AG467" s="602" t="s">
        <v>157</v>
      </c>
      <c r="AH467" s="602" t="s">
        <v>157</v>
      </c>
      <c r="AI467" s="602" t="s">
        <v>157</v>
      </c>
      <c r="AJ467" s="602" t="s">
        <v>157</v>
      </c>
      <c r="AK467" s="602" t="s">
        <v>157</v>
      </c>
      <c r="AL467" s="602" t="s">
        <v>157</v>
      </c>
      <c r="AM467" s="602" t="s">
        <v>157</v>
      </c>
      <c r="AN467" s="602" t="s">
        <v>157</v>
      </c>
      <c r="AO467" s="602" t="s">
        <v>157</v>
      </c>
      <c r="AP467" s="602" t="s">
        <v>157</v>
      </c>
      <c r="AQ467" s="602" t="s">
        <v>157</v>
      </c>
      <c r="AR467" s="602" t="s">
        <v>157</v>
      </c>
      <c r="AS467" s="602" t="s">
        <v>157</v>
      </c>
      <c r="AT467" s="602" t="s">
        <v>157</v>
      </c>
      <c r="AU467" s="602" t="s">
        <v>157</v>
      </c>
      <c r="AV467" s="602" t="s">
        <v>157</v>
      </c>
      <c r="AW467" s="602" t="s">
        <v>157</v>
      </c>
      <c r="AX467" s="602" t="s">
        <v>157</v>
      </c>
      <c r="AY467" s="602" t="s">
        <v>157</v>
      </c>
      <c r="AZ467" s="602" t="s">
        <v>157</v>
      </c>
      <c r="BA467" s="602" t="s">
        <v>157</v>
      </c>
      <c r="BB467" s="602" t="s">
        <v>157</v>
      </c>
      <c r="BC467" s="602" t="s">
        <v>157</v>
      </c>
      <c r="BD467" s="602" t="s">
        <v>157</v>
      </c>
      <c r="BE467" s="602" t="s">
        <v>157</v>
      </c>
      <c r="BF467" s="602" t="s">
        <v>157</v>
      </c>
      <c r="BG467" s="602" t="s">
        <v>157</v>
      </c>
      <c r="BH467" s="602" t="s">
        <v>157</v>
      </c>
      <c r="BI467" s="602" t="s">
        <v>157</v>
      </c>
      <c r="BJ467" s="602" t="s">
        <v>157</v>
      </c>
      <c r="BK467" s="602" t="s">
        <v>157</v>
      </c>
      <c r="BL467" s="602" t="s">
        <v>157</v>
      </c>
      <c r="BM467" s="602" t="s">
        <v>157</v>
      </c>
      <c r="BN467" s="602" t="s">
        <v>157</v>
      </c>
      <c r="BO467" s="602" t="s">
        <v>157</v>
      </c>
    </row>
    <row r="468" spans="1:67" ht="14.4" x14ac:dyDescent="0.25">
      <c r="A468" s="597" t="e">
        <v>#N/A</v>
      </c>
      <c r="B468" s="597" t="e">
        <v>#N/A</v>
      </c>
      <c r="C468" s="598" t="s">
        <v>157</v>
      </c>
      <c r="D468" s="598" t="s">
        <v>157</v>
      </c>
      <c r="E468" s="599"/>
      <c r="F468" s="599" t="s">
        <v>157</v>
      </c>
      <c r="G468" s="600" t="s">
        <v>157</v>
      </c>
      <c r="H468" s="601" t="s">
        <v>157</v>
      </c>
      <c r="I468" s="602" t="s">
        <v>157</v>
      </c>
      <c r="J468" s="602" t="s">
        <v>157</v>
      </c>
      <c r="K468" s="602" t="s">
        <v>157</v>
      </c>
      <c r="L468" s="602" t="s">
        <v>157</v>
      </c>
      <c r="M468" s="602" t="s">
        <v>157</v>
      </c>
      <c r="N468" s="602" t="s">
        <v>157</v>
      </c>
      <c r="O468" s="602" t="s">
        <v>157</v>
      </c>
      <c r="P468" s="602" t="s">
        <v>157</v>
      </c>
      <c r="Q468" s="602" t="s">
        <v>157</v>
      </c>
      <c r="R468" s="602" t="s">
        <v>157</v>
      </c>
      <c r="S468" s="602" t="s">
        <v>157</v>
      </c>
      <c r="T468" s="602" t="s">
        <v>157</v>
      </c>
      <c r="U468" s="602" t="s">
        <v>157</v>
      </c>
      <c r="V468" s="602" t="s">
        <v>157</v>
      </c>
      <c r="W468" s="602" t="s">
        <v>157</v>
      </c>
      <c r="X468" s="602" t="s">
        <v>157</v>
      </c>
      <c r="Y468" s="602" t="s">
        <v>157</v>
      </c>
      <c r="Z468" s="602" t="s">
        <v>157</v>
      </c>
      <c r="AA468" s="602" t="s">
        <v>157</v>
      </c>
      <c r="AB468" s="602" t="s">
        <v>157</v>
      </c>
      <c r="AC468" s="602" t="s">
        <v>157</v>
      </c>
      <c r="AD468" s="602" t="s">
        <v>157</v>
      </c>
      <c r="AE468" s="602" t="s">
        <v>157</v>
      </c>
      <c r="AF468" s="602" t="s">
        <v>157</v>
      </c>
      <c r="AG468" s="602" t="s">
        <v>157</v>
      </c>
      <c r="AH468" s="602" t="s">
        <v>157</v>
      </c>
      <c r="AI468" s="602" t="s">
        <v>157</v>
      </c>
      <c r="AJ468" s="602" t="s">
        <v>157</v>
      </c>
      <c r="AK468" s="602" t="s">
        <v>157</v>
      </c>
      <c r="AL468" s="602" t="s">
        <v>157</v>
      </c>
      <c r="AM468" s="602" t="s">
        <v>157</v>
      </c>
      <c r="AN468" s="602" t="s">
        <v>157</v>
      </c>
      <c r="AO468" s="602" t="s">
        <v>157</v>
      </c>
      <c r="AP468" s="602" t="s">
        <v>157</v>
      </c>
      <c r="AQ468" s="602" t="s">
        <v>157</v>
      </c>
      <c r="AR468" s="602" t="s">
        <v>157</v>
      </c>
      <c r="AS468" s="602" t="s">
        <v>157</v>
      </c>
      <c r="AT468" s="602" t="s">
        <v>157</v>
      </c>
      <c r="AU468" s="602" t="s">
        <v>157</v>
      </c>
      <c r="AV468" s="602" t="s">
        <v>157</v>
      </c>
      <c r="AW468" s="602" t="s">
        <v>157</v>
      </c>
      <c r="AX468" s="602" t="s">
        <v>157</v>
      </c>
      <c r="AY468" s="602" t="s">
        <v>157</v>
      </c>
      <c r="AZ468" s="602" t="s">
        <v>157</v>
      </c>
      <c r="BA468" s="602" t="s">
        <v>157</v>
      </c>
      <c r="BB468" s="602" t="s">
        <v>157</v>
      </c>
      <c r="BC468" s="602" t="s">
        <v>157</v>
      </c>
      <c r="BD468" s="602" t="s">
        <v>157</v>
      </c>
      <c r="BE468" s="602" t="s">
        <v>157</v>
      </c>
      <c r="BF468" s="602" t="s">
        <v>157</v>
      </c>
      <c r="BG468" s="602" t="s">
        <v>157</v>
      </c>
      <c r="BH468" s="602" t="s">
        <v>157</v>
      </c>
      <c r="BI468" s="602" t="s">
        <v>157</v>
      </c>
      <c r="BJ468" s="602" t="s">
        <v>157</v>
      </c>
      <c r="BK468" s="602" t="s">
        <v>157</v>
      </c>
      <c r="BL468" s="602" t="s">
        <v>157</v>
      </c>
      <c r="BM468" s="602" t="s">
        <v>157</v>
      </c>
      <c r="BN468" s="602" t="s">
        <v>157</v>
      </c>
      <c r="BO468" s="602" t="s">
        <v>157</v>
      </c>
    </row>
    <row r="469" spans="1:67" ht="14.4" x14ac:dyDescent="0.25">
      <c r="A469" s="597" t="e">
        <v>#N/A</v>
      </c>
      <c r="B469" s="597" t="e">
        <v>#N/A</v>
      </c>
      <c r="C469" s="598" t="s">
        <v>157</v>
      </c>
      <c r="D469" s="598" t="s">
        <v>157</v>
      </c>
      <c r="E469" s="599"/>
      <c r="F469" s="599" t="s">
        <v>157</v>
      </c>
      <c r="G469" s="600" t="s">
        <v>157</v>
      </c>
      <c r="H469" s="601" t="s">
        <v>157</v>
      </c>
      <c r="I469" s="602" t="s">
        <v>157</v>
      </c>
      <c r="J469" s="602" t="s">
        <v>157</v>
      </c>
      <c r="K469" s="602" t="s">
        <v>157</v>
      </c>
      <c r="L469" s="602" t="s">
        <v>157</v>
      </c>
      <c r="M469" s="602" t="s">
        <v>157</v>
      </c>
      <c r="N469" s="602" t="s">
        <v>157</v>
      </c>
      <c r="O469" s="602" t="s">
        <v>157</v>
      </c>
      <c r="P469" s="602" t="s">
        <v>157</v>
      </c>
      <c r="Q469" s="602" t="s">
        <v>157</v>
      </c>
      <c r="R469" s="602" t="s">
        <v>157</v>
      </c>
      <c r="S469" s="602" t="s">
        <v>157</v>
      </c>
      <c r="T469" s="602" t="s">
        <v>157</v>
      </c>
      <c r="U469" s="602" t="s">
        <v>157</v>
      </c>
      <c r="V469" s="602" t="s">
        <v>157</v>
      </c>
      <c r="W469" s="602" t="s">
        <v>157</v>
      </c>
      <c r="X469" s="602" t="s">
        <v>157</v>
      </c>
      <c r="Y469" s="602" t="s">
        <v>157</v>
      </c>
      <c r="Z469" s="602" t="s">
        <v>157</v>
      </c>
      <c r="AA469" s="602" t="s">
        <v>157</v>
      </c>
      <c r="AB469" s="602" t="s">
        <v>157</v>
      </c>
      <c r="AC469" s="602" t="s">
        <v>157</v>
      </c>
      <c r="AD469" s="602" t="s">
        <v>157</v>
      </c>
      <c r="AE469" s="602" t="s">
        <v>157</v>
      </c>
      <c r="AF469" s="602" t="s">
        <v>157</v>
      </c>
      <c r="AG469" s="602" t="s">
        <v>157</v>
      </c>
      <c r="AH469" s="602" t="s">
        <v>157</v>
      </c>
      <c r="AI469" s="602" t="s">
        <v>157</v>
      </c>
      <c r="AJ469" s="602" t="s">
        <v>157</v>
      </c>
      <c r="AK469" s="602" t="s">
        <v>157</v>
      </c>
      <c r="AL469" s="602" t="s">
        <v>157</v>
      </c>
      <c r="AM469" s="602" t="s">
        <v>157</v>
      </c>
      <c r="AN469" s="602" t="s">
        <v>157</v>
      </c>
      <c r="AO469" s="602" t="s">
        <v>157</v>
      </c>
      <c r="AP469" s="602" t="s">
        <v>157</v>
      </c>
      <c r="AQ469" s="602" t="s">
        <v>157</v>
      </c>
      <c r="AR469" s="602" t="s">
        <v>157</v>
      </c>
      <c r="AS469" s="602" t="s">
        <v>157</v>
      </c>
      <c r="AT469" s="602" t="s">
        <v>157</v>
      </c>
      <c r="AU469" s="602" t="s">
        <v>157</v>
      </c>
      <c r="AV469" s="602" t="s">
        <v>157</v>
      </c>
      <c r="AW469" s="602" t="s">
        <v>157</v>
      </c>
      <c r="AX469" s="602" t="s">
        <v>157</v>
      </c>
      <c r="AY469" s="602" t="s">
        <v>157</v>
      </c>
      <c r="AZ469" s="602" t="s">
        <v>157</v>
      </c>
      <c r="BA469" s="602" t="s">
        <v>157</v>
      </c>
      <c r="BB469" s="602" t="s">
        <v>157</v>
      </c>
      <c r="BC469" s="602" t="s">
        <v>157</v>
      </c>
      <c r="BD469" s="602" t="s">
        <v>157</v>
      </c>
      <c r="BE469" s="602" t="s">
        <v>157</v>
      </c>
      <c r="BF469" s="602" t="s">
        <v>157</v>
      </c>
      <c r="BG469" s="602" t="s">
        <v>157</v>
      </c>
      <c r="BH469" s="602" t="s">
        <v>157</v>
      </c>
      <c r="BI469" s="602" t="s">
        <v>157</v>
      </c>
      <c r="BJ469" s="602" t="s">
        <v>157</v>
      </c>
      <c r="BK469" s="602" t="s">
        <v>157</v>
      </c>
      <c r="BL469" s="602" t="s">
        <v>157</v>
      </c>
      <c r="BM469" s="602" t="s">
        <v>157</v>
      </c>
      <c r="BN469" s="602" t="s">
        <v>157</v>
      </c>
      <c r="BO469" s="602" t="s">
        <v>157</v>
      </c>
    </row>
    <row r="470" spans="1:67" ht="14.4" x14ac:dyDescent="0.25">
      <c r="A470" s="597" t="e">
        <v>#N/A</v>
      </c>
      <c r="B470" s="597" t="e">
        <v>#N/A</v>
      </c>
      <c r="C470" s="598" t="s">
        <v>157</v>
      </c>
      <c r="D470" s="598" t="s">
        <v>157</v>
      </c>
      <c r="E470" s="599"/>
      <c r="F470" s="599" t="s">
        <v>157</v>
      </c>
      <c r="G470" s="600" t="s">
        <v>157</v>
      </c>
      <c r="H470" s="601" t="s">
        <v>157</v>
      </c>
      <c r="I470" s="602" t="s">
        <v>157</v>
      </c>
      <c r="J470" s="602" t="s">
        <v>157</v>
      </c>
      <c r="K470" s="602" t="s">
        <v>157</v>
      </c>
      <c r="L470" s="602" t="s">
        <v>157</v>
      </c>
      <c r="M470" s="602" t="s">
        <v>157</v>
      </c>
      <c r="N470" s="602" t="s">
        <v>157</v>
      </c>
      <c r="O470" s="602" t="s">
        <v>157</v>
      </c>
      <c r="P470" s="602" t="s">
        <v>157</v>
      </c>
      <c r="Q470" s="602" t="s">
        <v>157</v>
      </c>
      <c r="R470" s="602" t="s">
        <v>157</v>
      </c>
      <c r="S470" s="602" t="s">
        <v>157</v>
      </c>
      <c r="T470" s="602" t="s">
        <v>157</v>
      </c>
      <c r="U470" s="602" t="s">
        <v>157</v>
      </c>
      <c r="V470" s="602" t="s">
        <v>157</v>
      </c>
      <c r="W470" s="602" t="s">
        <v>157</v>
      </c>
      <c r="X470" s="602" t="s">
        <v>157</v>
      </c>
      <c r="Y470" s="602" t="s">
        <v>157</v>
      </c>
      <c r="Z470" s="602" t="s">
        <v>157</v>
      </c>
      <c r="AA470" s="602" t="s">
        <v>157</v>
      </c>
      <c r="AB470" s="602" t="s">
        <v>157</v>
      </c>
      <c r="AC470" s="602" t="s">
        <v>157</v>
      </c>
      <c r="AD470" s="602" t="s">
        <v>157</v>
      </c>
      <c r="AE470" s="602" t="s">
        <v>157</v>
      </c>
      <c r="AF470" s="602" t="s">
        <v>157</v>
      </c>
      <c r="AG470" s="602" t="s">
        <v>157</v>
      </c>
      <c r="AH470" s="602" t="s">
        <v>157</v>
      </c>
      <c r="AI470" s="602" t="s">
        <v>157</v>
      </c>
      <c r="AJ470" s="602" t="s">
        <v>157</v>
      </c>
      <c r="AK470" s="602" t="s">
        <v>157</v>
      </c>
      <c r="AL470" s="602" t="s">
        <v>157</v>
      </c>
      <c r="AM470" s="602" t="s">
        <v>157</v>
      </c>
      <c r="AN470" s="602" t="s">
        <v>157</v>
      </c>
      <c r="AO470" s="602" t="s">
        <v>157</v>
      </c>
      <c r="AP470" s="602" t="s">
        <v>157</v>
      </c>
      <c r="AQ470" s="602" t="s">
        <v>157</v>
      </c>
      <c r="AR470" s="602" t="s">
        <v>157</v>
      </c>
      <c r="AS470" s="602" t="s">
        <v>157</v>
      </c>
      <c r="AT470" s="602" t="s">
        <v>157</v>
      </c>
      <c r="AU470" s="602" t="s">
        <v>157</v>
      </c>
      <c r="AV470" s="602" t="s">
        <v>157</v>
      </c>
      <c r="AW470" s="602" t="s">
        <v>157</v>
      </c>
      <c r="AX470" s="602" t="s">
        <v>157</v>
      </c>
      <c r="AY470" s="602" t="s">
        <v>157</v>
      </c>
      <c r="AZ470" s="602" t="s">
        <v>157</v>
      </c>
      <c r="BA470" s="602" t="s">
        <v>157</v>
      </c>
      <c r="BB470" s="602" t="s">
        <v>157</v>
      </c>
      <c r="BC470" s="602" t="s">
        <v>157</v>
      </c>
      <c r="BD470" s="602" t="s">
        <v>157</v>
      </c>
      <c r="BE470" s="602" t="s">
        <v>157</v>
      </c>
      <c r="BF470" s="602" t="s">
        <v>157</v>
      </c>
      <c r="BG470" s="602" t="s">
        <v>157</v>
      </c>
      <c r="BH470" s="602" t="s">
        <v>157</v>
      </c>
      <c r="BI470" s="602" t="s">
        <v>157</v>
      </c>
      <c r="BJ470" s="602" t="s">
        <v>157</v>
      </c>
      <c r="BK470" s="602" t="s">
        <v>157</v>
      </c>
      <c r="BL470" s="602" t="s">
        <v>157</v>
      </c>
      <c r="BM470" s="602" t="s">
        <v>157</v>
      </c>
      <c r="BN470" s="602" t="s">
        <v>157</v>
      </c>
      <c r="BO470" s="602" t="s">
        <v>157</v>
      </c>
    </row>
    <row r="471" spans="1:67" ht="14.4" x14ac:dyDescent="0.25">
      <c r="A471" s="597" t="e">
        <v>#N/A</v>
      </c>
      <c r="B471" s="597" t="e">
        <v>#N/A</v>
      </c>
      <c r="C471" s="598" t="s">
        <v>157</v>
      </c>
      <c r="D471" s="598" t="s">
        <v>157</v>
      </c>
      <c r="E471" s="599"/>
      <c r="F471" s="599" t="s">
        <v>157</v>
      </c>
      <c r="G471" s="600" t="s">
        <v>157</v>
      </c>
      <c r="H471" s="601" t="s">
        <v>157</v>
      </c>
      <c r="I471" s="602" t="s">
        <v>157</v>
      </c>
      <c r="J471" s="602" t="s">
        <v>157</v>
      </c>
      <c r="K471" s="602" t="s">
        <v>157</v>
      </c>
      <c r="L471" s="602" t="s">
        <v>157</v>
      </c>
      <c r="M471" s="602" t="s">
        <v>157</v>
      </c>
      <c r="N471" s="602" t="s">
        <v>157</v>
      </c>
      <c r="O471" s="602" t="s">
        <v>157</v>
      </c>
      <c r="P471" s="602" t="s">
        <v>157</v>
      </c>
      <c r="Q471" s="602" t="s">
        <v>157</v>
      </c>
      <c r="R471" s="602" t="s">
        <v>157</v>
      </c>
      <c r="S471" s="602" t="s">
        <v>157</v>
      </c>
      <c r="T471" s="602" t="s">
        <v>157</v>
      </c>
      <c r="U471" s="602" t="s">
        <v>157</v>
      </c>
      <c r="V471" s="602" t="s">
        <v>157</v>
      </c>
      <c r="W471" s="602" t="s">
        <v>157</v>
      </c>
      <c r="X471" s="602" t="s">
        <v>157</v>
      </c>
      <c r="Y471" s="602" t="s">
        <v>157</v>
      </c>
      <c r="Z471" s="602" t="s">
        <v>157</v>
      </c>
      <c r="AA471" s="602" t="s">
        <v>157</v>
      </c>
      <c r="AB471" s="602" t="s">
        <v>157</v>
      </c>
      <c r="AC471" s="602" t="s">
        <v>157</v>
      </c>
      <c r="AD471" s="602" t="s">
        <v>157</v>
      </c>
      <c r="AE471" s="602" t="s">
        <v>157</v>
      </c>
      <c r="AF471" s="602" t="s">
        <v>157</v>
      </c>
      <c r="AG471" s="602" t="s">
        <v>157</v>
      </c>
      <c r="AH471" s="602" t="s">
        <v>157</v>
      </c>
      <c r="AI471" s="602" t="s">
        <v>157</v>
      </c>
      <c r="AJ471" s="602" t="s">
        <v>157</v>
      </c>
      <c r="AK471" s="602" t="s">
        <v>157</v>
      </c>
      <c r="AL471" s="602" t="s">
        <v>157</v>
      </c>
      <c r="AM471" s="602" t="s">
        <v>157</v>
      </c>
      <c r="AN471" s="602" t="s">
        <v>157</v>
      </c>
      <c r="AO471" s="602" t="s">
        <v>157</v>
      </c>
      <c r="AP471" s="602" t="s">
        <v>157</v>
      </c>
      <c r="AQ471" s="602" t="s">
        <v>157</v>
      </c>
      <c r="AR471" s="602" t="s">
        <v>157</v>
      </c>
      <c r="AS471" s="602" t="s">
        <v>157</v>
      </c>
      <c r="AT471" s="602" t="s">
        <v>157</v>
      </c>
      <c r="AU471" s="602" t="s">
        <v>157</v>
      </c>
      <c r="AV471" s="602" t="s">
        <v>157</v>
      </c>
      <c r="AW471" s="602" t="s">
        <v>157</v>
      </c>
      <c r="AX471" s="602" t="s">
        <v>157</v>
      </c>
      <c r="AY471" s="602" t="s">
        <v>157</v>
      </c>
      <c r="AZ471" s="602" t="s">
        <v>157</v>
      </c>
      <c r="BA471" s="602" t="s">
        <v>157</v>
      </c>
      <c r="BB471" s="602" t="s">
        <v>157</v>
      </c>
      <c r="BC471" s="602" t="s">
        <v>157</v>
      </c>
      <c r="BD471" s="602" t="s">
        <v>157</v>
      </c>
      <c r="BE471" s="602" t="s">
        <v>157</v>
      </c>
      <c r="BF471" s="602" t="s">
        <v>157</v>
      </c>
      <c r="BG471" s="602" t="s">
        <v>157</v>
      </c>
      <c r="BH471" s="602" t="s">
        <v>157</v>
      </c>
      <c r="BI471" s="602" t="s">
        <v>157</v>
      </c>
      <c r="BJ471" s="602" t="s">
        <v>157</v>
      </c>
      <c r="BK471" s="602" t="s">
        <v>157</v>
      </c>
      <c r="BL471" s="602" t="s">
        <v>157</v>
      </c>
      <c r="BM471" s="602" t="s">
        <v>157</v>
      </c>
      <c r="BN471" s="602" t="s">
        <v>157</v>
      </c>
      <c r="BO471" s="602" t="s">
        <v>157</v>
      </c>
    </row>
    <row r="472" spans="1:67" ht="14.4" x14ac:dyDescent="0.25">
      <c r="A472" s="597" t="e">
        <v>#N/A</v>
      </c>
      <c r="B472" s="597" t="e">
        <v>#N/A</v>
      </c>
      <c r="C472" s="598" t="s">
        <v>157</v>
      </c>
      <c r="D472" s="598" t="s">
        <v>157</v>
      </c>
      <c r="E472" s="599"/>
      <c r="F472" s="599" t="s">
        <v>157</v>
      </c>
      <c r="G472" s="600" t="s">
        <v>157</v>
      </c>
      <c r="H472" s="601" t="s">
        <v>157</v>
      </c>
      <c r="I472" s="602" t="s">
        <v>157</v>
      </c>
      <c r="J472" s="602" t="s">
        <v>157</v>
      </c>
      <c r="K472" s="602" t="s">
        <v>157</v>
      </c>
      <c r="L472" s="602" t="s">
        <v>157</v>
      </c>
      <c r="M472" s="602" t="s">
        <v>157</v>
      </c>
      <c r="N472" s="602" t="s">
        <v>157</v>
      </c>
      <c r="O472" s="602" t="s">
        <v>157</v>
      </c>
      <c r="P472" s="602" t="s">
        <v>157</v>
      </c>
      <c r="Q472" s="602" t="s">
        <v>157</v>
      </c>
      <c r="R472" s="602" t="s">
        <v>157</v>
      </c>
      <c r="S472" s="602" t="s">
        <v>157</v>
      </c>
      <c r="T472" s="602" t="s">
        <v>157</v>
      </c>
      <c r="U472" s="602" t="s">
        <v>157</v>
      </c>
      <c r="V472" s="602" t="s">
        <v>157</v>
      </c>
      <c r="W472" s="602" t="s">
        <v>157</v>
      </c>
      <c r="X472" s="602" t="s">
        <v>157</v>
      </c>
      <c r="Y472" s="602" t="s">
        <v>157</v>
      </c>
      <c r="Z472" s="602" t="s">
        <v>157</v>
      </c>
      <c r="AA472" s="602" t="s">
        <v>157</v>
      </c>
      <c r="AB472" s="602" t="s">
        <v>157</v>
      </c>
      <c r="AC472" s="602" t="s">
        <v>157</v>
      </c>
      <c r="AD472" s="602" t="s">
        <v>157</v>
      </c>
      <c r="AE472" s="602" t="s">
        <v>157</v>
      </c>
      <c r="AF472" s="602" t="s">
        <v>157</v>
      </c>
      <c r="AG472" s="602" t="s">
        <v>157</v>
      </c>
      <c r="AH472" s="602" t="s">
        <v>157</v>
      </c>
      <c r="AI472" s="602" t="s">
        <v>157</v>
      </c>
      <c r="AJ472" s="602" t="s">
        <v>157</v>
      </c>
      <c r="AK472" s="602" t="s">
        <v>157</v>
      </c>
      <c r="AL472" s="602" t="s">
        <v>157</v>
      </c>
      <c r="AM472" s="602" t="s">
        <v>157</v>
      </c>
      <c r="AN472" s="602" t="s">
        <v>157</v>
      </c>
      <c r="AO472" s="602" t="s">
        <v>157</v>
      </c>
      <c r="AP472" s="602" t="s">
        <v>157</v>
      </c>
      <c r="AQ472" s="602" t="s">
        <v>157</v>
      </c>
      <c r="AR472" s="602" t="s">
        <v>157</v>
      </c>
      <c r="AS472" s="602" t="s">
        <v>157</v>
      </c>
      <c r="AT472" s="602" t="s">
        <v>157</v>
      </c>
      <c r="AU472" s="602" t="s">
        <v>157</v>
      </c>
      <c r="AV472" s="602" t="s">
        <v>157</v>
      </c>
      <c r="AW472" s="602" t="s">
        <v>157</v>
      </c>
      <c r="AX472" s="602" t="s">
        <v>157</v>
      </c>
      <c r="AY472" s="602" t="s">
        <v>157</v>
      </c>
      <c r="AZ472" s="602" t="s">
        <v>157</v>
      </c>
      <c r="BA472" s="602" t="s">
        <v>157</v>
      </c>
      <c r="BB472" s="602" t="s">
        <v>157</v>
      </c>
      <c r="BC472" s="602" t="s">
        <v>157</v>
      </c>
      <c r="BD472" s="602" t="s">
        <v>157</v>
      </c>
      <c r="BE472" s="602" t="s">
        <v>157</v>
      </c>
      <c r="BF472" s="602" t="s">
        <v>157</v>
      </c>
      <c r="BG472" s="602" t="s">
        <v>157</v>
      </c>
      <c r="BH472" s="602" t="s">
        <v>157</v>
      </c>
      <c r="BI472" s="602" t="s">
        <v>157</v>
      </c>
      <c r="BJ472" s="602" t="s">
        <v>157</v>
      </c>
      <c r="BK472" s="602" t="s">
        <v>157</v>
      </c>
      <c r="BL472" s="602" t="s">
        <v>157</v>
      </c>
      <c r="BM472" s="602" t="s">
        <v>157</v>
      </c>
      <c r="BN472" s="602" t="s">
        <v>157</v>
      </c>
      <c r="BO472" s="602" t="s">
        <v>157</v>
      </c>
    </row>
    <row r="473" spans="1:67" ht="14.4" x14ac:dyDescent="0.25">
      <c r="A473" s="597" t="e">
        <v>#N/A</v>
      </c>
      <c r="B473" s="597" t="e">
        <v>#N/A</v>
      </c>
      <c r="C473" s="598" t="s">
        <v>157</v>
      </c>
      <c r="D473" s="598" t="s">
        <v>157</v>
      </c>
      <c r="E473" s="599"/>
      <c r="F473" s="599" t="s">
        <v>157</v>
      </c>
      <c r="G473" s="600" t="s">
        <v>157</v>
      </c>
      <c r="H473" s="601" t="s">
        <v>157</v>
      </c>
      <c r="I473" s="602" t="s">
        <v>157</v>
      </c>
      <c r="J473" s="602" t="s">
        <v>157</v>
      </c>
      <c r="K473" s="602" t="s">
        <v>157</v>
      </c>
      <c r="L473" s="602" t="s">
        <v>157</v>
      </c>
      <c r="M473" s="602" t="s">
        <v>157</v>
      </c>
      <c r="N473" s="602" t="s">
        <v>157</v>
      </c>
      <c r="O473" s="602" t="s">
        <v>157</v>
      </c>
      <c r="P473" s="602" t="s">
        <v>157</v>
      </c>
      <c r="Q473" s="602" t="s">
        <v>157</v>
      </c>
      <c r="R473" s="602" t="s">
        <v>157</v>
      </c>
      <c r="S473" s="602" t="s">
        <v>157</v>
      </c>
      <c r="T473" s="602" t="s">
        <v>157</v>
      </c>
      <c r="U473" s="602" t="s">
        <v>157</v>
      </c>
      <c r="V473" s="602" t="s">
        <v>157</v>
      </c>
      <c r="W473" s="602" t="s">
        <v>157</v>
      </c>
      <c r="X473" s="602" t="s">
        <v>157</v>
      </c>
      <c r="Y473" s="602" t="s">
        <v>157</v>
      </c>
      <c r="Z473" s="602" t="s">
        <v>157</v>
      </c>
      <c r="AA473" s="602" t="s">
        <v>157</v>
      </c>
      <c r="AB473" s="602" t="s">
        <v>157</v>
      </c>
      <c r="AC473" s="602" t="s">
        <v>157</v>
      </c>
      <c r="AD473" s="602" t="s">
        <v>157</v>
      </c>
      <c r="AE473" s="602" t="s">
        <v>157</v>
      </c>
      <c r="AF473" s="602" t="s">
        <v>157</v>
      </c>
      <c r="AG473" s="602" t="s">
        <v>157</v>
      </c>
      <c r="AH473" s="602" t="s">
        <v>157</v>
      </c>
      <c r="AI473" s="602" t="s">
        <v>157</v>
      </c>
      <c r="AJ473" s="602" t="s">
        <v>157</v>
      </c>
      <c r="AK473" s="602" t="s">
        <v>157</v>
      </c>
      <c r="AL473" s="602" t="s">
        <v>157</v>
      </c>
      <c r="AM473" s="602" t="s">
        <v>157</v>
      </c>
      <c r="AN473" s="602" t="s">
        <v>157</v>
      </c>
      <c r="AO473" s="602" t="s">
        <v>157</v>
      </c>
      <c r="AP473" s="602" t="s">
        <v>157</v>
      </c>
      <c r="AQ473" s="602" t="s">
        <v>157</v>
      </c>
      <c r="AR473" s="602" t="s">
        <v>157</v>
      </c>
      <c r="AS473" s="602" t="s">
        <v>157</v>
      </c>
      <c r="AT473" s="602" t="s">
        <v>157</v>
      </c>
      <c r="AU473" s="602" t="s">
        <v>157</v>
      </c>
      <c r="AV473" s="602" t="s">
        <v>157</v>
      </c>
      <c r="AW473" s="602" t="s">
        <v>157</v>
      </c>
      <c r="AX473" s="602" t="s">
        <v>157</v>
      </c>
      <c r="AY473" s="602" t="s">
        <v>157</v>
      </c>
      <c r="AZ473" s="602" t="s">
        <v>157</v>
      </c>
      <c r="BA473" s="602" t="s">
        <v>157</v>
      </c>
      <c r="BB473" s="602" t="s">
        <v>157</v>
      </c>
      <c r="BC473" s="602" t="s">
        <v>157</v>
      </c>
      <c r="BD473" s="602" t="s">
        <v>157</v>
      </c>
      <c r="BE473" s="602" t="s">
        <v>157</v>
      </c>
      <c r="BF473" s="602" t="s">
        <v>157</v>
      </c>
      <c r="BG473" s="602" t="s">
        <v>157</v>
      </c>
      <c r="BH473" s="602" t="s">
        <v>157</v>
      </c>
      <c r="BI473" s="602" t="s">
        <v>157</v>
      </c>
      <c r="BJ473" s="602" t="s">
        <v>157</v>
      </c>
      <c r="BK473" s="602" t="s">
        <v>157</v>
      </c>
      <c r="BL473" s="602" t="s">
        <v>157</v>
      </c>
      <c r="BM473" s="602" t="s">
        <v>157</v>
      </c>
      <c r="BN473" s="602" t="s">
        <v>157</v>
      </c>
      <c r="BO473" s="602" t="s">
        <v>157</v>
      </c>
    </row>
    <row r="474" spans="1:67" ht="14.4" x14ac:dyDescent="0.25">
      <c r="A474" s="597" t="e">
        <v>#N/A</v>
      </c>
      <c r="B474" s="597" t="e">
        <v>#N/A</v>
      </c>
      <c r="C474" s="598" t="s">
        <v>157</v>
      </c>
      <c r="D474" s="598" t="s">
        <v>157</v>
      </c>
      <c r="E474" s="599"/>
      <c r="F474" s="599" t="s">
        <v>157</v>
      </c>
      <c r="G474" s="600" t="s">
        <v>157</v>
      </c>
      <c r="H474" s="601" t="s">
        <v>157</v>
      </c>
      <c r="I474" s="602" t="s">
        <v>157</v>
      </c>
      <c r="J474" s="602" t="s">
        <v>157</v>
      </c>
      <c r="K474" s="602" t="s">
        <v>157</v>
      </c>
      <c r="L474" s="602" t="s">
        <v>157</v>
      </c>
      <c r="M474" s="602" t="s">
        <v>157</v>
      </c>
      <c r="N474" s="602" t="s">
        <v>157</v>
      </c>
      <c r="O474" s="602" t="s">
        <v>157</v>
      </c>
      <c r="P474" s="602" t="s">
        <v>157</v>
      </c>
      <c r="Q474" s="602" t="s">
        <v>157</v>
      </c>
      <c r="R474" s="602" t="s">
        <v>157</v>
      </c>
      <c r="S474" s="602" t="s">
        <v>157</v>
      </c>
      <c r="T474" s="602" t="s">
        <v>157</v>
      </c>
      <c r="U474" s="602" t="s">
        <v>157</v>
      </c>
      <c r="V474" s="602" t="s">
        <v>157</v>
      </c>
      <c r="W474" s="602" t="s">
        <v>157</v>
      </c>
      <c r="X474" s="602" t="s">
        <v>157</v>
      </c>
      <c r="Y474" s="602" t="s">
        <v>157</v>
      </c>
      <c r="Z474" s="602" t="s">
        <v>157</v>
      </c>
      <c r="AA474" s="602" t="s">
        <v>157</v>
      </c>
      <c r="AB474" s="602" t="s">
        <v>157</v>
      </c>
      <c r="AC474" s="602" t="s">
        <v>157</v>
      </c>
      <c r="AD474" s="602" t="s">
        <v>157</v>
      </c>
      <c r="AE474" s="602" t="s">
        <v>157</v>
      </c>
      <c r="AF474" s="602" t="s">
        <v>157</v>
      </c>
      <c r="AG474" s="602" t="s">
        <v>157</v>
      </c>
      <c r="AH474" s="602" t="s">
        <v>157</v>
      </c>
      <c r="AI474" s="602" t="s">
        <v>157</v>
      </c>
      <c r="AJ474" s="602" t="s">
        <v>157</v>
      </c>
      <c r="AK474" s="602" t="s">
        <v>157</v>
      </c>
      <c r="AL474" s="602" t="s">
        <v>157</v>
      </c>
      <c r="AM474" s="602" t="s">
        <v>157</v>
      </c>
      <c r="AN474" s="602" t="s">
        <v>157</v>
      </c>
      <c r="AO474" s="602" t="s">
        <v>157</v>
      </c>
      <c r="AP474" s="602" t="s">
        <v>157</v>
      </c>
      <c r="AQ474" s="602" t="s">
        <v>157</v>
      </c>
      <c r="AR474" s="602" t="s">
        <v>157</v>
      </c>
      <c r="AS474" s="602" t="s">
        <v>157</v>
      </c>
      <c r="AT474" s="602" t="s">
        <v>157</v>
      </c>
      <c r="AU474" s="602" t="s">
        <v>157</v>
      </c>
      <c r="AV474" s="602" t="s">
        <v>157</v>
      </c>
      <c r="AW474" s="602" t="s">
        <v>157</v>
      </c>
      <c r="AX474" s="602" t="s">
        <v>157</v>
      </c>
      <c r="AY474" s="602" t="s">
        <v>157</v>
      </c>
      <c r="AZ474" s="602" t="s">
        <v>157</v>
      </c>
      <c r="BA474" s="602" t="s">
        <v>157</v>
      </c>
      <c r="BB474" s="602" t="s">
        <v>157</v>
      </c>
      <c r="BC474" s="602" t="s">
        <v>157</v>
      </c>
      <c r="BD474" s="602" t="s">
        <v>157</v>
      </c>
      <c r="BE474" s="602" t="s">
        <v>157</v>
      </c>
      <c r="BF474" s="602" t="s">
        <v>157</v>
      </c>
      <c r="BG474" s="602" t="s">
        <v>157</v>
      </c>
      <c r="BH474" s="602" t="s">
        <v>157</v>
      </c>
      <c r="BI474" s="602" t="s">
        <v>157</v>
      </c>
      <c r="BJ474" s="602" t="s">
        <v>157</v>
      </c>
      <c r="BK474" s="602" t="s">
        <v>157</v>
      </c>
      <c r="BL474" s="602" t="s">
        <v>157</v>
      </c>
      <c r="BM474" s="602" t="s">
        <v>157</v>
      </c>
      <c r="BN474" s="602" t="s">
        <v>157</v>
      </c>
      <c r="BO474" s="602" t="s">
        <v>157</v>
      </c>
    </row>
    <row r="475" spans="1:67" ht="14.4" x14ac:dyDescent="0.25">
      <c r="A475" s="597" t="e">
        <v>#N/A</v>
      </c>
      <c r="B475" s="597" t="e">
        <v>#N/A</v>
      </c>
      <c r="C475" s="598" t="s">
        <v>157</v>
      </c>
      <c r="D475" s="598" t="s">
        <v>157</v>
      </c>
      <c r="E475" s="599"/>
      <c r="F475" s="599" t="s">
        <v>157</v>
      </c>
      <c r="G475" s="600" t="s">
        <v>157</v>
      </c>
      <c r="H475" s="601" t="s">
        <v>157</v>
      </c>
      <c r="I475" s="602" t="s">
        <v>157</v>
      </c>
      <c r="J475" s="602" t="s">
        <v>157</v>
      </c>
      <c r="K475" s="602" t="s">
        <v>157</v>
      </c>
      <c r="L475" s="602" t="s">
        <v>157</v>
      </c>
      <c r="M475" s="602" t="s">
        <v>157</v>
      </c>
      <c r="N475" s="602" t="s">
        <v>157</v>
      </c>
      <c r="O475" s="602" t="s">
        <v>157</v>
      </c>
      <c r="P475" s="602" t="s">
        <v>157</v>
      </c>
      <c r="Q475" s="602" t="s">
        <v>157</v>
      </c>
      <c r="R475" s="602" t="s">
        <v>157</v>
      </c>
      <c r="S475" s="602" t="s">
        <v>157</v>
      </c>
      <c r="T475" s="602" t="s">
        <v>157</v>
      </c>
      <c r="U475" s="602" t="s">
        <v>157</v>
      </c>
      <c r="V475" s="602" t="s">
        <v>157</v>
      </c>
      <c r="W475" s="602" t="s">
        <v>157</v>
      </c>
      <c r="X475" s="602" t="s">
        <v>157</v>
      </c>
      <c r="Y475" s="602" t="s">
        <v>157</v>
      </c>
      <c r="Z475" s="602" t="s">
        <v>157</v>
      </c>
      <c r="AA475" s="602" t="s">
        <v>157</v>
      </c>
      <c r="AB475" s="602" t="s">
        <v>157</v>
      </c>
      <c r="AC475" s="602" t="s">
        <v>157</v>
      </c>
      <c r="AD475" s="602" t="s">
        <v>157</v>
      </c>
      <c r="AE475" s="602" t="s">
        <v>157</v>
      </c>
      <c r="AF475" s="602" t="s">
        <v>157</v>
      </c>
      <c r="AG475" s="602" t="s">
        <v>157</v>
      </c>
      <c r="AH475" s="602" t="s">
        <v>157</v>
      </c>
      <c r="AI475" s="602" t="s">
        <v>157</v>
      </c>
      <c r="AJ475" s="602" t="s">
        <v>157</v>
      </c>
      <c r="AK475" s="602" t="s">
        <v>157</v>
      </c>
      <c r="AL475" s="602" t="s">
        <v>157</v>
      </c>
      <c r="AM475" s="602" t="s">
        <v>157</v>
      </c>
      <c r="AN475" s="602" t="s">
        <v>157</v>
      </c>
      <c r="AO475" s="602" t="s">
        <v>157</v>
      </c>
      <c r="AP475" s="602" t="s">
        <v>157</v>
      </c>
      <c r="AQ475" s="602" t="s">
        <v>157</v>
      </c>
      <c r="AR475" s="602" t="s">
        <v>157</v>
      </c>
      <c r="AS475" s="602" t="s">
        <v>157</v>
      </c>
      <c r="AT475" s="602" t="s">
        <v>157</v>
      </c>
      <c r="AU475" s="602" t="s">
        <v>157</v>
      </c>
      <c r="AV475" s="602" t="s">
        <v>157</v>
      </c>
      <c r="AW475" s="602" t="s">
        <v>157</v>
      </c>
      <c r="AX475" s="602" t="s">
        <v>157</v>
      </c>
      <c r="AY475" s="602" t="s">
        <v>157</v>
      </c>
      <c r="AZ475" s="602" t="s">
        <v>157</v>
      </c>
      <c r="BA475" s="602" t="s">
        <v>157</v>
      </c>
      <c r="BB475" s="602" t="s">
        <v>157</v>
      </c>
      <c r="BC475" s="602" t="s">
        <v>157</v>
      </c>
      <c r="BD475" s="602" t="s">
        <v>157</v>
      </c>
      <c r="BE475" s="602" t="s">
        <v>157</v>
      </c>
      <c r="BF475" s="602" t="s">
        <v>157</v>
      </c>
      <c r="BG475" s="602" t="s">
        <v>157</v>
      </c>
      <c r="BH475" s="602" t="s">
        <v>157</v>
      </c>
      <c r="BI475" s="602" t="s">
        <v>157</v>
      </c>
      <c r="BJ475" s="602" t="s">
        <v>157</v>
      </c>
      <c r="BK475" s="602" t="s">
        <v>157</v>
      </c>
      <c r="BL475" s="602" t="s">
        <v>157</v>
      </c>
      <c r="BM475" s="602" t="s">
        <v>157</v>
      </c>
      <c r="BN475" s="602" t="s">
        <v>157</v>
      </c>
      <c r="BO475" s="602" t="s">
        <v>157</v>
      </c>
    </row>
    <row r="476" spans="1:67" ht="14.4" x14ac:dyDescent="0.25">
      <c r="A476" s="597" t="e">
        <v>#N/A</v>
      </c>
      <c r="B476" s="597" t="e">
        <v>#N/A</v>
      </c>
      <c r="C476" s="598" t="s">
        <v>157</v>
      </c>
      <c r="D476" s="598" t="s">
        <v>157</v>
      </c>
      <c r="E476" s="599"/>
      <c r="F476" s="599" t="s">
        <v>157</v>
      </c>
      <c r="G476" s="600" t="s">
        <v>157</v>
      </c>
      <c r="H476" s="601" t="s">
        <v>157</v>
      </c>
      <c r="I476" s="602" t="s">
        <v>157</v>
      </c>
      <c r="J476" s="602" t="s">
        <v>157</v>
      </c>
      <c r="K476" s="602" t="s">
        <v>157</v>
      </c>
      <c r="L476" s="602" t="s">
        <v>157</v>
      </c>
      <c r="M476" s="602" t="s">
        <v>157</v>
      </c>
      <c r="N476" s="602" t="s">
        <v>157</v>
      </c>
      <c r="O476" s="602" t="s">
        <v>157</v>
      </c>
      <c r="P476" s="602" t="s">
        <v>157</v>
      </c>
      <c r="Q476" s="602" t="s">
        <v>157</v>
      </c>
      <c r="R476" s="602" t="s">
        <v>157</v>
      </c>
      <c r="S476" s="602" t="s">
        <v>157</v>
      </c>
      <c r="T476" s="602" t="s">
        <v>157</v>
      </c>
      <c r="U476" s="602" t="s">
        <v>157</v>
      </c>
      <c r="V476" s="602" t="s">
        <v>157</v>
      </c>
      <c r="W476" s="602" t="s">
        <v>157</v>
      </c>
      <c r="X476" s="602" t="s">
        <v>157</v>
      </c>
      <c r="Y476" s="602" t="s">
        <v>157</v>
      </c>
      <c r="Z476" s="602" t="s">
        <v>157</v>
      </c>
      <c r="AA476" s="602" t="s">
        <v>157</v>
      </c>
      <c r="AB476" s="602" t="s">
        <v>157</v>
      </c>
      <c r="AC476" s="602" t="s">
        <v>157</v>
      </c>
      <c r="AD476" s="602" t="s">
        <v>157</v>
      </c>
      <c r="AE476" s="602" t="s">
        <v>157</v>
      </c>
      <c r="AF476" s="602" t="s">
        <v>157</v>
      </c>
      <c r="AG476" s="602" t="s">
        <v>157</v>
      </c>
      <c r="AH476" s="602" t="s">
        <v>157</v>
      </c>
      <c r="AI476" s="602" t="s">
        <v>157</v>
      </c>
      <c r="AJ476" s="602" t="s">
        <v>157</v>
      </c>
      <c r="AK476" s="602" t="s">
        <v>157</v>
      </c>
      <c r="AL476" s="602" t="s">
        <v>157</v>
      </c>
      <c r="AM476" s="602" t="s">
        <v>157</v>
      </c>
      <c r="AN476" s="602" t="s">
        <v>157</v>
      </c>
      <c r="AO476" s="602" t="s">
        <v>157</v>
      </c>
      <c r="AP476" s="602" t="s">
        <v>157</v>
      </c>
      <c r="AQ476" s="602" t="s">
        <v>157</v>
      </c>
      <c r="AR476" s="602" t="s">
        <v>157</v>
      </c>
      <c r="AS476" s="602" t="s">
        <v>157</v>
      </c>
      <c r="AT476" s="602" t="s">
        <v>157</v>
      </c>
      <c r="AU476" s="602" t="s">
        <v>157</v>
      </c>
      <c r="AV476" s="602" t="s">
        <v>157</v>
      </c>
      <c r="AW476" s="602" t="s">
        <v>157</v>
      </c>
      <c r="AX476" s="602" t="s">
        <v>157</v>
      </c>
      <c r="AY476" s="602" t="s">
        <v>157</v>
      </c>
      <c r="AZ476" s="602" t="s">
        <v>157</v>
      </c>
      <c r="BA476" s="602" t="s">
        <v>157</v>
      </c>
      <c r="BB476" s="602" t="s">
        <v>157</v>
      </c>
      <c r="BC476" s="602" t="s">
        <v>157</v>
      </c>
      <c r="BD476" s="602" t="s">
        <v>157</v>
      </c>
      <c r="BE476" s="602" t="s">
        <v>157</v>
      </c>
      <c r="BF476" s="602" t="s">
        <v>157</v>
      </c>
      <c r="BG476" s="602" t="s">
        <v>157</v>
      </c>
      <c r="BH476" s="602" t="s">
        <v>157</v>
      </c>
      <c r="BI476" s="602" t="s">
        <v>157</v>
      </c>
      <c r="BJ476" s="602" t="s">
        <v>157</v>
      </c>
      <c r="BK476" s="602" t="s">
        <v>157</v>
      </c>
      <c r="BL476" s="602" t="s">
        <v>157</v>
      </c>
      <c r="BM476" s="602" t="s">
        <v>157</v>
      </c>
      <c r="BN476" s="602" t="s">
        <v>157</v>
      </c>
      <c r="BO476" s="602" t="s">
        <v>157</v>
      </c>
    </row>
    <row r="477" spans="1:67" ht="14.4" x14ac:dyDescent="0.25">
      <c r="A477" s="597" t="e">
        <v>#N/A</v>
      </c>
      <c r="B477" s="597" t="e">
        <v>#N/A</v>
      </c>
      <c r="C477" s="598" t="s">
        <v>157</v>
      </c>
      <c r="D477" s="598" t="s">
        <v>157</v>
      </c>
      <c r="E477" s="599"/>
      <c r="F477" s="599" t="s">
        <v>157</v>
      </c>
      <c r="G477" s="600" t="s">
        <v>157</v>
      </c>
      <c r="H477" s="601" t="s">
        <v>157</v>
      </c>
      <c r="I477" s="602" t="s">
        <v>157</v>
      </c>
      <c r="J477" s="602" t="s">
        <v>157</v>
      </c>
      <c r="K477" s="602" t="s">
        <v>157</v>
      </c>
      <c r="L477" s="602" t="s">
        <v>157</v>
      </c>
      <c r="M477" s="602" t="s">
        <v>157</v>
      </c>
      <c r="N477" s="602" t="s">
        <v>157</v>
      </c>
      <c r="O477" s="602" t="s">
        <v>157</v>
      </c>
      <c r="P477" s="602" t="s">
        <v>157</v>
      </c>
      <c r="Q477" s="602" t="s">
        <v>157</v>
      </c>
      <c r="R477" s="602" t="s">
        <v>157</v>
      </c>
      <c r="S477" s="602" t="s">
        <v>157</v>
      </c>
      <c r="T477" s="602" t="s">
        <v>157</v>
      </c>
      <c r="U477" s="602" t="s">
        <v>157</v>
      </c>
      <c r="V477" s="602" t="s">
        <v>157</v>
      </c>
      <c r="W477" s="602" t="s">
        <v>157</v>
      </c>
      <c r="X477" s="602" t="s">
        <v>157</v>
      </c>
      <c r="Y477" s="602" t="s">
        <v>157</v>
      </c>
      <c r="Z477" s="602" t="s">
        <v>157</v>
      </c>
      <c r="AA477" s="602" t="s">
        <v>157</v>
      </c>
      <c r="AB477" s="602" t="s">
        <v>157</v>
      </c>
      <c r="AC477" s="602" t="s">
        <v>157</v>
      </c>
      <c r="AD477" s="602" t="s">
        <v>157</v>
      </c>
      <c r="AE477" s="602" t="s">
        <v>157</v>
      </c>
      <c r="AF477" s="602" t="s">
        <v>157</v>
      </c>
      <c r="AG477" s="602" t="s">
        <v>157</v>
      </c>
      <c r="AH477" s="602" t="s">
        <v>157</v>
      </c>
      <c r="AI477" s="602" t="s">
        <v>157</v>
      </c>
      <c r="AJ477" s="602" t="s">
        <v>157</v>
      </c>
      <c r="AK477" s="602" t="s">
        <v>157</v>
      </c>
      <c r="AL477" s="602" t="s">
        <v>157</v>
      </c>
      <c r="AM477" s="602" t="s">
        <v>157</v>
      </c>
      <c r="AN477" s="602" t="s">
        <v>157</v>
      </c>
      <c r="AO477" s="602" t="s">
        <v>157</v>
      </c>
      <c r="AP477" s="602" t="s">
        <v>157</v>
      </c>
      <c r="AQ477" s="602" t="s">
        <v>157</v>
      </c>
      <c r="AR477" s="602" t="s">
        <v>157</v>
      </c>
      <c r="AS477" s="602" t="s">
        <v>157</v>
      </c>
      <c r="AT477" s="602" t="s">
        <v>157</v>
      </c>
      <c r="AU477" s="602" t="s">
        <v>157</v>
      </c>
      <c r="AV477" s="602" t="s">
        <v>157</v>
      </c>
      <c r="AW477" s="602" t="s">
        <v>157</v>
      </c>
      <c r="AX477" s="602" t="s">
        <v>157</v>
      </c>
      <c r="AY477" s="602" t="s">
        <v>157</v>
      </c>
      <c r="AZ477" s="602" t="s">
        <v>157</v>
      </c>
      <c r="BA477" s="602" t="s">
        <v>157</v>
      </c>
      <c r="BB477" s="602" t="s">
        <v>157</v>
      </c>
      <c r="BC477" s="602" t="s">
        <v>157</v>
      </c>
      <c r="BD477" s="602" t="s">
        <v>157</v>
      </c>
      <c r="BE477" s="602" t="s">
        <v>157</v>
      </c>
      <c r="BF477" s="602" t="s">
        <v>157</v>
      </c>
      <c r="BG477" s="602" t="s">
        <v>157</v>
      </c>
      <c r="BH477" s="602" t="s">
        <v>157</v>
      </c>
      <c r="BI477" s="602" t="s">
        <v>157</v>
      </c>
      <c r="BJ477" s="602" t="s">
        <v>157</v>
      </c>
      <c r="BK477" s="602" t="s">
        <v>157</v>
      </c>
      <c r="BL477" s="602" t="s">
        <v>157</v>
      </c>
      <c r="BM477" s="602" t="s">
        <v>157</v>
      </c>
      <c r="BN477" s="602" t="s">
        <v>157</v>
      </c>
      <c r="BO477" s="602" t="s">
        <v>157</v>
      </c>
    </row>
    <row r="478" spans="1:67" ht="14.4" x14ac:dyDescent="0.25">
      <c r="A478" s="597" t="e">
        <v>#N/A</v>
      </c>
      <c r="B478" s="597" t="e">
        <v>#N/A</v>
      </c>
      <c r="C478" s="598" t="s">
        <v>157</v>
      </c>
      <c r="D478" s="598" t="s">
        <v>157</v>
      </c>
      <c r="E478" s="599"/>
      <c r="F478" s="599" t="s">
        <v>157</v>
      </c>
      <c r="G478" s="600" t="s">
        <v>157</v>
      </c>
      <c r="H478" s="601" t="s">
        <v>157</v>
      </c>
      <c r="I478" s="602" t="s">
        <v>157</v>
      </c>
      <c r="J478" s="602" t="s">
        <v>157</v>
      </c>
      <c r="K478" s="602" t="s">
        <v>157</v>
      </c>
      <c r="L478" s="602" t="s">
        <v>157</v>
      </c>
      <c r="M478" s="602" t="s">
        <v>157</v>
      </c>
      <c r="N478" s="602" t="s">
        <v>157</v>
      </c>
      <c r="O478" s="602" t="s">
        <v>157</v>
      </c>
      <c r="P478" s="602" t="s">
        <v>157</v>
      </c>
      <c r="Q478" s="602" t="s">
        <v>157</v>
      </c>
      <c r="R478" s="602" t="s">
        <v>157</v>
      </c>
      <c r="S478" s="602" t="s">
        <v>157</v>
      </c>
      <c r="T478" s="602" t="s">
        <v>157</v>
      </c>
      <c r="U478" s="602" t="s">
        <v>157</v>
      </c>
      <c r="V478" s="602" t="s">
        <v>157</v>
      </c>
      <c r="W478" s="602" t="s">
        <v>157</v>
      </c>
      <c r="X478" s="602" t="s">
        <v>157</v>
      </c>
      <c r="Y478" s="602" t="s">
        <v>157</v>
      </c>
      <c r="Z478" s="602" t="s">
        <v>157</v>
      </c>
      <c r="AA478" s="602" t="s">
        <v>157</v>
      </c>
      <c r="AB478" s="602" t="s">
        <v>157</v>
      </c>
      <c r="AC478" s="602" t="s">
        <v>157</v>
      </c>
      <c r="AD478" s="602" t="s">
        <v>157</v>
      </c>
      <c r="AE478" s="602" t="s">
        <v>157</v>
      </c>
      <c r="AF478" s="602" t="s">
        <v>157</v>
      </c>
      <c r="AG478" s="602" t="s">
        <v>157</v>
      </c>
      <c r="AH478" s="602" t="s">
        <v>157</v>
      </c>
      <c r="AI478" s="602" t="s">
        <v>157</v>
      </c>
      <c r="AJ478" s="602" t="s">
        <v>157</v>
      </c>
      <c r="AK478" s="602" t="s">
        <v>157</v>
      </c>
      <c r="AL478" s="602" t="s">
        <v>157</v>
      </c>
      <c r="AM478" s="602" t="s">
        <v>157</v>
      </c>
      <c r="AN478" s="602" t="s">
        <v>157</v>
      </c>
      <c r="AO478" s="602" t="s">
        <v>157</v>
      </c>
      <c r="AP478" s="602" t="s">
        <v>157</v>
      </c>
      <c r="AQ478" s="602" t="s">
        <v>157</v>
      </c>
      <c r="AR478" s="602" t="s">
        <v>157</v>
      </c>
      <c r="AS478" s="602" t="s">
        <v>157</v>
      </c>
      <c r="AT478" s="602" t="s">
        <v>157</v>
      </c>
      <c r="AU478" s="602" t="s">
        <v>157</v>
      </c>
      <c r="AV478" s="602" t="s">
        <v>157</v>
      </c>
      <c r="AW478" s="602" t="s">
        <v>157</v>
      </c>
      <c r="AX478" s="602" t="s">
        <v>157</v>
      </c>
      <c r="AY478" s="602" t="s">
        <v>157</v>
      </c>
      <c r="AZ478" s="602" t="s">
        <v>157</v>
      </c>
      <c r="BA478" s="602" t="s">
        <v>157</v>
      </c>
      <c r="BB478" s="602" t="s">
        <v>157</v>
      </c>
      <c r="BC478" s="602" t="s">
        <v>157</v>
      </c>
      <c r="BD478" s="602" t="s">
        <v>157</v>
      </c>
      <c r="BE478" s="602" t="s">
        <v>157</v>
      </c>
      <c r="BF478" s="602" t="s">
        <v>157</v>
      </c>
      <c r="BG478" s="602" t="s">
        <v>157</v>
      </c>
      <c r="BH478" s="602" t="s">
        <v>157</v>
      </c>
      <c r="BI478" s="602" t="s">
        <v>157</v>
      </c>
      <c r="BJ478" s="602" t="s">
        <v>157</v>
      </c>
      <c r="BK478" s="602" t="s">
        <v>157</v>
      </c>
      <c r="BL478" s="602" t="s">
        <v>157</v>
      </c>
      <c r="BM478" s="602" t="s">
        <v>157</v>
      </c>
      <c r="BN478" s="602" t="s">
        <v>157</v>
      </c>
      <c r="BO478" s="602" t="s">
        <v>157</v>
      </c>
    </row>
    <row r="479" spans="1:67" ht="14.4" x14ac:dyDescent="0.25">
      <c r="A479" s="597" t="e">
        <v>#N/A</v>
      </c>
      <c r="B479" s="597" t="e">
        <v>#N/A</v>
      </c>
      <c r="C479" s="598" t="s">
        <v>157</v>
      </c>
      <c r="D479" s="598" t="s">
        <v>157</v>
      </c>
      <c r="E479" s="599"/>
      <c r="F479" s="599" t="s">
        <v>157</v>
      </c>
      <c r="G479" s="600" t="s">
        <v>157</v>
      </c>
      <c r="H479" s="601" t="s">
        <v>157</v>
      </c>
      <c r="I479" s="602" t="s">
        <v>157</v>
      </c>
      <c r="J479" s="602" t="s">
        <v>157</v>
      </c>
      <c r="K479" s="602" t="s">
        <v>157</v>
      </c>
      <c r="L479" s="602" t="s">
        <v>157</v>
      </c>
      <c r="M479" s="602" t="s">
        <v>157</v>
      </c>
      <c r="N479" s="602" t="s">
        <v>157</v>
      </c>
      <c r="O479" s="602" t="s">
        <v>157</v>
      </c>
      <c r="P479" s="602" t="s">
        <v>157</v>
      </c>
      <c r="Q479" s="602" t="s">
        <v>157</v>
      </c>
      <c r="R479" s="602" t="s">
        <v>157</v>
      </c>
      <c r="S479" s="602" t="s">
        <v>157</v>
      </c>
      <c r="T479" s="602" t="s">
        <v>157</v>
      </c>
      <c r="U479" s="602" t="s">
        <v>157</v>
      </c>
      <c r="V479" s="602" t="s">
        <v>157</v>
      </c>
      <c r="W479" s="602" t="s">
        <v>157</v>
      </c>
      <c r="X479" s="602" t="s">
        <v>157</v>
      </c>
      <c r="Y479" s="602" t="s">
        <v>157</v>
      </c>
      <c r="Z479" s="602" t="s">
        <v>157</v>
      </c>
      <c r="AA479" s="602" t="s">
        <v>157</v>
      </c>
      <c r="AB479" s="602" t="s">
        <v>157</v>
      </c>
      <c r="AC479" s="602" t="s">
        <v>157</v>
      </c>
      <c r="AD479" s="602" t="s">
        <v>157</v>
      </c>
      <c r="AE479" s="602" t="s">
        <v>157</v>
      </c>
      <c r="AF479" s="602" t="s">
        <v>157</v>
      </c>
      <c r="AG479" s="602" t="s">
        <v>157</v>
      </c>
      <c r="AH479" s="602" t="s">
        <v>157</v>
      </c>
      <c r="AI479" s="602" t="s">
        <v>157</v>
      </c>
      <c r="AJ479" s="602" t="s">
        <v>157</v>
      </c>
      <c r="AK479" s="602" t="s">
        <v>157</v>
      </c>
      <c r="AL479" s="602" t="s">
        <v>157</v>
      </c>
      <c r="AM479" s="602" t="s">
        <v>157</v>
      </c>
      <c r="AN479" s="602" t="s">
        <v>157</v>
      </c>
      <c r="AO479" s="602" t="s">
        <v>157</v>
      </c>
      <c r="AP479" s="602" t="s">
        <v>157</v>
      </c>
      <c r="AQ479" s="602" t="s">
        <v>157</v>
      </c>
      <c r="AR479" s="602" t="s">
        <v>157</v>
      </c>
      <c r="AS479" s="602" t="s">
        <v>157</v>
      </c>
      <c r="AT479" s="602" t="s">
        <v>157</v>
      </c>
      <c r="AU479" s="602" t="s">
        <v>157</v>
      </c>
      <c r="AV479" s="602" t="s">
        <v>157</v>
      </c>
      <c r="AW479" s="602" t="s">
        <v>157</v>
      </c>
      <c r="AX479" s="602" t="s">
        <v>157</v>
      </c>
      <c r="AY479" s="602" t="s">
        <v>157</v>
      </c>
      <c r="AZ479" s="602" t="s">
        <v>157</v>
      </c>
      <c r="BA479" s="602" t="s">
        <v>157</v>
      </c>
      <c r="BB479" s="602" t="s">
        <v>157</v>
      </c>
      <c r="BC479" s="602" t="s">
        <v>157</v>
      </c>
      <c r="BD479" s="602" t="s">
        <v>157</v>
      </c>
      <c r="BE479" s="602" t="s">
        <v>157</v>
      </c>
      <c r="BF479" s="602" t="s">
        <v>157</v>
      </c>
      <c r="BG479" s="602" t="s">
        <v>157</v>
      </c>
      <c r="BH479" s="602" t="s">
        <v>157</v>
      </c>
      <c r="BI479" s="602" t="s">
        <v>157</v>
      </c>
      <c r="BJ479" s="602" t="s">
        <v>157</v>
      </c>
      <c r="BK479" s="602" t="s">
        <v>157</v>
      </c>
      <c r="BL479" s="602" t="s">
        <v>157</v>
      </c>
      <c r="BM479" s="602" t="s">
        <v>157</v>
      </c>
      <c r="BN479" s="602" t="s">
        <v>157</v>
      </c>
      <c r="BO479" s="602" t="s">
        <v>157</v>
      </c>
    </row>
    <row r="480" spans="1:67" ht="14.4" x14ac:dyDescent="0.25">
      <c r="A480" s="597" t="e">
        <v>#N/A</v>
      </c>
      <c r="B480" s="597" t="e">
        <v>#N/A</v>
      </c>
      <c r="C480" s="598" t="s">
        <v>157</v>
      </c>
      <c r="D480" s="598" t="s">
        <v>157</v>
      </c>
      <c r="E480" s="599"/>
      <c r="F480" s="599" t="s">
        <v>157</v>
      </c>
      <c r="G480" s="600" t="s">
        <v>157</v>
      </c>
      <c r="H480" s="601" t="s">
        <v>157</v>
      </c>
      <c r="I480" s="602" t="s">
        <v>157</v>
      </c>
      <c r="J480" s="602" t="s">
        <v>157</v>
      </c>
      <c r="K480" s="602" t="s">
        <v>157</v>
      </c>
      <c r="L480" s="602" t="s">
        <v>157</v>
      </c>
      <c r="M480" s="602" t="s">
        <v>157</v>
      </c>
      <c r="N480" s="602" t="s">
        <v>157</v>
      </c>
      <c r="O480" s="602" t="s">
        <v>157</v>
      </c>
      <c r="P480" s="602" t="s">
        <v>157</v>
      </c>
      <c r="Q480" s="602" t="s">
        <v>157</v>
      </c>
      <c r="R480" s="602" t="s">
        <v>157</v>
      </c>
      <c r="S480" s="602" t="s">
        <v>157</v>
      </c>
      <c r="T480" s="602" t="s">
        <v>157</v>
      </c>
      <c r="U480" s="602" t="s">
        <v>157</v>
      </c>
      <c r="V480" s="602" t="s">
        <v>157</v>
      </c>
      <c r="W480" s="602" t="s">
        <v>157</v>
      </c>
      <c r="X480" s="602" t="s">
        <v>157</v>
      </c>
      <c r="Y480" s="602" t="s">
        <v>157</v>
      </c>
      <c r="Z480" s="602" t="s">
        <v>157</v>
      </c>
      <c r="AA480" s="602" t="s">
        <v>157</v>
      </c>
      <c r="AB480" s="602" t="s">
        <v>157</v>
      </c>
      <c r="AC480" s="602" t="s">
        <v>157</v>
      </c>
      <c r="AD480" s="602" t="s">
        <v>157</v>
      </c>
      <c r="AE480" s="602" t="s">
        <v>157</v>
      </c>
      <c r="AF480" s="602" t="s">
        <v>157</v>
      </c>
      <c r="AG480" s="602" t="s">
        <v>157</v>
      </c>
      <c r="AH480" s="602" t="s">
        <v>157</v>
      </c>
      <c r="AI480" s="602" t="s">
        <v>157</v>
      </c>
      <c r="AJ480" s="602" t="s">
        <v>157</v>
      </c>
      <c r="AK480" s="602" t="s">
        <v>157</v>
      </c>
      <c r="AL480" s="602" t="s">
        <v>157</v>
      </c>
      <c r="AM480" s="602" t="s">
        <v>157</v>
      </c>
      <c r="AN480" s="602" t="s">
        <v>157</v>
      </c>
      <c r="AO480" s="602" t="s">
        <v>157</v>
      </c>
      <c r="AP480" s="602" t="s">
        <v>157</v>
      </c>
      <c r="AQ480" s="602" t="s">
        <v>157</v>
      </c>
      <c r="AR480" s="602" t="s">
        <v>157</v>
      </c>
      <c r="AS480" s="602" t="s">
        <v>157</v>
      </c>
      <c r="AT480" s="602" t="s">
        <v>157</v>
      </c>
      <c r="AU480" s="602" t="s">
        <v>157</v>
      </c>
      <c r="AV480" s="602" t="s">
        <v>157</v>
      </c>
      <c r="AW480" s="602" t="s">
        <v>157</v>
      </c>
      <c r="AX480" s="602" t="s">
        <v>157</v>
      </c>
      <c r="AY480" s="602" t="s">
        <v>157</v>
      </c>
      <c r="AZ480" s="602" t="s">
        <v>157</v>
      </c>
      <c r="BA480" s="602" t="s">
        <v>157</v>
      </c>
      <c r="BB480" s="602" t="s">
        <v>157</v>
      </c>
      <c r="BC480" s="602" t="s">
        <v>157</v>
      </c>
      <c r="BD480" s="602" t="s">
        <v>157</v>
      </c>
      <c r="BE480" s="602" t="s">
        <v>157</v>
      </c>
      <c r="BF480" s="602" t="s">
        <v>157</v>
      </c>
      <c r="BG480" s="602" t="s">
        <v>157</v>
      </c>
      <c r="BH480" s="602" t="s">
        <v>157</v>
      </c>
      <c r="BI480" s="602" t="s">
        <v>157</v>
      </c>
      <c r="BJ480" s="602" t="s">
        <v>157</v>
      </c>
      <c r="BK480" s="602" t="s">
        <v>157</v>
      </c>
      <c r="BL480" s="602" t="s">
        <v>157</v>
      </c>
      <c r="BM480" s="602" t="s">
        <v>157</v>
      </c>
      <c r="BN480" s="602" t="s">
        <v>157</v>
      </c>
      <c r="BO480" s="602" t="s">
        <v>157</v>
      </c>
    </row>
    <row r="481" spans="1:67" ht="14.4" x14ac:dyDescent="0.25">
      <c r="A481" s="597" t="e">
        <v>#N/A</v>
      </c>
      <c r="B481" s="597" t="e">
        <v>#N/A</v>
      </c>
      <c r="C481" s="598" t="s">
        <v>157</v>
      </c>
      <c r="D481" s="598" t="s">
        <v>157</v>
      </c>
      <c r="E481" s="599"/>
      <c r="F481" s="599" t="s">
        <v>157</v>
      </c>
      <c r="G481" s="600" t="s">
        <v>157</v>
      </c>
      <c r="H481" s="601" t="s">
        <v>157</v>
      </c>
      <c r="I481" s="602" t="s">
        <v>157</v>
      </c>
      <c r="J481" s="602" t="s">
        <v>157</v>
      </c>
      <c r="K481" s="602" t="s">
        <v>157</v>
      </c>
      <c r="L481" s="602" t="s">
        <v>157</v>
      </c>
      <c r="M481" s="602" t="s">
        <v>157</v>
      </c>
      <c r="N481" s="602" t="s">
        <v>157</v>
      </c>
      <c r="O481" s="602" t="s">
        <v>157</v>
      </c>
      <c r="P481" s="602" t="s">
        <v>157</v>
      </c>
      <c r="Q481" s="602" t="s">
        <v>157</v>
      </c>
      <c r="R481" s="602" t="s">
        <v>157</v>
      </c>
      <c r="S481" s="602" t="s">
        <v>157</v>
      </c>
      <c r="T481" s="602" t="s">
        <v>157</v>
      </c>
      <c r="U481" s="602" t="s">
        <v>157</v>
      </c>
      <c r="V481" s="602" t="s">
        <v>157</v>
      </c>
      <c r="W481" s="602" t="s">
        <v>157</v>
      </c>
      <c r="X481" s="602" t="s">
        <v>157</v>
      </c>
      <c r="Y481" s="602" t="s">
        <v>157</v>
      </c>
      <c r="Z481" s="602" t="s">
        <v>157</v>
      </c>
      <c r="AA481" s="602" t="s">
        <v>157</v>
      </c>
      <c r="AB481" s="602" t="s">
        <v>157</v>
      </c>
      <c r="AC481" s="602" t="s">
        <v>157</v>
      </c>
      <c r="AD481" s="602" t="s">
        <v>157</v>
      </c>
      <c r="AE481" s="602" t="s">
        <v>157</v>
      </c>
      <c r="AF481" s="602" t="s">
        <v>157</v>
      </c>
      <c r="AG481" s="602" t="s">
        <v>157</v>
      </c>
      <c r="AH481" s="602" t="s">
        <v>157</v>
      </c>
      <c r="AI481" s="602" t="s">
        <v>157</v>
      </c>
      <c r="AJ481" s="602" t="s">
        <v>157</v>
      </c>
      <c r="AK481" s="602" t="s">
        <v>157</v>
      </c>
      <c r="AL481" s="602" t="s">
        <v>157</v>
      </c>
      <c r="AM481" s="602" t="s">
        <v>157</v>
      </c>
      <c r="AN481" s="602" t="s">
        <v>157</v>
      </c>
      <c r="AO481" s="602" t="s">
        <v>157</v>
      </c>
      <c r="AP481" s="602" t="s">
        <v>157</v>
      </c>
      <c r="AQ481" s="602" t="s">
        <v>157</v>
      </c>
      <c r="AR481" s="602" t="s">
        <v>157</v>
      </c>
      <c r="AS481" s="602" t="s">
        <v>157</v>
      </c>
      <c r="AT481" s="602" t="s">
        <v>157</v>
      </c>
      <c r="AU481" s="602" t="s">
        <v>157</v>
      </c>
      <c r="AV481" s="602" t="s">
        <v>157</v>
      </c>
      <c r="AW481" s="602" t="s">
        <v>157</v>
      </c>
      <c r="AX481" s="602" t="s">
        <v>157</v>
      </c>
      <c r="AY481" s="602" t="s">
        <v>157</v>
      </c>
      <c r="AZ481" s="602" t="s">
        <v>157</v>
      </c>
      <c r="BA481" s="602" t="s">
        <v>157</v>
      </c>
      <c r="BB481" s="602" t="s">
        <v>157</v>
      </c>
      <c r="BC481" s="602" t="s">
        <v>157</v>
      </c>
      <c r="BD481" s="602" t="s">
        <v>157</v>
      </c>
      <c r="BE481" s="602" t="s">
        <v>157</v>
      </c>
      <c r="BF481" s="602" t="s">
        <v>157</v>
      </c>
      <c r="BG481" s="602" t="s">
        <v>157</v>
      </c>
      <c r="BH481" s="602" t="s">
        <v>157</v>
      </c>
      <c r="BI481" s="602" t="s">
        <v>157</v>
      </c>
      <c r="BJ481" s="602" t="s">
        <v>157</v>
      </c>
      <c r="BK481" s="602" t="s">
        <v>157</v>
      </c>
      <c r="BL481" s="602" t="s">
        <v>157</v>
      </c>
      <c r="BM481" s="602" t="s">
        <v>157</v>
      </c>
      <c r="BN481" s="602" t="s">
        <v>157</v>
      </c>
      <c r="BO481" s="602" t="s">
        <v>157</v>
      </c>
    </row>
    <row r="482" spans="1:67" ht="14.4" x14ac:dyDescent="0.25">
      <c r="A482" s="597" t="e">
        <v>#N/A</v>
      </c>
      <c r="B482" s="597" t="e">
        <v>#N/A</v>
      </c>
      <c r="C482" s="598" t="s">
        <v>157</v>
      </c>
      <c r="D482" s="598" t="s">
        <v>157</v>
      </c>
      <c r="E482" s="599"/>
      <c r="F482" s="599" t="s">
        <v>157</v>
      </c>
      <c r="G482" s="600" t="s">
        <v>157</v>
      </c>
      <c r="H482" s="601" t="s">
        <v>157</v>
      </c>
      <c r="I482" s="602" t="s">
        <v>157</v>
      </c>
      <c r="J482" s="602" t="s">
        <v>157</v>
      </c>
      <c r="K482" s="602" t="s">
        <v>157</v>
      </c>
      <c r="L482" s="602" t="s">
        <v>157</v>
      </c>
      <c r="M482" s="602" t="s">
        <v>157</v>
      </c>
      <c r="N482" s="602" t="s">
        <v>157</v>
      </c>
      <c r="O482" s="602" t="s">
        <v>157</v>
      </c>
      <c r="P482" s="602" t="s">
        <v>157</v>
      </c>
      <c r="Q482" s="602" t="s">
        <v>157</v>
      </c>
      <c r="R482" s="602" t="s">
        <v>157</v>
      </c>
      <c r="S482" s="602" t="s">
        <v>157</v>
      </c>
      <c r="T482" s="602" t="s">
        <v>157</v>
      </c>
      <c r="U482" s="602" t="s">
        <v>157</v>
      </c>
      <c r="V482" s="602" t="s">
        <v>157</v>
      </c>
      <c r="W482" s="602" t="s">
        <v>157</v>
      </c>
      <c r="X482" s="602" t="s">
        <v>157</v>
      </c>
      <c r="Y482" s="602" t="s">
        <v>157</v>
      </c>
      <c r="Z482" s="602" t="s">
        <v>157</v>
      </c>
      <c r="AA482" s="602" t="s">
        <v>157</v>
      </c>
      <c r="AB482" s="602" t="s">
        <v>157</v>
      </c>
      <c r="AC482" s="602" t="s">
        <v>157</v>
      </c>
      <c r="AD482" s="602" t="s">
        <v>157</v>
      </c>
      <c r="AE482" s="602" t="s">
        <v>157</v>
      </c>
      <c r="AF482" s="602" t="s">
        <v>157</v>
      </c>
      <c r="AG482" s="602" t="s">
        <v>157</v>
      </c>
      <c r="AH482" s="602" t="s">
        <v>157</v>
      </c>
      <c r="AI482" s="602" t="s">
        <v>157</v>
      </c>
      <c r="AJ482" s="602" t="s">
        <v>157</v>
      </c>
      <c r="AK482" s="602" t="s">
        <v>157</v>
      </c>
      <c r="AL482" s="602" t="s">
        <v>157</v>
      </c>
      <c r="AM482" s="602" t="s">
        <v>157</v>
      </c>
      <c r="AN482" s="602" t="s">
        <v>157</v>
      </c>
      <c r="AO482" s="602" t="s">
        <v>157</v>
      </c>
      <c r="AP482" s="602" t="s">
        <v>157</v>
      </c>
      <c r="AQ482" s="602" t="s">
        <v>157</v>
      </c>
      <c r="AR482" s="602" t="s">
        <v>157</v>
      </c>
      <c r="AS482" s="602" t="s">
        <v>157</v>
      </c>
      <c r="AT482" s="602" t="s">
        <v>157</v>
      </c>
      <c r="AU482" s="602" t="s">
        <v>157</v>
      </c>
      <c r="AV482" s="602" t="s">
        <v>157</v>
      </c>
      <c r="AW482" s="602" t="s">
        <v>157</v>
      </c>
      <c r="AX482" s="602" t="s">
        <v>157</v>
      </c>
      <c r="AY482" s="602" t="s">
        <v>157</v>
      </c>
      <c r="AZ482" s="602" t="s">
        <v>157</v>
      </c>
      <c r="BA482" s="602" t="s">
        <v>157</v>
      </c>
      <c r="BB482" s="602" t="s">
        <v>157</v>
      </c>
      <c r="BC482" s="602" t="s">
        <v>157</v>
      </c>
      <c r="BD482" s="602" t="s">
        <v>157</v>
      </c>
      <c r="BE482" s="602" t="s">
        <v>157</v>
      </c>
      <c r="BF482" s="602" t="s">
        <v>157</v>
      </c>
      <c r="BG482" s="602" t="s">
        <v>157</v>
      </c>
      <c r="BH482" s="602" t="s">
        <v>157</v>
      </c>
      <c r="BI482" s="602" t="s">
        <v>157</v>
      </c>
      <c r="BJ482" s="602" t="s">
        <v>157</v>
      </c>
      <c r="BK482" s="602" t="s">
        <v>157</v>
      </c>
      <c r="BL482" s="602" t="s">
        <v>157</v>
      </c>
      <c r="BM482" s="602" t="s">
        <v>157</v>
      </c>
      <c r="BN482" s="602" t="s">
        <v>157</v>
      </c>
      <c r="BO482" s="602" t="s">
        <v>157</v>
      </c>
    </row>
    <row r="483" spans="1:67" ht="14.4" x14ac:dyDescent="0.25">
      <c r="A483" s="597" t="e">
        <v>#N/A</v>
      </c>
      <c r="B483" s="597" t="e">
        <v>#N/A</v>
      </c>
      <c r="C483" s="598" t="s">
        <v>157</v>
      </c>
      <c r="D483" s="598" t="s">
        <v>157</v>
      </c>
      <c r="E483" s="599"/>
      <c r="F483" s="599" t="s">
        <v>157</v>
      </c>
      <c r="G483" s="600" t="s">
        <v>157</v>
      </c>
      <c r="H483" s="601" t="s">
        <v>157</v>
      </c>
      <c r="I483" s="602" t="s">
        <v>157</v>
      </c>
      <c r="J483" s="602" t="s">
        <v>157</v>
      </c>
      <c r="K483" s="602" t="s">
        <v>157</v>
      </c>
      <c r="L483" s="602" t="s">
        <v>157</v>
      </c>
      <c r="M483" s="602" t="s">
        <v>157</v>
      </c>
      <c r="N483" s="602" t="s">
        <v>157</v>
      </c>
      <c r="O483" s="602" t="s">
        <v>157</v>
      </c>
      <c r="P483" s="602" t="s">
        <v>157</v>
      </c>
      <c r="Q483" s="602" t="s">
        <v>157</v>
      </c>
      <c r="R483" s="602" t="s">
        <v>157</v>
      </c>
      <c r="S483" s="602" t="s">
        <v>157</v>
      </c>
      <c r="T483" s="602" t="s">
        <v>157</v>
      </c>
      <c r="U483" s="602" t="s">
        <v>157</v>
      </c>
      <c r="V483" s="602" t="s">
        <v>157</v>
      </c>
      <c r="W483" s="602" t="s">
        <v>157</v>
      </c>
      <c r="X483" s="602" t="s">
        <v>157</v>
      </c>
      <c r="Y483" s="602" t="s">
        <v>157</v>
      </c>
      <c r="Z483" s="602" t="s">
        <v>157</v>
      </c>
      <c r="AA483" s="602" t="s">
        <v>157</v>
      </c>
      <c r="AB483" s="602" t="s">
        <v>157</v>
      </c>
      <c r="AC483" s="602" t="s">
        <v>157</v>
      </c>
      <c r="AD483" s="602" t="s">
        <v>157</v>
      </c>
      <c r="AE483" s="602" t="s">
        <v>157</v>
      </c>
      <c r="AF483" s="602" t="s">
        <v>157</v>
      </c>
      <c r="AG483" s="602" t="s">
        <v>157</v>
      </c>
      <c r="AH483" s="602" t="s">
        <v>157</v>
      </c>
      <c r="AI483" s="602" t="s">
        <v>157</v>
      </c>
      <c r="AJ483" s="602" t="s">
        <v>157</v>
      </c>
      <c r="AK483" s="602" t="s">
        <v>157</v>
      </c>
      <c r="AL483" s="602" t="s">
        <v>157</v>
      </c>
      <c r="AM483" s="602" t="s">
        <v>157</v>
      </c>
      <c r="AN483" s="602" t="s">
        <v>157</v>
      </c>
      <c r="AO483" s="602" t="s">
        <v>157</v>
      </c>
      <c r="AP483" s="602" t="s">
        <v>157</v>
      </c>
      <c r="AQ483" s="602" t="s">
        <v>157</v>
      </c>
      <c r="AR483" s="602" t="s">
        <v>157</v>
      </c>
      <c r="AS483" s="602" t="s">
        <v>157</v>
      </c>
      <c r="AT483" s="602" t="s">
        <v>157</v>
      </c>
      <c r="AU483" s="602" t="s">
        <v>157</v>
      </c>
      <c r="AV483" s="602" t="s">
        <v>157</v>
      </c>
      <c r="AW483" s="602" t="s">
        <v>157</v>
      </c>
      <c r="AX483" s="602" t="s">
        <v>157</v>
      </c>
      <c r="AY483" s="602" t="s">
        <v>157</v>
      </c>
      <c r="AZ483" s="602" t="s">
        <v>157</v>
      </c>
      <c r="BA483" s="602" t="s">
        <v>157</v>
      </c>
      <c r="BB483" s="602" t="s">
        <v>157</v>
      </c>
      <c r="BC483" s="602" t="s">
        <v>157</v>
      </c>
      <c r="BD483" s="602" t="s">
        <v>157</v>
      </c>
      <c r="BE483" s="602" t="s">
        <v>157</v>
      </c>
      <c r="BF483" s="602" t="s">
        <v>157</v>
      </c>
      <c r="BG483" s="602" t="s">
        <v>157</v>
      </c>
      <c r="BH483" s="602" t="s">
        <v>157</v>
      </c>
      <c r="BI483" s="602" t="s">
        <v>157</v>
      </c>
      <c r="BJ483" s="602" t="s">
        <v>157</v>
      </c>
      <c r="BK483" s="602" t="s">
        <v>157</v>
      </c>
      <c r="BL483" s="602" t="s">
        <v>157</v>
      </c>
      <c r="BM483" s="602" t="s">
        <v>157</v>
      </c>
      <c r="BN483" s="602" t="s">
        <v>157</v>
      </c>
      <c r="BO483" s="602" t="s">
        <v>157</v>
      </c>
    </row>
    <row r="484" spans="1:67" ht="14.4" x14ac:dyDescent="0.25">
      <c r="A484" s="597" t="e">
        <v>#N/A</v>
      </c>
      <c r="B484" s="597" t="e">
        <v>#N/A</v>
      </c>
      <c r="C484" s="598" t="s">
        <v>157</v>
      </c>
      <c r="D484" s="598" t="s">
        <v>157</v>
      </c>
      <c r="E484" s="599"/>
      <c r="F484" s="599" t="s">
        <v>157</v>
      </c>
      <c r="G484" s="600" t="s">
        <v>157</v>
      </c>
      <c r="H484" s="601" t="s">
        <v>157</v>
      </c>
      <c r="I484" s="602" t="s">
        <v>157</v>
      </c>
      <c r="J484" s="602" t="s">
        <v>157</v>
      </c>
      <c r="K484" s="602" t="s">
        <v>157</v>
      </c>
      <c r="L484" s="602" t="s">
        <v>157</v>
      </c>
      <c r="M484" s="602" t="s">
        <v>157</v>
      </c>
      <c r="N484" s="602" t="s">
        <v>157</v>
      </c>
      <c r="O484" s="602" t="s">
        <v>157</v>
      </c>
      <c r="P484" s="602" t="s">
        <v>157</v>
      </c>
      <c r="Q484" s="602" t="s">
        <v>157</v>
      </c>
      <c r="R484" s="602" t="s">
        <v>157</v>
      </c>
      <c r="S484" s="602" t="s">
        <v>157</v>
      </c>
      <c r="T484" s="602" t="s">
        <v>157</v>
      </c>
      <c r="U484" s="602" t="s">
        <v>157</v>
      </c>
      <c r="V484" s="602" t="s">
        <v>157</v>
      </c>
      <c r="W484" s="602" t="s">
        <v>157</v>
      </c>
      <c r="X484" s="602" t="s">
        <v>157</v>
      </c>
      <c r="Y484" s="602" t="s">
        <v>157</v>
      </c>
      <c r="Z484" s="602" t="s">
        <v>157</v>
      </c>
      <c r="AA484" s="602" t="s">
        <v>157</v>
      </c>
      <c r="AB484" s="602" t="s">
        <v>157</v>
      </c>
      <c r="AC484" s="602" t="s">
        <v>157</v>
      </c>
      <c r="AD484" s="602" t="s">
        <v>157</v>
      </c>
      <c r="AE484" s="602" t="s">
        <v>157</v>
      </c>
      <c r="AF484" s="602" t="s">
        <v>157</v>
      </c>
      <c r="AG484" s="602" t="s">
        <v>157</v>
      </c>
      <c r="AH484" s="602" t="s">
        <v>157</v>
      </c>
      <c r="AI484" s="602" t="s">
        <v>157</v>
      </c>
      <c r="AJ484" s="602" t="s">
        <v>157</v>
      </c>
      <c r="AK484" s="602" t="s">
        <v>157</v>
      </c>
      <c r="AL484" s="602" t="s">
        <v>157</v>
      </c>
      <c r="AM484" s="602" t="s">
        <v>157</v>
      </c>
      <c r="AN484" s="602" t="s">
        <v>157</v>
      </c>
      <c r="AO484" s="602" t="s">
        <v>157</v>
      </c>
      <c r="AP484" s="602" t="s">
        <v>157</v>
      </c>
      <c r="AQ484" s="602" t="s">
        <v>157</v>
      </c>
      <c r="AR484" s="602" t="s">
        <v>157</v>
      </c>
      <c r="AS484" s="602" t="s">
        <v>157</v>
      </c>
      <c r="AT484" s="602" t="s">
        <v>157</v>
      </c>
      <c r="AU484" s="602" t="s">
        <v>157</v>
      </c>
      <c r="AV484" s="602" t="s">
        <v>157</v>
      </c>
      <c r="AW484" s="602" t="s">
        <v>157</v>
      </c>
      <c r="AX484" s="602" t="s">
        <v>157</v>
      </c>
      <c r="AY484" s="602" t="s">
        <v>157</v>
      </c>
      <c r="AZ484" s="602" t="s">
        <v>157</v>
      </c>
      <c r="BA484" s="602" t="s">
        <v>157</v>
      </c>
      <c r="BB484" s="602" t="s">
        <v>157</v>
      </c>
      <c r="BC484" s="602" t="s">
        <v>157</v>
      </c>
      <c r="BD484" s="602" t="s">
        <v>157</v>
      </c>
      <c r="BE484" s="602" t="s">
        <v>157</v>
      </c>
      <c r="BF484" s="602" t="s">
        <v>157</v>
      </c>
      <c r="BG484" s="602" t="s">
        <v>157</v>
      </c>
      <c r="BH484" s="602" t="s">
        <v>157</v>
      </c>
      <c r="BI484" s="602" t="s">
        <v>157</v>
      </c>
      <c r="BJ484" s="602" t="s">
        <v>157</v>
      </c>
      <c r="BK484" s="602" t="s">
        <v>157</v>
      </c>
      <c r="BL484" s="602" t="s">
        <v>157</v>
      </c>
      <c r="BM484" s="602" t="s">
        <v>157</v>
      </c>
      <c r="BN484" s="602" t="s">
        <v>157</v>
      </c>
      <c r="BO484" s="602" t="s">
        <v>157</v>
      </c>
    </row>
    <row r="485" spans="1:67" ht="14.4" x14ac:dyDescent="0.25">
      <c r="A485" s="597" t="e">
        <v>#N/A</v>
      </c>
      <c r="B485" s="597" t="e">
        <v>#N/A</v>
      </c>
      <c r="C485" s="598" t="s">
        <v>157</v>
      </c>
      <c r="D485" s="598" t="s">
        <v>157</v>
      </c>
      <c r="E485" s="599"/>
      <c r="F485" s="599" t="s">
        <v>157</v>
      </c>
      <c r="G485" s="600" t="s">
        <v>157</v>
      </c>
      <c r="H485" s="601" t="s">
        <v>157</v>
      </c>
      <c r="I485" s="602" t="s">
        <v>157</v>
      </c>
      <c r="J485" s="602" t="s">
        <v>157</v>
      </c>
      <c r="K485" s="602" t="s">
        <v>157</v>
      </c>
      <c r="L485" s="602" t="s">
        <v>157</v>
      </c>
      <c r="M485" s="602" t="s">
        <v>157</v>
      </c>
      <c r="N485" s="602" t="s">
        <v>157</v>
      </c>
      <c r="O485" s="602" t="s">
        <v>157</v>
      </c>
      <c r="P485" s="602" t="s">
        <v>157</v>
      </c>
      <c r="Q485" s="602" t="s">
        <v>157</v>
      </c>
      <c r="R485" s="602" t="s">
        <v>157</v>
      </c>
      <c r="S485" s="602" t="s">
        <v>157</v>
      </c>
      <c r="T485" s="602" t="s">
        <v>157</v>
      </c>
      <c r="U485" s="602" t="s">
        <v>157</v>
      </c>
      <c r="V485" s="602" t="s">
        <v>157</v>
      </c>
      <c r="W485" s="602" t="s">
        <v>157</v>
      </c>
      <c r="X485" s="602" t="s">
        <v>157</v>
      </c>
      <c r="Y485" s="602" t="s">
        <v>157</v>
      </c>
      <c r="Z485" s="602" t="s">
        <v>157</v>
      </c>
      <c r="AA485" s="602" t="s">
        <v>157</v>
      </c>
      <c r="AB485" s="602" t="s">
        <v>157</v>
      </c>
      <c r="AC485" s="602" t="s">
        <v>157</v>
      </c>
      <c r="AD485" s="602" t="s">
        <v>157</v>
      </c>
      <c r="AE485" s="602" t="s">
        <v>157</v>
      </c>
      <c r="AF485" s="602" t="s">
        <v>157</v>
      </c>
      <c r="AG485" s="602" t="s">
        <v>157</v>
      </c>
      <c r="AH485" s="602" t="s">
        <v>157</v>
      </c>
      <c r="AI485" s="602" t="s">
        <v>157</v>
      </c>
      <c r="AJ485" s="602" t="s">
        <v>157</v>
      </c>
      <c r="AK485" s="602" t="s">
        <v>157</v>
      </c>
      <c r="AL485" s="602" t="s">
        <v>157</v>
      </c>
      <c r="AM485" s="602" t="s">
        <v>157</v>
      </c>
      <c r="AN485" s="602" t="s">
        <v>157</v>
      </c>
      <c r="AO485" s="602" t="s">
        <v>157</v>
      </c>
      <c r="AP485" s="602" t="s">
        <v>157</v>
      </c>
      <c r="AQ485" s="602" t="s">
        <v>157</v>
      </c>
      <c r="AR485" s="602" t="s">
        <v>157</v>
      </c>
      <c r="AS485" s="602" t="s">
        <v>157</v>
      </c>
      <c r="AT485" s="602" t="s">
        <v>157</v>
      </c>
      <c r="AU485" s="602" t="s">
        <v>157</v>
      </c>
      <c r="AV485" s="602" t="s">
        <v>157</v>
      </c>
      <c r="AW485" s="602" t="s">
        <v>157</v>
      </c>
      <c r="AX485" s="602" t="s">
        <v>157</v>
      </c>
      <c r="AY485" s="602" t="s">
        <v>157</v>
      </c>
      <c r="AZ485" s="602" t="s">
        <v>157</v>
      </c>
      <c r="BA485" s="602" t="s">
        <v>157</v>
      </c>
      <c r="BB485" s="602" t="s">
        <v>157</v>
      </c>
      <c r="BC485" s="602" t="s">
        <v>157</v>
      </c>
      <c r="BD485" s="602" t="s">
        <v>157</v>
      </c>
      <c r="BE485" s="602" t="s">
        <v>157</v>
      </c>
      <c r="BF485" s="602" t="s">
        <v>157</v>
      </c>
      <c r="BG485" s="602" t="s">
        <v>157</v>
      </c>
      <c r="BH485" s="602" t="s">
        <v>157</v>
      </c>
      <c r="BI485" s="602" t="s">
        <v>157</v>
      </c>
      <c r="BJ485" s="602" t="s">
        <v>157</v>
      </c>
      <c r="BK485" s="602" t="s">
        <v>157</v>
      </c>
      <c r="BL485" s="602" t="s">
        <v>157</v>
      </c>
      <c r="BM485" s="602" t="s">
        <v>157</v>
      </c>
      <c r="BN485" s="602" t="s">
        <v>157</v>
      </c>
      <c r="BO485" s="602" t="s">
        <v>157</v>
      </c>
    </row>
    <row r="486" spans="1:67" ht="14.4" x14ac:dyDescent="0.25">
      <c r="A486" s="597" t="e">
        <v>#N/A</v>
      </c>
      <c r="B486" s="597" t="e">
        <v>#N/A</v>
      </c>
      <c r="C486" s="598" t="s">
        <v>157</v>
      </c>
      <c r="D486" s="598" t="s">
        <v>157</v>
      </c>
      <c r="E486" s="599"/>
      <c r="F486" s="599" t="s">
        <v>157</v>
      </c>
      <c r="G486" s="600" t="s">
        <v>157</v>
      </c>
      <c r="H486" s="601" t="s">
        <v>157</v>
      </c>
      <c r="I486" s="602" t="s">
        <v>157</v>
      </c>
      <c r="J486" s="602" t="s">
        <v>157</v>
      </c>
      <c r="K486" s="602" t="s">
        <v>157</v>
      </c>
      <c r="L486" s="602" t="s">
        <v>157</v>
      </c>
      <c r="M486" s="602" t="s">
        <v>157</v>
      </c>
      <c r="N486" s="602" t="s">
        <v>157</v>
      </c>
      <c r="O486" s="602" t="s">
        <v>157</v>
      </c>
      <c r="P486" s="602" t="s">
        <v>157</v>
      </c>
      <c r="Q486" s="602" t="s">
        <v>157</v>
      </c>
      <c r="R486" s="602" t="s">
        <v>157</v>
      </c>
      <c r="S486" s="602" t="s">
        <v>157</v>
      </c>
      <c r="T486" s="602" t="s">
        <v>157</v>
      </c>
      <c r="U486" s="602" t="s">
        <v>157</v>
      </c>
      <c r="V486" s="602" t="s">
        <v>157</v>
      </c>
      <c r="W486" s="602" t="s">
        <v>157</v>
      </c>
      <c r="X486" s="602" t="s">
        <v>157</v>
      </c>
      <c r="Y486" s="602" t="s">
        <v>157</v>
      </c>
      <c r="Z486" s="602" t="s">
        <v>157</v>
      </c>
      <c r="AA486" s="602" t="s">
        <v>157</v>
      </c>
      <c r="AB486" s="602" t="s">
        <v>157</v>
      </c>
      <c r="AC486" s="602" t="s">
        <v>157</v>
      </c>
      <c r="AD486" s="602" t="s">
        <v>157</v>
      </c>
      <c r="AE486" s="602" t="s">
        <v>157</v>
      </c>
      <c r="AF486" s="602" t="s">
        <v>157</v>
      </c>
      <c r="AG486" s="602" t="s">
        <v>157</v>
      </c>
      <c r="AH486" s="602" t="s">
        <v>157</v>
      </c>
      <c r="AI486" s="602" t="s">
        <v>157</v>
      </c>
      <c r="AJ486" s="602" t="s">
        <v>157</v>
      </c>
      <c r="AK486" s="602" t="s">
        <v>157</v>
      </c>
      <c r="AL486" s="602" t="s">
        <v>157</v>
      </c>
      <c r="AM486" s="602" t="s">
        <v>157</v>
      </c>
      <c r="AN486" s="602" t="s">
        <v>157</v>
      </c>
      <c r="AO486" s="602" t="s">
        <v>157</v>
      </c>
      <c r="AP486" s="602" t="s">
        <v>157</v>
      </c>
      <c r="AQ486" s="602" t="s">
        <v>157</v>
      </c>
      <c r="AR486" s="602" t="s">
        <v>157</v>
      </c>
      <c r="AS486" s="602" t="s">
        <v>157</v>
      </c>
      <c r="AT486" s="602" t="s">
        <v>157</v>
      </c>
      <c r="AU486" s="602" t="s">
        <v>157</v>
      </c>
      <c r="AV486" s="602" t="s">
        <v>157</v>
      </c>
      <c r="AW486" s="602" t="s">
        <v>157</v>
      </c>
      <c r="AX486" s="602" t="s">
        <v>157</v>
      </c>
      <c r="AY486" s="602" t="s">
        <v>157</v>
      </c>
      <c r="AZ486" s="602" t="s">
        <v>157</v>
      </c>
      <c r="BA486" s="602" t="s">
        <v>157</v>
      </c>
      <c r="BB486" s="602" t="s">
        <v>157</v>
      </c>
      <c r="BC486" s="602" t="s">
        <v>157</v>
      </c>
      <c r="BD486" s="602" t="s">
        <v>157</v>
      </c>
      <c r="BE486" s="602" t="s">
        <v>157</v>
      </c>
      <c r="BF486" s="602" t="s">
        <v>157</v>
      </c>
      <c r="BG486" s="602" t="s">
        <v>157</v>
      </c>
      <c r="BH486" s="602" t="s">
        <v>157</v>
      </c>
      <c r="BI486" s="602" t="s">
        <v>157</v>
      </c>
      <c r="BJ486" s="602" t="s">
        <v>157</v>
      </c>
      <c r="BK486" s="602" t="s">
        <v>157</v>
      </c>
      <c r="BL486" s="602" t="s">
        <v>157</v>
      </c>
      <c r="BM486" s="602" t="s">
        <v>157</v>
      </c>
      <c r="BN486" s="602" t="s">
        <v>157</v>
      </c>
      <c r="BO486" s="602" t="s">
        <v>157</v>
      </c>
    </row>
    <row r="487" spans="1:67" ht="14.4" x14ac:dyDescent="0.25">
      <c r="A487" s="597" t="e">
        <v>#N/A</v>
      </c>
      <c r="B487" s="597" t="e">
        <v>#N/A</v>
      </c>
      <c r="C487" s="598" t="s">
        <v>157</v>
      </c>
      <c r="D487" s="598" t="s">
        <v>157</v>
      </c>
      <c r="E487" s="599"/>
      <c r="F487" s="599" t="s">
        <v>157</v>
      </c>
      <c r="G487" s="600" t="s">
        <v>157</v>
      </c>
      <c r="H487" s="601" t="s">
        <v>157</v>
      </c>
      <c r="I487" s="602" t="s">
        <v>157</v>
      </c>
      <c r="J487" s="602" t="s">
        <v>157</v>
      </c>
      <c r="K487" s="602" t="s">
        <v>157</v>
      </c>
      <c r="L487" s="602" t="s">
        <v>157</v>
      </c>
      <c r="M487" s="602" t="s">
        <v>157</v>
      </c>
      <c r="N487" s="602" t="s">
        <v>157</v>
      </c>
      <c r="O487" s="602" t="s">
        <v>157</v>
      </c>
      <c r="P487" s="602" t="s">
        <v>157</v>
      </c>
      <c r="Q487" s="602" t="s">
        <v>157</v>
      </c>
      <c r="R487" s="602" t="s">
        <v>157</v>
      </c>
      <c r="S487" s="602" t="s">
        <v>157</v>
      </c>
      <c r="T487" s="602" t="s">
        <v>157</v>
      </c>
      <c r="U487" s="602" t="s">
        <v>157</v>
      </c>
      <c r="V487" s="602" t="s">
        <v>157</v>
      </c>
      <c r="W487" s="602" t="s">
        <v>157</v>
      </c>
      <c r="X487" s="602" t="s">
        <v>157</v>
      </c>
      <c r="Y487" s="602" t="s">
        <v>157</v>
      </c>
      <c r="Z487" s="602" t="s">
        <v>157</v>
      </c>
      <c r="AA487" s="602" t="s">
        <v>157</v>
      </c>
      <c r="AB487" s="602" t="s">
        <v>157</v>
      </c>
      <c r="AC487" s="602" t="s">
        <v>157</v>
      </c>
      <c r="AD487" s="602" t="s">
        <v>157</v>
      </c>
      <c r="AE487" s="602" t="s">
        <v>157</v>
      </c>
      <c r="AF487" s="602" t="s">
        <v>157</v>
      </c>
      <c r="AG487" s="602" t="s">
        <v>157</v>
      </c>
      <c r="AH487" s="602" t="s">
        <v>157</v>
      </c>
      <c r="AI487" s="602" t="s">
        <v>157</v>
      </c>
      <c r="AJ487" s="602" t="s">
        <v>157</v>
      </c>
      <c r="AK487" s="602" t="s">
        <v>157</v>
      </c>
      <c r="AL487" s="602" t="s">
        <v>157</v>
      </c>
      <c r="AM487" s="602" t="s">
        <v>157</v>
      </c>
      <c r="AN487" s="602" t="s">
        <v>157</v>
      </c>
      <c r="AO487" s="602" t="s">
        <v>157</v>
      </c>
      <c r="AP487" s="602" t="s">
        <v>157</v>
      </c>
      <c r="AQ487" s="602" t="s">
        <v>157</v>
      </c>
      <c r="AR487" s="602" t="s">
        <v>157</v>
      </c>
      <c r="AS487" s="602" t="s">
        <v>157</v>
      </c>
      <c r="AT487" s="602" t="s">
        <v>157</v>
      </c>
      <c r="AU487" s="602" t="s">
        <v>157</v>
      </c>
      <c r="AV487" s="602" t="s">
        <v>157</v>
      </c>
      <c r="AW487" s="602" t="s">
        <v>157</v>
      </c>
      <c r="AX487" s="602" t="s">
        <v>157</v>
      </c>
      <c r="AY487" s="602" t="s">
        <v>157</v>
      </c>
      <c r="AZ487" s="602" t="s">
        <v>157</v>
      </c>
      <c r="BA487" s="602" t="s">
        <v>157</v>
      </c>
      <c r="BB487" s="602" t="s">
        <v>157</v>
      </c>
      <c r="BC487" s="602" t="s">
        <v>157</v>
      </c>
      <c r="BD487" s="602" t="s">
        <v>157</v>
      </c>
      <c r="BE487" s="602" t="s">
        <v>157</v>
      </c>
      <c r="BF487" s="602" t="s">
        <v>157</v>
      </c>
      <c r="BG487" s="602" t="s">
        <v>157</v>
      </c>
      <c r="BH487" s="602" t="s">
        <v>157</v>
      </c>
      <c r="BI487" s="602" t="s">
        <v>157</v>
      </c>
      <c r="BJ487" s="602" t="s">
        <v>157</v>
      </c>
      <c r="BK487" s="602" t="s">
        <v>157</v>
      </c>
      <c r="BL487" s="602" t="s">
        <v>157</v>
      </c>
      <c r="BM487" s="602" t="s">
        <v>157</v>
      </c>
      <c r="BN487" s="602" t="s">
        <v>157</v>
      </c>
      <c r="BO487" s="602" t="s">
        <v>157</v>
      </c>
    </row>
    <row r="488" spans="1:67" ht="14.4" x14ac:dyDescent="0.25">
      <c r="A488" s="597" t="e">
        <v>#N/A</v>
      </c>
      <c r="B488" s="597" t="e">
        <v>#N/A</v>
      </c>
      <c r="C488" s="598" t="s">
        <v>157</v>
      </c>
      <c r="D488" s="598" t="s">
        <v>157</v>
      </c>
      <c r="E488" s="599"/>
      <c r="F488" s="599" t="s">
        <v>157</v>
      </c>
      <c r="G488" s="600" t="s">
        <v>157</v>
      </c>
      <c r="H488" s="601" t="s">
        <v>157</v>
      </c>
      <c r="I488" s="602" t="s">
        <v>157</v>
      </c>
      <c r="J488" s="602" t="s">
        <v>157</v>
      </c>
      <c r="K488" s="602" t="s">
        <v>157</v>
      </c>
      <c r="L488" s="602" t="s">
        <v>157</v>
      </c>
      <c r="M488" s="602" t="s">
        <v>157</v>
      </c>
      <c r="N488" s="602" t="s">
        <v>157</v>
      </c>
      <c r="O488" s="602" t="s">
        <v>157</v>
      </c>
      <c r="P488" s="602" t="s">
        <v>157</v>
      </c>
      <c r="Q488" s="602" t="s">
        <v>157</v>
      </c>
      <c r="R488" s="602" t="s">
        <v>157</v>
      </c>
      <c r="S488" s="602" t="s">
        <v>157</v>
      </c>
      <c r="T488" s="602" t="s">
        <v>157</v>
      </c>
      <c r="U488" s="602" t="s">
        <v>157</v>
      </c>
      <c r="V488" s="602" t="s">
        <v>157</v>
      </c>
      <c r="W488" s="602" t="s">
        <v>157</v>
      </c>
      <c r="X488" s="602" t="s">
        <v>157</v>
      </c>
      <c r="Y488" s="602" t="s">
        <v>157</v>
      </c>
      <c r="Z488" s="602" t="s">
        <v>157</v>
      </c>
      <c r="AA488" s="602" t="s">
        <v>157</v>
      </c>
      <c r="AB488" s="602" t="s">
        <v>157</v>
      </c>
      <c r="AC488" s="602" t="s">
        <v>157</v>
      </c>
      <c r="AD488" s="602" t="s">
        <v>157</v>
      </c>
      <c r="AE488" s="602" t="s">
        <v>157</v>
      </c>
      <c r="AF488" s="602" t="s">
        <v>157</v>
      </c>
      <c r="AG488" s="602" t="s">
        <v>157</v>
      </c>
      <c r="AH488" s="602" t="s">
        <v>157</v>
      </c>
      <c r="AI488" s="602" t="s">
        <v>157</v>
      </c>
      <c r="AJ488" s="602" t="s">
        <v>157</v>
      </c>
      <c r="AK488" s="602" t="s">
        <v>157</v>
      </c>
      <c r="AL488" s="602" t="s">
        <v>157</v>
      </c>
      <c r="AM488" s="602" t="s">
        <v>157</v>
      </c>
      <c r="AN488" s="602" t="s">
        <v>157</v>
      </c>
      <c r="AO488" s="602" t="s">
        <v>157</v>
      </c>
      <c r="AP488" s="602" t="s">
        <v>157</v>
      </c>
      <c r="AQ488" s="602" t="s">
        <v>157</v>
      </c>
      <c r="AR488" s="602" t="s">
        <v>157</v>
      </c>
      <c r="AS488" s="602" t="s">
        <v>157</v>
      </c>
      <c r="AT488" s="602" t="s">
        <v>157</v>
      </c>
      <c r="AU488" s="602" t="s">
        <v>157</v>
      </c>
      <c r="AV488" s="602" t="s">
        <v>157</v>
      </c>
      <c r="AW488" s="602" t="s">
        <v>157</v>
      </c>
      <c r="AX488" s="602" t="s">
        <v>157</v>
      </c>
      <c r="AY488" s="602" t="s">
        <v>157</v>
      </c>
      <c r="AZ488" s="602" t="s">
        <v>157</v>
      </c>
      <c r="BA488" s="602" t="s">
        <v>157</v>
      </c>
      <c r="BB488" s="602" t="s">
        <v>157</v>
      </c>
      <c r="BC488" s="602" t="s">
        <v>157</v>
      </c>
      <c r="BD488" s="602" t="s">
        <v>157</v>
      </c>
      <c r="BE488" s="602" t="s">
        <v>157</v>
      </c>
      <c r="BF488" s="602" t="s">
        <v>157</v>
      </c>
      <c r="BG488" s="602" t="s">
        <v>157</v>
      </c>
      <c r="BH488" s="602" t="s">
        <v>157</v>
      </c>
      <c r="BI488" s="602" t="s">
        <v>157</v>
      </c>
      <c r="BJ488" s="602" t="s">
        <v>157</v>
      </c>
      <c r="BK488" s="602" t="s">
        <v>157</v>
      </c>
      <c r="BL488" s="602" t="s">
        <v>157</v>
      </c>
      <c r="BM488" s="602" t="s">
        <v>157</v>
      </c>
      <c r="BN488" s="602" t="s">
        <v>157</v>
      </c>
      <c r="BO488" s="602" t="s">
        <v>157</v>
      </c>
    </row>
    <row r="489" spans="1:67" ht="14.4" x14ac:dyDescent="0.25">
      <c r="A489" s="597" t="e">
        <v>#N/A</v>
      </c>
      <c r="B489" s="597" t="e">
        <v>#N/A</v>
      </c>
      <c r="C489" s="598" t="s">
        <v>157</v>
      </c>
      <c r="D489" s="598" t="s">
        <v>157</v>
      </c>
      <c r="E489" s="599"/>
      <c r="F489" s="599" t="s">
        <v>157</v>
      </c>
      <c r="G489" s="600" t="s">
        <v>157</v>
      </c>
      <c r="H489" s="601" t="s">
        <v>157</v>
      </c>
      <c r="I489" s="602" t="s">
        <v>157</v>
      </c>
      <c r="J489" s="602" t="s">
        <v>157</v>
      </c>
      <c r="K489" s="602" t="s">
        <v>157</v>
      </c>
      <c r="L489" s="602" t="s">
        <v>157</v>
      </c>
      <c r="M489" s="602" t="s">
        <v>157</v>
      </c>
      <c r="N489" s="602" t="s">
        <v>157</v>
      </c>
      <c r="O489" s="602" t="s">
        <v>157</v>
      </c>
      <c r="P489" s="602" t="s">
        <v>157</v>
      </c>
      <c r="Q489" s="602" t="s">
        <v>157</v>
      </c>
      <c r="R489" s="602" t="s">
        <v>157</v>
      </c>
      <c r="S489" s="602" t="s">
        <v>157</v>
      </c>
      <c r="T489" s="602" t="s">
        <v>157</v>
      </c>
      <c r="U489" s="602" t="s">
        <v>157</v>
      </c>
      <c r="V489" s="602" t="s">
        <v>157</v>
      </c>
      <c r="W489" s="602" t="s">
        <v>157</v>
      </c>
      <c r="X489" s="602" t="s">
        <v>157</v>
      </c>
      <c r="Y489" s="602" t="s">
        <v>157</v>
      </c>
      <c r="Z489" s="602" t="s">
        <v>157</v>
      </c>
      <c r="AA489" s="602" t="s">
        <v>157</v>
      </c>
      <c r="AB489" s="602" t="s">
        <v>157</v>
      </c>
      <c r="AC489" s="602" t="s">
        <v>157</v>
      </c>
      <c r="AD489" s="602" t="s">
        <v>157</v>
      </c>
      <c r="AE489" s="602" t="s">
        <v>157</v>
      </c>
      <c r="AF489" s="602" t="s">
        <v>157</v>
      </c>
      <c r="AG489" s="602" t="s">
        <v>157</v>
      </c>
      <c r="AH489" s="602" t="s">
        <v>157</v>
      </c>
      <c r="AI489" s="602" t="s">
        <v>157</v>
      </c>
      <c r="AJ489" s="602" t="s">
        <v>157</v>
      </c>
      <c r="AK489" s="602" t="s">
        <v>157</v>
      </c>
      <c r="AL489" s="602" t="s">
        <v>157</v>
      </c>
      <c r="AM489" s="602" t="s">
        <v>157</v>
      </c>
      <c r="AN489" s="602" t="s">
        <v>157</v>
      </c>
      <c r="AO489" s="602" t="s">
        <v>157</v>
      </c>
      <c r="AP489" s="602" t="s">
        <v>157</v>
      </c>
      <c r="AQ489" s="602" t="s">
        <v>157</v>
      </c>
      <c r="AR489" s="602" t="s">
        <v>157</v>
      </c>
      <c r="AS489" s="602" t="s">
        <v>157</v>
      </c>
      <c r="AT489" s="602" t="s">
        <v>157</v>
      </c>
      <c r="AU489" s="602" t="s">
        <v>157</v>
      </c>
      <c r="AV489" s="602" t="s">
        <v>157</v>
      </c>
      <c r="AW489" s="602" t="s">
        <v>157</v>
      </c>
      <c r="AX489" s="602" t="s">
        <v>157</v>
      </c>
      <c r="AY489" s="602" t="s">
        <v>157</v>
      </c>
      <c r="AZ489" s="602" t="s">
        <v>157</v>
      </c>
      <c r="BA489" s="602" t="s">
        <v>157</v>
      </c>
      <c r="BB489" s="602" t="s">
        <v>157</v>
      </c>
      <c r="BC489" s="602" t="s">
        <v>157</v>
      </c>
      <c r="BD489" s="602" t="s">
        <v>157</v>
      </c>
      <c r="BE489" s="602" t="s">
        <v>157</v>
      </c>
      <c r="BF489" s="602" t="s">
        <v>157</v>
      </c>
      <c r="BG489" s="602" t="s">
        <v>157</v>
      </c>
      <c r="BH489" s="602" t="s">
        <v>157</v>
      </c>
      <c r="BI489" s="602" t="s">
        <v>157</v>
      </c>
      <c r="BJ489" s="602" t="s">
        <v>157</v>
      </c>
      <c r="BK489" s="602" t="s">
        <v>157</v>
      </c>
      <c r="BL489" s="602" t="s">
        <v>157</v>
      </c>
      <c r="BM489" s="602" t="s">
        <v>157</v>
      </c>
      <c r="BN489" s="602" t="s">
        <v>157</v>
      </c>
      <c r="BO489" s="602" t="s">
        <v>157</v>
      </c>
    </row>
    <row r="490" spans="1:67" ht="14.4" x14ac:dyDescent="0.25">
      <c r="A490" s="597" t="e">
        <v>#N/A</v>
      </c>
      <c r="B490" s="597" t="e">
        <v>#N/A</v>
      </c>
      <c r="C490" s="598" t="s">
        <v>157</v>
      </c>
      <c r="D490" s="598" t="s">
        <v>157</v>
      </c>
      <c r="E490" s="599"/>
      <c r="F490" s="599" t="s">
        <v>157</v>
      </c>
      <c r="G490" s="600" t="s">
        <v>157</v>
      </c>
      <c r="H490" s="601" t="s">
        <v>157</v>
      </c>
      <c r="I490" s="602" t="s">
        <v>157</v>
      </c>
      <c r="J490" s="602" t="s">
        <v>157</v>
      </c>
      <c r="K490" s="602" t="s">
        <v>157</v>
      </c>
      <c r="L490" s="602" t="s">
        <v>157</v>
      </c>
      <c r="M490" s="602" t="s">
        <v>157</v>
      </c>
      <c r="N490" s="602" t="s">
        <v>157</v>
      </c>
      <c r="O490" s="602" t="s">
        <v>157</v>
      </c>
      <c r="P490" s="602" t="s">
        <v>157</v>
      </c>
      <c r="Q490" s="602" t="s">
        <v>157</v>
      </c>
      <c r="R490" s="602" t="s">
        <v>157</v>
      </c>
      <c r="S490" s="602" t="s">
        <v>157</v>
      </c>
      <c r="T490" s="602" t="s">
        <v>157</v>
      </c>
      <c r="U490" s="602" t="s">
        <v>157</v>
      </c>
      <c r="V490" s="602" t="s">
        <v>157</v>
      </c>
      <c r="W490" s="602" t="s">
        <v>157</v>
      </c>
      <c r="X490" s="602" t="s">
        <v>157</v>
      </c>
      <c r="Y490" s="602" t="s">
        <v>157</v>
      </c>
      <c r="Z490" s="602" t="s">
        <v>157</v>
      </c>
      <c r="AA490" s="602" t="s">
        <v>157</v>
      </c>
      <c r="AB490" s="602" t="s">
        <v>157</v>
      </c>
      <c r="AC490" s="602" t="s">
        <v>157</v>
      </c>
      <c r="AD490" s="602" t="s">
        <v>157</v>
      </c>
      <c r="AE490" s="602" t="s">
        <v>157</v>
      </c>
      <c r="AF490" s="602" t="s">
        <v>157</v>
      </c>
      <c r="AG490" s="602" t="s">
        <v>157</v>
      </c>
      <c r="AH490" s="602" t="s">
        <v>157</v>
      </c>
      <c r="AI490" s="602" t="s">
        <v>157</v>
      </c>
      <c r="AJ490" s="602" t="s">
        <v>157</v>
      </c>
      <c r="AK490" s="602" t="s">
        <v>157</v>
      </c>
      <c r="AL490" s="602" t="s">
        <v>157</v>
      </c>
      <c r="AM490" s="602" t="s">
        <v>157</v>
      </c>
      <c r="AN490" s="602" t="s">
        <v>157</v>
      </c>
      <c r="AO490" s="602" t="s">
        <v>157</v>
      </c>
      <c r="AP490" s="602" t="s">
        <v>157</v>
      </c>
      <c r="AQ490" s="602" t="s">
        <v>157</v>
      </c>
      <c r="AR490" s="602" t="s">
        <v>157</v>
      </c>
      <c r="AS490" s="602" t="s">
        <v>157</v>
      </c>
      <c r="AT490" s="602" t="s">
        <v>157</v>
      </c>
      <c r="AU490" s="602" t="s">
        <v>157</v>
      </c>
      <c r="AV490" s="602" t="s">
        <v>157</v>
      </c>
      <c r="AW490" s="602" t="s">
        <v>157</v>
      </c>
      <c r="AX490" s="602" t="s">
        <v>157</v>
      </c>
      <c r="AY490" s="602" t="s">
        <v>157</v>
      </c>
      <c r="AZ490" s="602" t="s">
        <v>157</v>
      </c>
      <c r="BA490" s="602" t="s">
        <v>157</v>
      </c>
      <c r="BB490" s="602" t="s">
        <v>157</v>
      </c>
      <c r="BC490" s="602" t="s">
        <v>157</v>
      </c>
      <c r="BD490" s="602" t="s">
        <v>157</v>
      </c>
      <c r="BE490" s="602" t="s">
        <v>157</v>
      </c>
      <c r="BF490" s="602" t="s">
        <v>157</v>
      </c>
      <c r="BG490" s="602" t="s">
        <v>157</v>
      </c>
      <c r="BH490" s="602" t="s">
        <v>157</v>
      </c>
      <c r="BI490" s="602" t="s">
        <v>157</v>
      </c>
      <c r="BJ490" s="602" t="s">
        <v>157</v>
      </c>
      <c r="BK490" s="602" t="s">
        <v>157</v>
      </c>
      <c r="BL490" s="602" t="s">
        <v>157</v>
      </c>
      <c r="BM490" s="602" t="s">
        <v>157</v>
      </c>
      <c r="BN490" s="602" t="s">
        <v>157</v>
      </c>
      <c r="BO490" s="602" t="s">
        <v>157</v>
      </c>
    </row>
    <row r="491" spans="1:67" ht="14.4" x14ac:dyDescent="0.25">
      <c r="A491" s="597" t="e">
        <v>#N/A</v>
      </c>
      <c r="B491" s="597" t="e">
        <v>#N/A</v>
      </c>
      <c r="C491" s="598" t="s">
        <v>157</v>
      </c>
      <c r="D491" s="598" t="s">
        <v>157</v>
      </c>
      <c r="E491" s="599"/>
      <c r="F491" s="599" t="s">
        <v>157</v>
      </c>
      <c r="G491" s="600" t="s">
        <v>157</v>
      </c>
      <c r="H491" s="601" t="s">
        <v>157</v>
      </c>
      <c r="I491" s="602" t="s">
        <v>157</v>
      </c>
      <c r="J491" s="602" t="s">
        <v>157</v>
      </c>
      <c r="K491" s="602" t="s">
        <v>157</v>
      </c>
      <c r="L491" s="602" t="s">
        <v>157</v>
      </c>
      <c r="M491" s="602" t="s">
        <v>157</v>
      </c>
      <c r="N491" s="602" t="s">
        <v>157</v>
      </c>
      <c r="O491" s="602" t="s">
        <v>157</v>
      </c>
      <c r="P491" s="602" t="s">
        <v>157</v>
      </c>
      <c r="Q491" s="602" t="s">
        <v>157</v>
      </c>
      <c r="R491" s="602" t="s">
        <v>157</v>
      </c>
      <c r="S491" s="602" t="s">
        <v>157</v>
      </c>
      <c r="T491" s="602" t="s">
        <v>157</v>
      </c>
      <c r="U491" s="602" t="s">
        <v>157</v>
      </c>
      <c r="V491" s="602" t="s">
        <v>157</v>
      </c>
      <c r="W491" s="602" t="s">
        <v>157</v>
      </c>
      <c r="X491" s="602" t="s">
        <v>157</v>
      </c>
      <c r="Y491" s="602" t="s">
        <v>157</v>
      </c>
      <c r="Z491" s="602" t="s">
        <v>157</v>
      </c>
      <c r="AA491" s="602" t="s">
        <v>157</v>
      </c>
      <c r="AB491" s="602" t="s">
        <v>157</v>
      </c>
      <c r="AC491" s="602" t="s">
        <v>157</v>
      </c>
      <c r="AD491" s="602" t="s">
        <v>157</v>
      </c>
      <c r="AE491" s="602" t="s">
        <v>157</v>
      </c>
      <c r="AF491" s="602" t="s">
        <v>157</v>
      </c>
      <c r="AG491" s="602" t="s">
        <v>157</v>
      </c>
      <c r="AH491" s="602" t="s">
        <v>157</v>
      </c>
      <c r="AI491" s="602" t="s">
        <v>157</v>
      </c>
      <c r="AJ491" s="602" t="s">
        <v>157</v>
      </c>
      <c r="AK491" s="602" t="s">
        <v>157</v>
      </c>
      <c r="AL491" s="602" t="s">
        <v>157</v>
      </c>
      <c r="AM491" s="602" t="s">
        <v>157</v>
      </c>
      <c r="AN491" s="602" t="s">
        <v>157</v>
      </c>
      <c r="AO491" s="602" t="s">
        <v>157</v>
      </c>
      <c r="AP491" s="602" t="s">
        <v>157</v>
      </c>
      <c r="AQ491" s="602" t="s">
        <v>157</v>
      </c>
      <c r="AR491" s="602" t="s">
        <v>157</v>
      </c>
      <c r="AS491" s="602" t="s">
        <v>157</v>
      </c>
      <c r="AT491" s="602" t="s">
        <v>157</v>
      </c>
      <c r="AU491" s="602" t="s">
        <v>157</v>
      </c>
      <c r="AV491" s="602" t="s">
        <v>157</v>
      </c>
      <c r="AW491" s="602" t="s">
        <v>157</v>
      </c>
      <c r="AX491" s="602" t="s">
        <v>157</v>
      </c>
      <c r="AY491" s="602" t="s">
        <v>157</v>
      </c>
      <c r="AZ491" s="602" t="s">
        <v>157</v>
      </c>
      <c r="BA491" s="602" t="s">
        <v>157</v>
      </c>
      <c r="BB491" s="602" t="s">
        <v>157</v>
      </c>
      <c r="BC491" s="602" t="s">
        <v>157</v>
      </c>
      <c r="BD491" s="602" t="s">
        <v>157</v>
      </c>
      <c r="BE491" s="602" t="s">
        <v>157</v>
      </c>
      <c r="BF491" s="602" t="s">
        <v>157</v>
      </c>
      <c r="BG491" s="602" t="s">
        <v>157</v>
      </c>
      <c r="BH491" s="602" t="s">
        <v>157</v>
      </c>
      <c r="BI491" s="602" t="s">
        <v>157</v>
      </c>
      <c r="BJ491" s="602" t="s">
        <v>157</v>
      </c>
      <c r="BK491" s="602" t="s">
        <v>157</v>
      </c>
      <c r="BL491" s="602" t="s">
        <v>157</v>
      </c>
      <c r="BM491" s="602" t="s">
        <v>157</v>
      </c>
      <c r="BN491" s="602" t="s">
        <v>157</v>
      </c>
      <c r="BO491" s="602" t="s">
        <v>157</v>
      </c>
    </row>
    <row r="492" spans="1:67" ht="14.4" x14ac:dyDescent="0.25">
      <c r="A492" s="597" t="e">
        <v>#N/A</v>
      </c>
      <c r="B492" s="597" t="e">
        <v>#N/A</v>
      </c>
      <c r="C492" s="598" t="s">
        <v>157</v>
      </c>
      <c r="D492" s="598" t="s">
        <v>157</v>
      </c>
      <c r="E492" s="599"/>
      <c r="F492" s="599" t="s">
        <v>157</v>
      </c>
      <c r="G492" s="600" t="s">
        <v>157</v>
      </c>
      <c r="H492" s="601" t="s">
        <v>157</v>
      </c>
      <c r="I492" s="602" t="s">
        <v>157</v>
      </c>
      <c r="J492" s="602" t="s">
        <v>157</v>
      </c>
      <c r="K492" s="602" t="s">
        <v>157</v>
      </c>
      <c r="L492" s="602" t="s">
        <v>157</v>
      </c>
      <c r="M492" s="602" t="s">
        <v>157</v>
      </c>
      <c r="N492" s="602" t="s">
        <v>157</v>
      </c>
      <c r="O492" s="602" t="s">
        <v>157</v>
      </c>
      <c r="P492" s="602" t="s">
        <v>157</v>
      </c>
      <c r="Q492" s="602" t="s">
        <v>157</v>
      </c>
      <c r="R492" s="602" t="s">
        <v>157</v>
      </c>
      <c r="S492" s="602" t="s">
        <v>157</v>
      </c>
      <c r="T492" s="602" t="s">
        <v>157</v>
      </c>
      <c r="U492" s="602" t="s">
        <v>157</v>
      </c>
      <c r="V492" s="602" t="s">
        <v>157</v>
      </c>
      <c r="W492" s="602" t="s">
        <v>157</v>
      </c>
      <c r="X492" s="602" t="s">
        <v>157</v>
      </c>
      <c r="Y492" s="602" t="s">
        <v>157</v>
      </c>
      <c r="Z492" s="602" t="s">
        <v>157</v>
      </c>
      <c r="AA492" s="602" t="s">
        <v>157</v>
      </c>
      <c r="AB492" s="602" t="s">
        <v>157</v>
      </c>
      <c r="AC492" s="602" t="s">
        <v>157</v>
      </c>
      <c r="AD492" s="602" t="s">
        <v>157</v>
      </c>
      <c r="AE492" s="602" t="s">
        <v>157</v>
      </c>
      <c r="AF492" s="602" t="s">
        <v>157</v>
      </c>
      <c r="AG492" s="602" t="s">
        <v>157</v>
      </c>
      <c r="AH492" s="602" t="s">
        <v>157</v>
      </c>
      <c r="AI492" s="602" t="s">
        <v>157</v>
      </c>
      <c r="AJ492" s="602" t="s">
        <v>157</v>
      </c>
      <c r="AK492" s="602" t="s">
        <v>157</v>
      </c>
      <c r="AL492" s="602" t="s">
        <v>157</v>
      </c>
      <c r="AM492" s="602" t="s">
        <v>157</v>
      </c>
      <c r="AN492" s="602" t="s">
        <v>157</v>
      </c>
      <c r="AO492" s="602" t="s">
        <v>157</v>
      </c>
      <c r="AP492" s="602" t="s">
        <v>157</v>
      </c>
      <c r="AQ492" s="602" t="s">
        <v>157</v>
      </c>
      <c r="AR492" s="602" t="s">
        <v>157</v>
      </c>
      <c r="AS492" s="602" t="s">
        <v>157</v>
      </c>
      <c r="AT492" s="602" t="s">
        <v>157</v>
      </c>
      <c r="AU492" s="602" t="s">
        <v>157</v>
      </c>
      <c r="AV492" s="602" t="s">
        <v>157</v>
      </c>
      <c r="AW492" s="602" t="s">
        <v>157</v>
      </c>
      <c r="AX492" s="602" t="s">
        <v>157</v>
      </c>
      <c r="AY492" s="602" t="s">
        <v>157</v>
      </c>
      <c r="AZ492" s="602" t="s">
        <v>157</v>
      </c>
      <c r="BA492" s="602" t="s">
        <v>157</v>
      </c>
      <c r="BB492" s="602" t="s">
        <v>157</v>
      </c>
      <c r="BC492" s="602" t="s">
        <v>157</v>
      </c>
      <c r="BD492" s="602" t="s">
        <v>157</v>
      </c>
      <c r="BE492" s="602" t="s">
        <v>157</v>
      </c>
      <c r="BF492" s="602" t="s">
        <v>157</v>
      </c>
      <c r="BG492" s="602" t="s">
        <v>157</v>
      </c>
      <c r="BH492" s="602" t="s">
        <v>157</v>
      </c>
      <c r="BI492" s="602" t="s">
        <v>157</v>
      </c>
      <c r="BJ492" s="602" t="s">
        <v>157</v>
      </c>
      <c r="BK492" s="602" t="s">
        <v>157</v>
      </c>
      <c r="BL492" s="602" t="s">
        <v>157</v>
      </c>
      <c r="BM492" s="602" t="s">
        <v>157</v>
      </c>
      <c r="BN492" s="602" t="s">
        <v>157</v>
      </c>
      <c r="BO492" s="602" t="s">
        <v>157</v>
      </c>
    </row>
    <row r="493" spans="1:67" ht="14.4" x14ac:dyDescent="0.25">
      <c r="A493" s="597" t="e">
        <v>#N/A</v>
      </c>
      <c r="B493" s="597" t="e">
        <v>#N/A</v>
      </c>
      <c r="C493" s="598" t="s">
        <v>157</v>
      </c>
      <c r="D493" s="598" t="s">
        <v>157</v>
      </c>
      <c r="E493" s="599"/>
      <c r="F493" s="599" t="s">
        <v>157</v>
      </c>
      <c r="G493" s="600" t="s">
        <v>157</v>
      </c>
      <c r="H493" s="601" t="s">
        <v>157</v>
      </c>
      <c r="I493" s="602" t="s">
        <v>157</v>
      </c>
      <c r="J493" s="602" t="s">
        <v>157</v>
      </c>
      <c r="K493" s="602" t="s">
        <v>157</v>
      </c>
      <c r="L493" s="602" t="s">
        <v>157</v>
      </c>
      <c r="M493" s="602" t="s">
        <v>157</v>
      </c>
      <c r="N493" s="602" t="s">
        <v>157</v>
      </c>
      <c r="O493" s="602" t="s">
        <v>157</v>
      </c>
      <c r="P493" s="602" t="s">
        <v>157</v>
      </c>
      <c r="Q493" s="602" t="s">
        <v>157</v>
      </c>
      <c r="R493" s="602" t="s">
        <v>157</v>
      </c>
      <c r="S493" s="602" t="s">
        <v>157</v>
      </c>
      <c r="T493" s="602" t="s">
        <v>157</v>
      </c>
      <c r="U493" s="602" t="s">
        <v>157</v>
      </c>
      <c r="V493" s="602" t="s">
        <v>157</v>
      </c>
      <c r="W493" s="602" t="s">
        <v>157</v>
      </c>
      <c r="X493" s="602" t="s">
        <v>157</v>
      </c>
      <c r="Y493" s="602" t="s">
        <v>157</v>
      </c>
      <c r="Z493" s="602" t="s">
        <v>157</v>
      </c>
      <c r="AA493" s="602" t="s">
        <v>157</v>
      </c>
      <c r="AB493" s="602" t="s">
        <v>157</v>
      </c>
      <c r="AC493" s="602" t="s">
        <v>157</v>
      </c>
      <c r="AD493" s="602" t="s">
        <v>157</v>
      </c>
      <c r="AE493" s="602" t="s">
        <v>157</v>
      </c>
      <c r="AF493" s="602" t="s">
        <v>157</v>
      </c>
      <c r="AG493" s="602" t="s">
        <v>157</v>
      </c>
      <c r="AH493" s="602" t="s">
        <v>157</v>
      </c>
      <c r="AI493" s="602" t="s">
        <v>157</v>
      </c>
      <c r="AJ493" s="602" t="s">
        <v>157</v>
      </c>
      <c r="AK493" s="602" t="s">
        <v>157</v>
      </c>
      <c r="AL493" s="602" t="s">
        <v>157</v>
      </c>
      <c r="AM493" s="602" t="s">
        <v>157</v>
      </c>
      <c r="AN493" s="602" t="s">
        <v>157</v>
      </c>
      <c r="AO493" s="602" t="s">
        <v>157</v>
      </c>
      <c r="AP493" s="602" t="s">
        <v>157</v>
      </c>
      <c r="AQ493" s="602" t="s">
        <v>157</v>
      </c>
      <c r="AR493" s="602" t="s">
        <v>157</v>
      </c>
      <c r="AS493" s="602" t="s">
        <v>157</v>
      </c>
      <c r="AT493" s="602" t="s">
        <v>157</v>
      </c>
      <c r="AU493" s="602" t="s">
        <v>157</v>
      </c>
      <c r="AV493" s="602" t="s">
        <v>157</v>
      </c>
      <c r="AW493" s="602" t="s">
        <v>157</v>
      </c>
      <c r="AX493" s="602" t="s">
        <v>157</v>
      </c>
      <c r="AY493" s="602" t="s">
        <v>157</v>
      </c>
      <c r="AZ493" s="602" t="s">
        <v>157</v>
      </c>
      <c r="BA493" s="602" t="s">
        <v>157</v>
      </c>
      <c r="BB493" s="602" t="s">
        <v>157</v>
      </c>
      <c r="BC493" s="602" t="s">
        <v>157</v>
      </c>
      <c r="BD493" s="602" t="s">
        <v>157</v>
      </c>
      <c r="BE493" s="602" t="s">
        <v>157</v>
      </c>
      <c r="BF493" s="602" t="s">
        <v>157</v>
      </c>
      <c r="BG493" s="602" t="s">
        <v>157</v>
      </c>
      <c r="BH493" s="602" t="s">
        <v>157</v>
      </c>
      <c r="BI493" s="602" t="s">
        <v>157</v>
      </c>
      <c r="BJ493" s="602" t="s">
        <v>157</v>
      </c>
      <c r="BK493" s="602" t="s">
        <v>157</v>
      </c>
      <c r="BL493" s="602" t="s">
        <v>157</v>
      </c>
      <c r="BM493" s="602" t="s">
        <v>157</v>
      </c>
      <c r="BN493" s="602" t="s">
        <v>157</v>
      </c>
      <c r="BO493" s="602" t="s">
        <v>157</v>
      </c>
    </row>
    <row r="494" spans="1:67" ht="14.4" x14ac:dyDescent="0.25">
      <c r="A494" s="597" t="e">
        <v>#N/A</v>
      </c>
      <c r="B494" s="597" t="e">
        <v>#N/A</v>
      </c>
      <c r="C494" s="598" t="s">
        <v>157</v>
      </c>
      <c r="D494" s="598" t="s">
        <v>157</v>
      </c>
      <c r="E494" s="599"/>
      <c r="F494" s="599" t="s">
        <v>157</v>
      </c>
      <c r="G494" s="600" t="s">
        <v>157</v>
      </c>
      <c r="H494" s="601" t="s">
        <v>157</v>
      </c>
      <c r="I494" s="602" t="s">
        <v>157</v>
      </c>
      <c r="J494" s="602" t="s">
        <v>157</v>
      </c>
      <c r="K494" s="602" t="s">
        <v>157</v>
      </c>
      <c r="L494" s="602" t="s">
        <v>157</v>
      </c>
      <c r="M494" s="602" t="s">
        <v>157</v>
      </c>
      <c r="N494" s="602" t="s">
        <v>157</v>
      </c>
      <c r="O494" s="602" t="s">
        <v>157</v>
      </c>
      <c r="P494" s="602" t="s">
        <v>157</v>
      </c>
      <c r="Q494" s="602" t="s">
        <v>157</v>
      </c>
      <c r="R494" s="602" t="s">
        <v>157</v>
      </c>
      <c r="S494" s="602" t="s">
        <v>157</v>
      </c>
      <c r="T494" s="602" t="s">
        <v>157</v>
      </c>
      <c r="U494" s="602" t="s">
        <v>157</v>
      </c>
      <c r="V494" s="602" t="s">
        <v>157</v>
      </c>
      <c r="W494" s="602" t="s">
        <v>157</v>
      </c>
      <c r="X494" s="602" t="s">
        <v>157</v>
      </c>
      <c r="Y494" s="602" t="s">
        <v>157</v>
      </c>
      <c r="Z494" s="602" t="s">
        <v>157</v>
      </c>
      <c r="AA494" s="602" t="s">
        <v>157</v>
      </c>
      <c r="AB494" s="602" t="s">
        <v>157</v>
      </c>
      <c r="AC494" s="602" t="s">
        <v>157</v>
      </c>
      <c r="AD494" s="602" t="s">
        <v>157</v>
      </c>
      <c r="AE494" s="602" t="s">
        <v>157</v>
      </c>
      <c r="AF494" s="602" t="s">
        <v>157</v>
      </c>
      <c r="AG494" s="602" t="s">
        <v>157</v>
      </c>
      <c r="AH494" s="602" t="s">
        <v>157</v>
      </c>
      <c r="AI494" s="602" t="s">
        <v>157</v>
      </c>
      <c r="AJ494" s="602" t="s">
        <v>157</v>
      </c>
      <c r="AK494" s="602" t="s">
        <v>157</v>
      </c>
      <c r="AL494" s="602" t="s">
        <v>157</v>
      </c>
      <c r="AM494" s="602" t="s">
        <v>157</v>
      </c>
      <c r="AN494" s="602" t="s">
        <v>157</v>
      </c>
      <c r="AO494" s="602" t="s">
        <v>157</v>
      </c>
      <c r="AP494" s="602" t="s">
        <v>157</v>
      </c>
      <c r="AQ494" s="602" t="s">
        <v>157</v>
      </c>
      <c r="AR494" s="602" t="s">
        <v>157</v>
      </c>
      <c r="AS494" s="602" t="s">
        <v>157</v>
      </c>
      <c r="AT494" s="602" t="s">
        <v>157</v>
      </c>
      <c r="AU494" s="602" t="s">
        <v>157</v>
      </c>
      <c r="AV494" s="602" t="s">
        <v>157</v>
      </c>
      <c r="AW494" s="602" t="s">
        <v>157</v>
      </c>
      <c r="AX494" s="602" t="s">
        <v>157</v>
      </c>
      <c r="AY494" s="602" t="s">
        <v>157</v>
      </c>
      <c r="AZ494" s="602" t="s">
        <v>157</v>
      </c>
      <c r="BA494" s="602" t="s">
        <v>157</v>
      </c>
      <c r="BB494" s="602" t="s">
        <v>157</v>
      </c>
      <c r="BC494" s="602" t="s">
        <v>157</v>
      </c>
      <c r="BD494" s="602" t="s">
        <v>157</v>
      </c>
      <c r="BE494" s="602" t="s">
        <v>157</v>
      </c>
      <c r="BF494" s="602" t="s">
        <v>157</v>
      </c>
      <c r="BG494" s="602" t="s">
        <v>157</v>
      </c>
      <c r="BH494" s="602" t="s">
        <v>157</v>
      </c>
      <c r="BI494" s="602" t="s">
        <v>157</v>
      </c>
      <c r="BJ494" s="602" t="s">
        <v>157</v>
      </c>
      <c r="BK494" s="602" t="s">
        <v>157</v>
      </c>
      <c r="BL494" s="602" t="s">
        <v>157</v>
      </c>
      <c r="BM494" s="602" t="s">
        <v>157</v>
      </c>
      <c r="BN494" s="602" t="s">
        <v>157</v>
      </c>
      <c r="BO494" s="602" t="s">
        <v>157</v>
      </c>
    </row>
    <row r="495" spans="1:67" ht="14.4" x14ac:dyDescent="0.25">
      <c r="A495" s="597" t="e">
        <v>#N/A</v>
      </c>
      <c r="B495" s="597" t="e">
        <v>#N/A</v>
      </c>
      <c r="C495" s="598" t="s">
        <v>157</v>
      </c>
      <c r="D495" s="598" t="s">
        <v>157</v>
      </c>
      <c r="E495" s="599"/>
      <c r="F495" s="599" t="s">
        <v>157</v>
      </c>
      <c r="G495" s="600" t="s">
        <v>157</v>
      </c>
      <c r="H495" s="601" t="s">
        <v>157</v>
      </c>
      <c r="I495" s="602" t="s">
        <v>157</v>
      </c>
      <c r="J495" s="602" t="s">
        <v>157</v>
      </c>
      <c r="K495" s="602" t="s">
        <v>157</v>
      </c>
      <c r="L495" s="602" t="s">
        <v>157</v>
      </c>
      <c r="M495" s="602" t="s">
        <v>157</v>
      </c>
      <c r="N495" s="602" t="s">
        <v>157</v>
      </c>
      <c r="O495" s="602" t="s">
        <v>157</v>
      </c>
      <c r="P495" s="602" t="s">
        <v>157</v>
      </c>
      <c r="Q495" s="602" t="s">
        <v>157</v>
      </c>
      <c r="R495" s="602" t="s">
        <v>157</v>
      </c>
      <c r="S495" s="602" t="s">
        <v>157</v>
      </c>
      <c r="T495" s="602" t="s">
        <v>157</v>
      </c>
      <c r="U495" s="602" t="s">
        <v>157</v>
      </c>
      <c r="V495" s="602" t="s">
        <v>157</v>
      </c>
      <c r="W495" s="602" t="s">
        <v>157</v>
      </c>
      <c r="X495" s="602" t="s">
        <v>157</v>
      </c>
      <c r="Y495" s="602" t="s">
        <v>157</v>
      </c>
      <c r="Z495" s="602" t="s">
        <v>157</v>
      </c>
      <c r="AA495" s="602" t="s">
        <v>157</v>
      </c>
      <c r="AB495" s="602" t="s">
        <v>157</v>
      </c>
      <c r="AC495" s="602" t="s">
        <v>157</v>
      </c>
      <c r="AD495" s="602" t="s">
        <v>157</v>
      </c>
      <c r="AE495" s="602" t="s">
        <v>157</v>
      </c>
      <c r="AF495" s="602" t="s">
        <v>157</v>
      </c>
      <c r="AG495" s="602" t="s">
        <v>157</v>
      </c>
      <c r="AH495" s="602" t="s">
        <v>157</v>
      </c>
      <c r="AI495" s="602" t="s">
        <v>157</v>
      </c>
      <c r="AJ495" s="602" t="s">
        <v>157</v>
      </c>
      <c r="AK495" s="602" t="s">
        <v>157</v>
      </c>
      <c r="AL495" s="602" t="s">
        <v>157</v>
      </c>
      <c r="AM495" s="602" t="s">
        <v>157</v>
      </c>
      <c r="AN495" s="602" t="s">
        <v>157</v>
      </c>
      <c r="AO495" s="602" t="s">
        <v>157</v>
      </c>
      <c r="AP495" s="602" t="s">
        <v>157</v>
      </c>
      <c r="AQ495" s="602" t="s">
        <v>157</v>
      </c>
      <c r="AR495" s="602" t="s">
        <v>157</v>
      </c>
      <c r="AS495" s="602" t="s">
        <v>157</v>
      </c>
      <c r="AT495" s="602" t="s">
        <v>157</v>
      </c>
      <c r="AU495" s="602" t="s">
        <v>157</v>
      </c>
      <c r="AV495" s="602" t="s">
        <v>157</v>
      </c>
      <c r="AW495" s="602" t="s">
        <v>157</v>
      </c>
      <c r="AX495" s="602" t="s">
        <v>157</v>
      </c>
      <c r="AY495" s="602" t="s">
        <v>157</v>
      </c>
      <c r="AZ495" s="602" t="s">
        <v>157</v>
      </c>
      <c r="BA495" s="602" t="s">
        <v>157</v>
      </c>
      <c r="BB495" s="602" t="s">
        <v>157</v>
      </c>
      <c r="BC495" s="602" t="s">
        <v>157</v>
      </c>
      <c r="BD495" s="602" t="s">
        <v>157</v>
      </c>
      <c r="BE495" s="602" t="s">
        <v>157</v>
      </c>
      <c r="BF495" s="602" t="s">
        <v>157</v>
      </c>
      <c r="BG495" s="602" t="s">
        <v>157</v>
      </c>
      <c r="BH495" s="602" t="s">
        <v>157</v>
      </c>
      <c r="BI495" s="602" t="s">
        <v>157</v>
      </c>
      <c r="BJ495" s="602" t="s">
        <v>157</v>
      </c>
      <c r="BK495" s="602" t="s">
        <v>157</v>
      </c>
      <c r="BL495" s="602" t="s">
        <v>157</v>
      </c>
      <c r="BM495" s="602" t="s">
        <v>157</v>
      </c>
      <c r="BN495" s="602" t="s">
        <v>157</v>
      </c>
      <c r="BO495" s="602" t="s">
        <v>157</v>
      </c>
    </row>
    <row r="496" spans="1:67" ht="14.4" x14ac:dyDescent="0.25">
      <c r="A496" s="597" t="e">
        <v>#N/A</v>
      </c>
      <c r="B496" s="597" t="e">
        <v>#N/A</v>
      </c>
      <c r="C496" s="598" t="s">
        <v>157</v>
      </c>
      <c r="D496" s="598" t="s">
        <v>157</v>
      </c>
      <c r="E496" s="599"/>
      <c r="F496" s="599" t="s">
        <v>157</v>
      </c>
      <c r="G496" s="600" t="s">
        <v>157</v>
      </c>
      <c r="H496" s="601" t="s">
        <v>157</v>
      </c>
      <c r="I496" s="602" t="s">
        <v>157</v>
      </c>
      <c r="J496" s="602" t="s">
        <v>157</v>
      </c>
      <c r="K496" s="602" t="s">
        <v>157</v>
      </c>
      <c r="L496" s="602" t="s">
        <v>157</v>
      </c>
      <c r="M496" s="602" t="s">
        <v>157</v>
      </c>
      <c r="N496" s="602" t="s">
        <v>157</v>
      </c>
      <c r="O496" s="602" t="s">
        <v>157</v>
      </c>
      <c r="P496" s="602" t="s">
        <v>157</v>
      </c>
      <c r="Q496" s="602" t="s">
        <v>157</v>
      </c>
      <c r="R496" s="602" t="s">
        <v>157</v>
      </c>
      <c r="S496" s="602" t="s">
        <v>157</v>
      </c>
      <c r="T496" s="602" t="s">
        <v>157</v>
      </c>
      <c r="U496" s="602" t="s">
        <v>157</v>
      </c>
      <c r="V496" s="602" t="s">
        <v>157</v>
      </c>
      <c r="W496" s="602" t="s">
        <v>157</v>
      </c>
      <c r="X496" s="602" t="s">
        <v>157</v>
      </c>
      <c r="Y496" s="602" t="s">
        <v>157</v>
      </c>
      <c r="Z496" s="602" t="s">
        <v>157</v>
      </c>
      <c r="AA496" s="602" t="s">
        <v>157</v>
      </c>
      <c r="AB496" s="602" t="s">
        <v>157</v>
      </c>
      <c r="AC496" s="602" t="s">
        <v>157</v>
      </c>
      <c r="AD496" s="602" t="s">
        <v>157</v>
      </c>
      <c r="AE496" s="602" t="s">
        <v>157</v>
      </c>
      <c r="AF496" s="602" t="s">
        <v>157</v>
      </c>
      <c r="AG496" s="602" t="s">
        <v>157</v>
      </c>
      <c r="AH496" s="602" t="s">
        <v>157</v>
      </c>
      <c r="AI496" s="602" t="s">
        <v>157</v>
      </c>
      <c r="AJ496" s="602" t="s">
        <v>157</v>
      </c>
      <c r="AK496" s="602" t="s">
        <v>157</v>
      </c>
      <c r="AL496" s="602" t="s">
        <v>157</v>
      </c>
      <c r="AM496" s="602" t="s">
        <v>157</v>
      </c>
      <c r="AN496" s="602" t="s">
        <v>157</v>
      </c>
      <c r="AO496" s="602" t="s">
        <v>157</v>
      </c>
      <c r="AP496" s="602" t="s">
        <v>157</v>
      </c>
      <c r="AQ496" s="602" t="s">
        <v>157</v>
      </c>
      <c r="AR496" s="602" t="s">
        <v>157</v>
      </c>
      <c r="AS496" s="602" t="s">
        <v>157</v>
      </c>
      <c r="AT496" s="602" t="s">
        <v>157</v>
      </c>
      <c r="AU496" s="602" t="s">
        <v>157</v>
      </c>
      <c r="AV496" s="602" t="s">
        <v>157</v>
      </c>
      <c r="AW496" s="602" t="s">
        <v>157</v>
      </c>
      <c r="AX496" s="602" t="s">
        <v>157</v>
      </c>
      <c r="AY496" s="602" t="s">
        <v>157</v>
      </c>
      <c r="AZ496" s="602" t="s">
        <v>157</v>
      </c>
      <c r="BA496" s="602" t="s">
        <v>157</v>
      </c>
      <c r="BB496" s="602" t="s">
        <v>157</v>
      </c>
      <c r="BC496" s="602" t="s">
        <v>157</v>
      </c>
      <c r="BD496" s="602" t="s">
        <v>157</v>
      </c>
      <c r="BE496" s="602" t="s">
        <v>157</v>
      </c>
      <c r="BF496" s="602" t="s">
        <v>157</v>
      </c>
      <c r="BG496" s="602" t="s">
        <v>157</v>
      </c>
      <c r="BH496" s="602" t="s">
        <v>157</v>
      </c>
      <c r="BI496" s="602" t="s">
        <v>157</v>
      </c>
      <c r="BJ496" s="602" t="s">
        <v>157</v>
      </c>
      <c r="BK496" s="602" t="s">
        <v>157</v>
      </c>
      <c r="BL496" s="602" t="s">
        <v>157</v>
      </c>
      <c r="BM496" s="602" t="s">
        <v>157</v>
      </c>
      <c r="BN496" s="602" t="s">
        <v>157</v>
      </c>
      <c r="BO496" s="602" t="s">
        <v>157</v>
      </c>
    </row>
    <row r="497" spans="1:67" ht="14.4" x14ac:dyDescent="0.25">
      <c r="A497" s="597" t="e">
        <v>#N/A</v>
      </c>
      <c r="B497" s="597" t="e">
        <v>#N/A</v>
      </c>
      <c r="C497" s="598" t="s">
        <v>157</v>
      </c>
      <c r="D497" s="598" t="s">
        <v>157</v>
      </c>
      <c r="E497" s="599"/>
      <c r="F497" s="599" t="s">
        <v>157</v>
      </c>
      <c r="G497" s="600" t="s">
        <v>157</v>
      </c>
      <c r="H497" s="601" t="s">
        <v>157</v>
      </c>
      <c r="I497" s="602" t="s">
        <v>157</v>
      </c>
      <c r="J497" s="602" t="s">
        <v>157</v>
      </c>
      <c r="K497" s="602" t="s">
        <v>157</v>
      </c>
      <c r="L497" s="602" t="s">
        <v>157</v>
      </c>
      <c r="M497" s="602" t="s">
        <v>157</v>
      </c>
      <c r="N497" s="602" t="s">
        <v>157</v>
      </c>
      <c r="O497" s="602" t="s">
        <v>157</v>
      </c>
      <c r="P497" s="602" t="s">
        <v>157</v>
      </c>
      <c r="Q497" s="602" t="s">
        <v>157</v>
      </c>
      <c r="R497" s="602" t="s">
        <v>157</v>
      </c>
      <c r="S497" s="602" t="s">
        <v>157</v>
      </c>
      <c r="T497" s="602" t="s">
        <v>157</v>
      </c>
      <c r="U497" s="602" t="s">
        <v>157</v>
      </c>
      <c r="V497" s="602" t="s">
        <v>157</v>
      </c>
      <c r="W497" s="602" t="s">
        <v>157</v>
      </c>
      <c r="X497" s="602" t="s">
        <v>157</v>
      </c>
      <c r="Y497" s="602" t="s">
        <v>157</v>
      </c>
      <c r="Z497" s="602" t="s">
        <v>157</v>
      </c>
      <c r="AA497" s="602" t="s">
        <v>157</v>
      </c>
      <c r="AB497" s="602" t="s">
        <v>157</v>
      </c>
      <c r="AC497" s="602" t="s">
        <v>157</v>
      </c>
      <c r="AD497" s="602" t="s">
        <v>157</v>
      </c>
      <c r="AE497" s="602" t="s">
        <v>157</v>
      </c>
      <c r="AF497" s="602" t="s">
        <v>157</v>
      </c>
      <c r="AG497" s="602" t="s">
        <v>157</v>
      </c>
      <c r="AH497" s="602" t="s">
        <v>157</v>
      </c>
      <c r="AI497" s="602" t="s">
        <v>157</v>
      </c>
      <c r="AJ497" s="602" t="s">
        <v>157</v>
      </c>
      <c r="AK497" s="602" t="s">
        <v>157</v>
      </c>
      <c r="AL497" s="602" t="s">
        <v>157</v>
      </c>
      <c r="AM497" s="602" t="s">
        <v>157</v>
      </c>
      <c r="AN497" s="602" t="s">
        <v>157</v>
      </c>
      <c r="AO497" s="602" t="s">
        <v>157</v>
      </c>
      <c r="AP497" s="602" t="s">
        <v>157</v>
      </c>
      <c r="AQ497" s="602" t="s">
        <v>157</v>
      </c>
      <c r="AR497" s="602" t="s">
        <v>157</v>
      </c>
      <c r="AS497" s="602" t="s">
        <v>157</v>
      </c>
      <c r="AT497" s="602" t="s">
        <v>157</v>
      </c>
      <c r="AU497" s="602" t="s">
        <v>157</v>
      </c>
      <c r="AV497" s="602" t="s">
        <v>157</v>
      </c>
      <c r="AW497" s="602" t="s">
        <v>157</v>
      </c>
      <c r="AX497" s="602" t="s">
        <v>157</v>
      </c>
      <c r="AY497" s="602" t="s">
        <v>157</v>
      </c>
      <c r="AZ497" s="602" t="s">
        <v>157</v>
      </c>
      <c r="BA497" s="602" t="s">
        <v>157</v>
      </c>
      <c r="BB497" s="602" t="s">
        <v>157</v>
      </c>
      <c r="BC497" s="602" t="s">
        <v>157</v>
      </c>
      <c r="BD497" s="602" t="s">
        <v>157</v>
      </c>
      <c r="BE497" s="602" t="s">
        <v>157</v>
      </c>
      <c r="BF497" s="602" t="s">
        <v>157</v>
      </c>
      <c r="BG497" s="602" t="s">
        <v>157</v>
      </c>
      <c r="BH497" s="602" t="s">
        <v>157</v>
      </c>
      <c r="BI497" s="602" t="s">
        <v>157</v>
      </c>
      <c r="BJ497" s="602" t="s">
        <v>157</v>
      </c>
      <c r="BK497" s="602" t="s">
        <v>157</v>
      </c>
      <c r="BL497" s="602" t="s">
        <v>157</v>
      </c>
      <c r="BM497" s="602" t="s">
        <v>157</v>
      </c>
      <c r="BN497" s="602" t="s">
        <v>157</v>
      </c>
      <c r="BO497" s="602" t="s">
        <v>157</v>
      </c>
    </row>
    <row r="498" spans="1:67" ht="14.4" x14ac:dyDescent="0.25">
      <c r="A498" s="597" t="e">
        <v>#N/A</v>
      </c>
      <c r="B498" s="597" t="e">
        <v>#N/A</v>
      </c>
      <c r="C498" s="598" t="s">
        <v>157</v>
      </c>
      <c r="D498" s="598" t="s">
        <v>157</v>
      </c>
      <c r="E498" s="599"/>
      <c r="F498" s="599" t="s">
        <v>157</v>
      </c>
      <c r="G498" s="600" t="s">
        <v>157</v>
      </c>
      <c r="H498" s="601" t="s">
        <v>157</v>
      </c>
      <c r="I498" s="602" t="s">
        <v>157</v>
      </c>
      <c r="J498" s="602" t="s">
        <v>157</v>
      </c>
      <c r="K498" s="602" t="s">
        <v>157</v>
      </c>
      <c r="L498" s="602" t="s">
        <v>157</v>
      </c>
      <c r="M498" s="602" t="s">
        <v>157</v>
      </c>
      <c r="N498" s="602" t="s">
        <v>157</v>
      </c>
      <c r="O498" s="602" t="s">
        <v>157</v>
      </c>
      <c r="P498" s="602" t="s">
        <v>157</v>
      </c>
      <c r="Q498" s="602" t="s">
        <v>157</v>
      </c>
      <c r="R498" s="602" t="s">
        <v>157</v>
      </c>
      <c r="S498" s="602" t="s">
        <v>157</v>
      </c>
      <c r="T498" s="602" t="s">
        <v>157</v>
      </c>
      <c r="U498" s="602" t="s">
        <v>157</v>
      </c>
      <c r="V498" s="602" t="s">
        <v>157</v>
      </c>
      <c r="W498" s="602" t="s">
        <v>157</v>
      </c>
      <c r="X498" s="602" t="s">
        <v>157</v>
      </c>
      <c r="Y498" s="602" t="s">
        <v>157</v>
      </c>
      <c r="Z498" s="602" t="s">
        <v>157</v>
      </c>
      <c r="AA498" s="602" t="s">
        <v>157</v>
      </c>
      <c r="AB498" s="602" t="s">
        <v>157</v>
      </c>
      <c r="AC498" s="602" t="s">
        <v>157</v>
      </c>
      <c r="AD498" s="602" t="s">
        <v>157</v>
      </c>
      <c r="AE498" s="602" t="s">
        <v>157</v>
      </c>
      <c r="AF498" s="602" t="s">
        <v>157</v>
      </c>
      <c r="AG498" s="602" t="s">
        <v>157</v>
      </c>
      <c r="AH498" s="602" t="s">
        <v>157</v>
      </c>
      <c r="AI498" s="602" t="s">
        <v>157</v>
      </c>
      <c r="AJ498" s="602" t="s">
        <v>157</v>
      </c>
      <c r="AK498" s="602" t="s">
        <v>157</v>
      </c>
      <c r="AL498" s="602" t="s">
        <v>157</v>
      </c>
      <c r="AM498" s="602" t="s">
        <v>157</v>
      </c>
      <c r="AN498" s="602" t="s">
        <v>157</v>
      </c>
      <c r="AO498" s="602" t="s">
        <v>157</v>
      </c>
      <c r="AP498" s="602" t="s">
        <v>157</v>
      </c>
      <c r="AQ498" s="602" t="s">
        <v>157</v>
      </c>
      <c r="AR498" s="602" t="s">
        <v>157</v>
      </c>
      <c r="AS498" s="602" t="s">
        <v>157</v>
      </c>
      <c r="AT498" s="602" t="s">
        <v>157</v>
      </c>
      <c r="AU498" s="602" t="s">
        <v>157</v>
      </c>
      <c r="AV498" s="602" t="s">
        <v>157</v>
      </c>
      <c r="AW498" s="602" t="s">
        <v>157</v>
      </c>
      <c r="AX498" s="602" t="s">
        <v>157</v>
      </c>
      <c r="AY498" s="602" t="s">
        <v>157</v>
      </c>
      <c r="AZ498" s="602" t="s">
        <v>157</v>
      </c>
      <c r="BA498" s="602" t="s">
        <v>157</v>
      </c>
      <c r="BB498" s="602" t="s">
        <v>157</v>
      </c>
      <c r="BC498" s="602" t="s">
        <v>157</v>
      </c>
      <c r="BD498" s="602" t="s">
        <v>157</v>
      </c>
      <c r="BE498" s="602" t="s">
        <v>157</v>
      </c>
      <c r="BF498" s="602" t="s">
        <v>157</v>
      </c>
      <c r="BG498" s="602" t="s">
        <v>157</v>
      </c>
      <c r="BH498" s="602" t="s">
        <v>157</v>
      </c>
      <c r="BI498" s="602" t="s">
        <v>157</v>
      </c>
      <c r="BJ498" s="602" t="s">
        <v>157</v>
      </c>
      <c r="BK498" s="602" t="s">
        <v>157</v>
      </c>
      <c r="BL498" s="602" t="s">
        <v>157</v>
      </c>
      <c r="BM498" s="602" t="s">
        <v>157</v>
      </c>
      <c r="BN498" s="602" t="s">
        <v>157</v>
      </c>
      <c r="BO498" s="602" t="s">
        <v>157</v>
      </c>
    </row>
    <row r="499" spans="1:67" ht="14.4" x14ac:dyDescent="0.25">
      <c r="A499" s="597" t="e">
        <v>#N/A</v>
      </c>
      <c r="B499" s="597" t="e">
        <v>#N/A</v>
      </c>
      <c r="C499" s="598" t="s">
        <v>157</v>
      </c>
      <c r="D499" s="598" t="s">
        <v>157</v>
      </c>
      <c r="E499" s="599"/>
      <c r="F499" s="599" t="s">
        <v>157</v>
      </c>
      <c r="G499" s="600" t="s">
        <v>157</v>
      </c>
      <c r="H499" s="601" t="s">
        <v>157</v>
      </c>
      <c r="I499" s="602" t="s">
        <v>157</v>
      </c>
      <c r="J499" s="602" t="s">
        <v>157</v>
      </c>
      <c r="K499" s="602" t="s">
        <v>157</v>
      </c>
      <c r="L499" s="602" t="s">
        <v>157</v>
      </c>
      <c r="M499" s="602" t="s">
        <v>157</v>
      </c>
      <c r="N499" s="602" t="s">
        <v>157</v>
      </c>
      <c r="O499" s="602" t="s">
        <v>157</v>
      </c>
      <c r="P499" s="602" t="s">
        <v>157</v>
      </c>
      <c r="Q499" s="602" t="s">
        <v>157</v>
      </c>
      <c r="R499" s="602" t="s">
        <v>157</v>
      </c>
      <c r="S499" s="602" t="s">
        <v>157</v>
      </c>
      <c r="T499" s="602" t="s">
        <v>157</v>
      </c>
      <c r="U499" s="602" t="s">
        <v>157</v>
      </c>
      <c r="V499" s="602" t="s">
        <v>157</v>
      </c>
      <c r="W499" s="602" t="s">
        <v>157</v>
      </c>
      <c r="X499" s="602" t="s">
        <v>157</v>
      </c>
      <c r="Y499" s="602" t="s">
        <v>157</v>
      </c>
      <c r="Z499" s="602" t="s">
        <v>157</v>
      </c>
      <c r="AA499" s="602" t="s">
        <v>157</v>
      </c>
      <c r="AB499" s="602" t="s">
        <v>157</v>
      </c>
      <c r="AC499" s="602" t="s">
        <v>157</v>
      </c>
      <c r="AD499" s="602" t="s">
        <v>157</v>
      </c>
      <c r="AE499" s="602" t="s">
        <v>157</v>
      </c>
      <c r="AF499" s="602" t="s">
        <v>157</v>
      </c>
      <c r="AG499" s="602" t="s">
        <v>157</v>
      </c>
      <c r="AH499" s="602" t="s">
        <v>157</v>
      </c>
      <c r="AI499" s="602" t="s">
        <v>157</v>
      </c>
      <c r="AJ499" s="602" t="s">
        <v>157</v>
      </c>
      <c r="AK499" s="602" t="s">
        <v>157</v>
      </c>
      <c r="AL499" s="602" t="s">
        <v>157</v>
      </c>
      <c r="AM499" s="602" t="s">
        <v>157</v>
      </c>
      <c r="AN499" s="602" t="s">
        <v>157</v>
      </c>
      <c r="AO499" s="602" t="s">
        <v>157</v>
      </c>
      <c r="AP499" s="602" t="s">
        <v>157</v>
      </c>
      <c r="AQ499" s="602" t="s">
        <v>157</v>
      </c>
      <c r="AR499" s="602" t="s">
        <v>157</v>
      </c>
      <c r="AS499" s="602" t="s">
        <v>157</v>
      </c>
      <c r="AT499" s="602" t="s">
        <v>157</v>
      </c>
      <c r="AU499" s="602" t="s">
        <v>157</v>
      </c>
      <c r="AV499" s="602" t="s">
        <v>157</v>
      </c>
      <c r="AW499" s="602" t="s">
        <v>157</v>
      </c>
      <c r="AX499" s="602" t="s">
        <v>157</v>
      </c>
      <c r="AY499" s="602" t="s">
        <v>157</v>
      </c>
      <c r="AZ499" s="602" t="s">
        <v>157</v>
      </c>
      <c r="BA499" s="602" t="s">
        <v>157</v>
      </c>
      <c r="BB499" s="602" t="s">
        <v>157</v>
      </c>
      <c r="BC499" s="602" t="s">
        <v>157</v>
      </c>
      <c r="BD499" s="602" t="s">
        <v>157</v>
      </c>
      <c r="BE499" s="602" t="s">
        <v>157</v>
      </c>
      <c r="BF499" s="602" t="s">
        <v>157</v>
      </c>
      <c r="BG499" s="602" t="s">
        <v>157</v>
      </c>
      <c r="BH499" s="602" t="s">
        <v>157</v>
      </c>
      <c r="BI499" s="602" t="s">
        <v>157</v>
      </c>
      <c r="BJ499" s="602" t="s">
        <v>157</v>
      </c>
      <c r="BK499" s="602" t="s">
        <v>157</v>
      </c>
      <c r="BL499" s="602" t="s">
        <v>157</v>
      </c>
      <c r="BM499" s="602" t="s">
        <v>157</v>
      </c>
      <c r="BN499" s="602" t="s">
        <v>157</v>
      </c>
      <c r="BO499" s="602" t="s">
        <v>157</v>
      </c>
    </row>
    <row r="500" spans="1:67" ht="14.4" x14ac:dyDescent="0.25">
      <c r="A500" s="597" t="e">
        <v>#N/A</v>
      </c>
      <c r="B500" s="597" t="e">
        <v>#N/A</v>
      </c>
      <c r="C500" s="598" t="s">
        <v>157</v>
      </c>
      <c r="D500" s="598" t="s">
        <v>157</v>
      </c>
      <c r="E500" s="599"/>
      <c r="F500" s="599" t="s">
        <v>157</v>
      </c>
      <c r="G500" s="600" t="s">
        <v>157</v>
      </c>
      <c r="H500" s="601" t="s">
        <v>157</v>
      </c>
      <c r="I500" s="602" t="s">
        <v>157</v>
      </c>
      <c r="J500" s="602" t="s">
        <v>157</v>
      </c>
      <c r="K500" s="602" t="s">
        <v>157</v>
      </c>
      <c r="L500" s="602" t="s">
        <v>157</v>
      </c>
      <c r="M500" s="602" t="s">
        <v>157</v>
      </c>
      <c r="N500" s="602" t="s">
        <v>157</v>
      </c>
      <c r="O500" s="602" t="s">
        <v>157</v>
      </c>
      <c r="P500" s="602" t="s">
        <v>157</v>
      </c>
      <c r="Q500" s="602" t="s">
        <v>157</v>
      </c>
      <c r="R500" s="602" t="s">
        <v>157</v>
      </c>
      <c r="S500" s="602" t="s">
        <v>157</v>
      </c>
      <c r="T500" s="602" t="s">
        <v>157</v>
      </c>
      <c r="U500" s="602" t="s">
        <v>157</v>
      </c>
      <c r="V500" s="602" t="s">
        <v>157</v>
      </c>
      <c r="W500" s="602" t="s">
        <v>157</v>
      </c>
      <c r="X500" s="602" t="s">
        <v>157</v>
      </c>
      <c r="Y500" s="602" t="s">
        <v>157</v>
      </c>
      <c r="Z500" s="602" t="s">
        <v>157</v>
      </c>
      <c r="AA500" s="602" t="s">
        <v>157</v>
      </c>
      <c r="AB500" s="602" t="s">
        <v>157</v>
      </c>
      <c r="AC500" s="602" t="s">
        <v>157</v>
      </c>
      <c r="AD500" s="602" t="s">
        <v>157</v>
      </c>
      <c r="AE500" s="602" t="s">
        <v>157</v>
      </c>
      <c r="AF500" s="602" t="s">
        <v>157</v>
      </c>
      <c r="AG500" s="602" t="s">
        <v>157</v>
      </c>
      <c r="AH500" s="602" t="s">
        <v>157</v>
      </c>
      <c r="AI500" s="602" t="s">
        <v>157</v>
      </c>
      <c r="AJ500" s="602" t="s">
        <v>157</v>
      </c>
      <c r="AK500" s="602" t="s">
        <v>157</v>
      </c>
      <c r="AL500" s="602" t="s">
        <v>157</v>
      </c>
      <c r="AM500" s="602" t="s">
        <v>157</v>
      </c>
      <c r="AN500" s="602" t="s">
        <v>157</v>
      </c>
      <c r="AO500" s="602" t="s">
        <v>157</v>
      </c>
      <c r="AP500" s="602" t="s">
        <v>157</v>
      </c>
      <c r="AQ500" s="602" t="s">
        <v>157</v>
      </c>
      <c r="AR500" s="602" t="s">
        <v>157</v>
      </c>
      <c r="AS500" s="602" t="s">
        <v>157</v>
      </c>
      <c r="AT500" s="602" t="s">
        <v>157</v>
      </c>
      <c r="AU500" s="602" t="s">
        <v>157</v>
      </c>
      <c r="AV500" s="602" t="s">
        <v>157</v>
      </c>
      <c r="AW500" s="602" t="s">
        <v>157</v>
      </c>
      <c r="AX500" s="602" t="s">
        <v>157</v>
      </c>
      <c r="AY500" s="602" t="s">
        <v>157</v>
      </c>
      <c r="AZ500" s="602" t="s">
        <v>157</v>
      </c>
      <c r="BA500" s="602" t="s">
        <v>157</v>
      </c>
      <c r="BB500" s="602" t="s">
        <v>157</v>
      </c>
      <c r="BC500" s="602" t="s">
        <v>157</v>
      </c>
      <c r="BD500" s="602" t="s">
        <v>157</v>
      </c>
      <c r="BE500" s="602" t="s">
        <v>157</v>
      </c>
      <c r="BF500" s="602" t="s">
        <v>157</v>
      </c>
      <c r="BG500" s="602" t="s">
        <v>157</v>
      </c>
      <c r="BH500" s="602" t="s">
        <v>157</v>
      </c>
      <c r="BI500" s="602" t="s">
        <v>157</v>
      </c>
      <c r="BJ500" s="602" t="s">
        <v>157</v>
      </c>
      <c r="BK500" s="602" t="s">
        <v>157</v>
      </c>
      <c r="BL500" s="602" t="s">
        <v>157</v>
      </c>
      <c r="BM500" s="602" t="s">
        <v>157</v>
      </c>
      <c r="BN500" s="602" t="s">
        <v>157</v>
      </c>
      <c r="BO500" s="602" t="s">
        <v>157</v>
      </c>
    </row>
    <row r="501" spans="1:67" ht="14.4" x14ac:dyDescent="0.25">
      <c r="A501" s="597" t="e">
        <v>#N/A</v>
      </c>
      <c r="B501" s="597" t="e">
        <v>#N/A</v>
      </c>
      <c r="C501" s="598" t="s">
        <v>157</v>
      </c>
      <c r="D501" s="598" t="s">
        <v>157</v>
      </c>
      <c r="E501" s="599"/>
      <c r="F501" s="599" t="s">
        <v>157</v>
      </c>
      <c r="G501" s="600" t="s">
        <v>157</v>
      </c>
      <c r="H501" s="601" t="s">
        <v>157</v>
      </c>
      <c r="I501" s="602" t="s">
        <v>157</v>
      </c>
      <c r="J501" s="602" t="s">
        <v>157</v>
      </c>
      <c r="K501" s="602" t="s">
        <v>157</v>
      </c>
      <c r="L501" s="602" t="s">
        <v>157</v>
      </c>
      <c r="M501" s="602" t="s">
        <v>157</v>
      </c>
      <c r="N501" s="602" t="s">
        <v>157</v>
      </c>
      <c r="O501" s="602" t="s">
        <v>157</v>
      </c>
      <c r="P501" s="602" t="s">
        <v>157</v>
      </c>
      <c r="Q501" s="602" t="s">
        <v>157</v>
      </c>
      <c r="R501" s="602" t="s">
        <v>157</v>
      </c>
      <c r="S501" s="602" t="s">
        <v>157</v>
      </c>
      <c r="T501" s="602" t="s">
        <v>157</v>
      </c>
      <c r="U501" s="602" t="s">
        <v>157</v>
      </c>
      <c r="V501" s="602" t="s">
        <v>157</v>
      </c>
      <c r="W501" s="602" t="s">
        <v>157</v>
      </c>
      <c r="X501" s="602" t="s">
        <v>157</v>
      </c>
      <c r="Y501" s="602" t="s">
        <v>157</v>
      </c>
      <c r="Z501" s="602" t="s">
        <v>157</v>
      </c>
      <c r="AA501" s="602" t="s">
        <v>157</v>
      </c>
      <c r="AB501" s="602" t="s">
        <v>157</v>
      </c>
      <c r="AC501" s="602" t="s">
        <v>157</v>
      </c>
      <c r="AD501" s="602" t="s">
        <v>157</v>
      </c>
      <c r="AE501" s="602" t="s">
        <v>157</v>
      </c>
      <c r="AF501" s="602" t="s">
        <v>157</v>
      </c>
      <c r="AG501" s="602" t="s">
        <v>157</v>
      </c>
      <c r="AH501" s="602" t="s">
        <v>157</v>
      </c>
      <c r="AI501" s="602" t="s">
        <v>157</v>
      </c>
      <c r="AJ501" s="602" t="s">
        <v>157</v>
      </c>
      <c r="AK501" s="602" t="s">
        <v>157</v>
      </c>
      <c r="AL501" s="602" t="s">
        <v>157</v>
      </c>
      <c r="AM501" s="602" t="s">
        <v>157</v>
      </c>
      <c r="AN501" s="602" t="s">
        <v>157</v>
      </c>
      <c r="AO501" s="602" t="s">
        <v>157</v>
      </c>
      <c r="AP501" s="602" t="s">
        <v>157</v>
      </c>
      <c r="AQ501" s="602" t="s">
        <v>157</v>
      </c>
      <c r="AR501" s="602" t="s">
        <v>157</v>
      </c>
      <c r="AS501" s="602" t="s">
        <v>157</v>
      </c>
      <c r="AT501" s="602" t="s">
        <v>157</v>
      </c>
      <c r="AU501" s="602" t="s">
        <v>157</v>
      </c>
      <c r="AV501" s="602" t="s">
        <v>157</v>
      </c>
      <c r="AW501" s="602" t="s">
        <v>157</v>
      </c>
      <c r="AX501" s="602" t="s">
        <v>157</v>
      </c>
      <c r="AY501" s="602" t="s">
        <v>157</v>
      </c>
      <c r="AZ501" s="602" t="s">
        <v>157</v>
      </c>
      <c r="BA501" s="602" t="s">
        <v>157</v>
      </c>
      <c r="BB501" s="602" t="s">
        <v>157</v>
      </c>
      <c r="BC501" s="602" t="s">
        <v>157</v>
      </c>
      <c r="BD501" s="602" t="s">
        <v>157</v>
      </c>
      <c r="BE501" s="602" t="s">
        <v>157</v>
      </c>
      <c r="BF501" s="602" t="s">
        <v>157</v>
      </c>
      <c r="BG501" s="602" t="s">
        <v>157</v>
      </c>
      <c r="BH501" s="602" t="s">
        <v>157</v>
      </c>
      <c r="BI501" s="602" t="s">
        <v>157</v>
      </c>
      <c r="BJ501" s="602" t="s">
        <v>157</v>
      </c>
      <c r="BK501" s="602" t="s">
        <v>157</v>
      </c>
      <c r="BL501" s="602" t="s">
        <v>157</v>
      </c>
      <c r="BM501" s="602" t="s">
        <v>157</v>
      </c>
      <c r="BN501" s="602" t="s">
        <v>157</v>
      </c>
      <c r="BO501" s="602" t="s">
        <v>157</v>
      </c>
    </row>
    <row r="502" spans="1:67" ht="14.4" x14ac:dyDescent="0.25">
      <c r="A502" s="597" t="e">
        <v>#N/A</v>
      </c>
      <c r="B502" s="597" t="e">
        <v>#N/A</v>
      </c>
      <c r="C502" s="598" t="s">
        <v>157</v>
      </c>
      <c r="D502" s="598" t="s">
        <v>157</v>
      </c>
      <c r="E502" s="599"/>
      <c r="F502" s="599" t="s">
        <v>157</v>
      </c>
      <c r="G502" s="600" t="s">
        <v>157</v>
      </c>
      <c r="H502" s="601" t="s">
        <v>157</v>
      </c>
      <c r="I502" s="602" t="s">
        <v>157</v>
      </c>
      <c r="J502" s="602" t="s">
        <v>157</v>
      </c>
      <c r="K502" s="602" t="s">
        <v>157</v>
      </c>
      <c r="L502" s="602" t="s">
        <v>157</v>
      </c>
      <c r="M502" s="602" t="s">
        <v>157</v>
      </c>
      <c r="N502" s="602" t="s">
        <v>157</v>
      </c>
      <c r="O502" s="602" t="s">
        <v>157</v>
      </c>
      <c r="P502" s="602" t="s">
        <v>157</v>
      </c>
      <c r="Q502" s="602" t="s">
        <v>157</v>
      </c>
      <c r="R502" s="602" t="s">
        <v>157</v>
      </c>
      <c r="S502" s="602" t="s">
        <v>157</v>
      </c>
      <c r="T502" s="602" t="s">
        <v>157</v>
      </c>
      <c r="U502" s="602" t="s">
        <v>157</v>
      </c>
      <c r="V502" s="602" t="s">
        <v>157</v>
      </c>
      <c r="W502" s="602" t="s">
        <v>157</v>
      </c>
      <c r="X502" s="602" t="s">
        <v>157</v>
      </c>
      <c r="Y502" s="602" t="s">
        <v>157</v>
      </c>
      <c r="Z502" s="602" t="s">
        <v>157</v>
      </c>
      <c r="AA502" s="602" t="s">
        <v>157</v>
      </c>
      <c r="AB502" s="602" t="s">
        <v>157</v>
      </c>
      <c r="AC502" s="602" t="s">
        <v>157</v>
      </c>
      <c r="AD502" s="602" t="s">
        <v>157</v>
      </c>
      <c r="AE502" s="602" t="s">
        <v>157</v>
      </c>
      <c r="AF502" s="602" t="s">
        <v>157</v>
      </c>
      <c r="AG502" s="602" t="s">
        <v>157</v>
      </c>
      <c r="AH502" s="602" t="s">
        <v>157</v>
      </c>
      <c r="AI502" s="602" t="s">
        <v>157</v>
      </c>
      <c r="AJ502" s="602" t="s">
        <v>157</v>
      </c>
      <c r="AK502" s="602" t="s">
        <v>157</v>
      </c>
      <c r="AL502" s="602" t="s">
        <v>157</v>
      </c>
      <c r="AM502" s="602" t="s">
        <v>157</v>
      </c>
      <c r="AN502" s="602" t="s">
        <v>157</v>
      </c>
      <c r="AO502" s="602" t="s">
        <v>157</v>
      </c>
      <c r="AP502" s="602" t="s">
        <v>157</v>
      </c>
      <c r="AQ502" s="602" t="s">
        <v>157</v>
      </c>
      <c r="AR502" s="602" t="s">
        <v>157</v>
      </c>
      <c r="AS502" s="602" t="s">
        <v>157</v>
      </c>
      <c r="AT502" s="602" t="s">
        <v>157</v>
      </c>
      <c r="AU502" s="602" t="s">
        <v>157</v>
      </c>
      <c r="AV502" s="602" t="s">
        <v>157</v>
      </c>
      <c r="AW502" s="602" t="s">
        <v>157</v>
      </c>
      <c r="AX502" s="602" t="s">
        <v>157</v>
      </c>
      <c r="AY502" s="602" t="s">
        <v>157</v>
      </c>
      <c r="AZ502" s="602" t="s">
        <v>157</v>
      </c>
      <c r="BA502" s="602" t="s">
        <v>157</v>
      </c>
      <c r="BB502" s="602" t="s">
        <v>157</v>
      </c>
      <c r="BC502" s="602" t="s">
        <v>157</v>
      </c>
      <c r="BD502" s="602" t="s">
        <v>157</v>
      </c>
      <c r="BE502" s="602" t="s">
        <v>157</v>
      </c>
      <c r="BF502" s="602" t="s">
        <v>157</v>
      </c>
      <c r="BG502" s="602" t="s">
        <v>157</v>
      </c>
      <c r="BH502" s="602" t="s">
        <v>157</v>
      </c>
      <c r="BI502" s="602" t="s">
        <v>157</v>
      </c>
      <c r="BJ502" s="602" t="s">
        <v>157</v>
      </c>
      <c r="BK502" s="602" t="s">
        <v>157</v>
      </c>
      <c r="BL502" s="602" t="s">
        <v>157</v>
      </c>
      <c r="BM502" s="602" t="s">
        <v>157</v>
      </c>
      <c r="BN502" s="602" t="s">
        <v>157</v>
      </c>
      <c r="BO502" s="602" t="s">
        <v>157</v>
      </c>
    </row>
    <row r="503" spans="1:67" ht="14.4" x14ac:dyDescent="0.25">
      <c r="A503" s="597" t="e">
        <v>#N/A</v>
      </c>
      <c r="B503" s="597" t="e">
        <v>#N/A</v>
      </c>
      <c r="C503" s="598" t="s">
        <v>157</v>
      </c>
      <c r="D503" s="598" t="s">
        <v>157</v>
      </c>
      <c r="E503" s="599"/>
      <c r="F503" s="599" t="s">
        <v>157</v>
      </c>
      <c r="G503" s="600" t="s">
        <v>157</v>
      </c>
      <c r="H503" s="601" t="s">
        <v>157</v>
      </c>
      <c r="I503" s="602" t="s">
        <v>157</v>
      </c>
      <c r="J503" s="602" t="s">
        <v>157</v>
      </c>
      <c r="K503" s="602" t="s">
        <v>157</v>
      </c>
      <c r="L503" s="602" t="s">
        <v>157</v>
      </c>
      <c r="M503" s="602" t="s">
        <v>157</v>
      </c>
      <c r="N503" s="602" t="s">
        <v>157</v>
      </c>
      <c r="O503" s="602" t="s">
        <v>157</v>
      </c>
      <c r="P503" s="602" t="s">
        <v>157</v>
      </c>
      <c r="Q503" s="602" t="s">
        <v>157</v>
      </c>
      <c r="R503" s="602" t="s">
        <v>157</v>
      </c>
      <c r="S503" s="602" t="s">
        <v>157</v>
      </c>
      <c r="T503" s="602" t="s">
        <v>157</v>
      </c>
      <c r="U503" s="602" t="s">
        <v>157</v>
      </c>
      <c r="V503" s="602" t="s">
        <v>157</v>
      </c>
      <c r="W503" s="602" t="s">
        <v>157</v>
      </c>
      <c r="X503" s="602" t="s">
        <v>157</v>
      </c>
      <c r="Y503" s="602" t="s">
        <v>157</v>
      </c>
      <c r="Z503" s="602" t="s">
        <v>157</v>
      </c>
      <c r="AA503" s="602" t="s">
        <v>157</v>
      </c>
      <c r="AB503" s="602" t="s">
        <v>157</v>
      </c>
      <c r="AC503" s="602" t="s">
        <v>157</v>
      </c>
      <c r="AD503" s="602" t="s">
        <v>157</v>
      </c>
      <c r="AE503" s="602" t="s">
        <v>157</v>
      </c>
      <c r="AF503" s="602" t="s">
        <v>157</v>
      </c>
      <c r="AG503" s="602" t="s">
        <v>157</v>
      </c>
      <c r="AH503" s="602" t="s">
        <v>157</v>
      </c>
      <c r="AI503" s="602" t="s">
        <v>157</v>
      </c>
      <c r="AJ503" s="602" t="s">
        <v>157</v>
      </c>
      <c r="AK503" s="602" t="s">
        <v>157</v>
      </c>
      <c r="AL503" s="602" t="s">
        <v>157</v>
      </c>
      <c r="AM503" s="602" t="s">
        <v>157</v>
      </c>
      <c r="AN503" s="602" t="s">
        <v>157</v>
      </c>
      <c r="AO503" s="602" t="s">
        <v>157</v>
      </c>
      <c r="AP503" s="602" t="s">
        <v>157</v>
      </c>
      <c r="AQ503" s="602" t="s">
        <v>157</v>
      </c>
      <c r="AR503" s="602" t="s">
        <v>157</v>
      </c>
      <c r="AS503" s="602" t="s">
        <v>157</v>
      </c>
      <c r="AT503" s="602" t="s">
        <v>157</v>
      </c>
      <c r="AU503" s="602" t="s">
        <v>157</v>
      </c>
      <c r="AV503" s="602" t="s">
        <v>157</v>
      </c>
      <c r="AW503" s="602" t="s">
        <v>157</v>
      </c>
      <c r="AX503" s="602" t="s">
        <v>157</v>
      </c>
      <c r="AY503" s="602" t="s">
        <v>157</v>
      </c>
      <c r="AZ503" s="602" t="s">
        <v>157</v>
      </c>
      <c r="BA503" s="602" t="s">
        <v>157</v>
      </c>
      <c r="BB503" s="602" t="s">
        <v>157</v>
      </c>
      <c r="BC503" s="602" t="s">
        <v>157</v>
      </c>
      <c r="BD503" s="602" t="s">
        <v>157</v>
      </c>
      <c r="BE503" s="602" t="s">
        <v>157</v>
      </c>
      <c r="BF503" s="602" t="s">
        <v>157</v>
      </c>
      <c r="BG503" s="602" t="s">
        <v>157</v>
      </c>
      <c r="BH503" s="602" t="s">
        <v>157</v>
      </c>
      <c r="BI503" s="602" t="s">
        <v>157</v>
      </c>
      <c r="BJ503" s="602" t="s">
        <v>157</v>
      </c>
      <c r="BK503" s="602" t="s">
        <v>157</v>
      </c>
      <c r="BL503" s="602" t="s">
        <v>157</v>
      </c>
      <c r="BM503" s="602" t="s">
        <v>157</v>
      </c>
      <c r="BN503" s="602" t="s">
        <v>157</v>
      </c>
      <c r="BO503" s="602" t="s">
        <v>157</v>
      </c>
    </row>
    <row r="504" spans="1:67" ht="14.4" x14ac:dyDescent="0.25">
      <c r="A504" s="597" t="e">
        <v>#N/A</v>
      </c>
      <c r="B504" s="597" t="e">
        <v>#N/A</v>
      </c>
      <c r="C504" s="598" t="s">
        <v>157</v>
      </c>
      <c r="D504" s="598" t="s">
        <v>157</v>
      </c>
      <c r="E504" s="599"/>
      <c r="F504" s="599" t="s">
        <v>157</v>
      </c>
      <c r="G504" s="600" t="s">
        <v>157</v>
      </c>
      <c r="H504" s="601" t="s">
        <v>157</v>
      </c>
      <c r="I504" s="602" t="s">
        <v>157</v>
      </c>
      <c r="J504" s="602" t="s">
        <v>157</v>
      </c>
      <c r="K504" s="602" t="s">
        <v>157</v>
      </c>
      <c r="L504" s="602" t="s">
        <v>157</v>
      </c>
      <c r="M504" s="602" t="s">
        <v>157</v>
      </c>
      <c r="N504" s="602" t="s">
        <v>157</v>
      </c>
      <c r="O504" s="602" t="s">
        <v>157</v>
      </c>
      <c r="P504" s="602" t="s">
        <v>157</v>
      </c>
      <c r="Q504" s="602" t="s">
        <v>157</v>
      </c>
      <c r="R504" s="602" t="s">
        <v>157</v>
      </c>
      <c r="S504" s="602" t="s">
        <v>157</v>
      </c>
      <c r="T504" s="602" t="s">
        <v>157</v>
      </c>
      <c r="U504" s="602" t="s">
        <v>157</v>
      </c>
      <c r="V504" s="602" t="s">
        <v>157</v>
      </c>
      <c r="W504" s="602" t="s">
        <v>157</v>
      </c>
      <c r="X504" s="602" t="s">
        <v>157</v>
      </c>
      <c r="Y504" s="602" t="s">
        <v>157</v>
      </c>
      <c r="Z504" s="602" t="s">
        <v>157</v>
      </c>
      <c r="AA504" s="602" t="s">
        <v>157</v>
      </c>
      <c r="AB504" s="602" t="s">
        <v>157</v>
      </c>
      <c r="AC504" s="602" t="s">
        <v>157</v>
      </c>
      <c r="AD504" s="602" t="s">
        <v>157</v>
      </c>
      <c r="AE504" s="602" t="s">
        <v>157</v>
      </c>
      <c r="AF504" s="602" t="s">
        <v>157</v>
      </c>
      <c r="AG504" s="602" t="s">
        <v>157</v>
      </c>
      <c r="AH504" s="602" t="s">
        <v>157</v>
      </c>
      <c r="AI504" s="602" t="s">
        <v>157</v>
      </c>
      <c r="AJ504" s="602" t="s">
        <v>157</v>
      </c>
      <c r="AK504" s="602" t="s">
        <v>157</v>
      </c>
      <c r="AL504" s="602" t="s">
        <v>157</v>
      </c>
      <c r="AM504" s="602" t="s">
        <v>157</v>
      </c>
      <c r="AN504" s="602" t="s">
        <v>157</v>
      </c>
      <c r="AO504" s="602" t="s">
        <v>157</v>
      </c>
      <c r="AP504" s="602" t="s">
        <v>157</v>
      </c>
      <c r="AQ504" s="602" t="s">
        <v>157</v>
      </c>
      <c r="AR504" s="602" t="s">
        <v>157</v>
      </c>
      <c r="AS504" s="602" t="s">
        <v>157</v>
      </c>
      <c r="AT504" s="602" t="s">
        <v>157</v>
      </c>
      <c r="AU504" s="602" t="s">
        <v>157</v>
      </c>
      <c r="AV504" s="602" t="s">
        <v>157</v>
      </c>
      <c r="AW504" s="602" t="s">
        <v>157</v>
      </c>
      <c r="AX504" s="602" t="s">
        <v>157</v>
      </c>
      <c r="AY504" s="602" t="s">
        <v>157</v>
      </c>
      <c r="AZ504" s="602" t="s">
        <v>157</v>
      </c>
      <c r="BA504" s="602" t="s">
        <v>157</v>
      </c>
      <c r="BB504" s="602" t="s">
        <v>157</v>
      </c>
      <c r="BC504" s="602" t="s">
        <v>157</v>
      </c>
      <c r="BD504" s="602" t="s">
        <v>157</v>
      </c>
      <c r="BE504" s="602" t="s">
        <v>157</v>
      </c>
      <c r="BF504" s="602" t="s">
        <v>157</v>
      </c>
      <c r="BG504" s="602" t="s">
        <v>157</v>
      </c>
      <c r="BH504" s="602" t="s">
        <v>157</v>
      </c>
      <c r="BI504" s="602" t="s">
        <v>157</v>
      </c>
      <c r="BJ504" s="602" t="s">
        <v>157</v>
      </c>
      <c r="BK504" s="602" t="s">
        <v>157</v>
      </c>
      <c r="BL504" s="602" t="s">
        <v>157</v>
      </c>
      <c r="BM504" s="602" t="s">
        <v>157</v>
      </c>
      <c r="BN504" s="602" t="s">
        <v>157</v>
      </c>
      <c r="BO504" s="602" t="s">
        <v>157</v>
      </c>
    </row>
    <row r="505" spans="1:67" ht="14.4" x14ac:dyDescent="0.25">
      <c r="A505" s="597" t="e">
        <v>#N/A</v>
      </c>
      <c r="B505" s="597" t="e">
        <v>#N/A</v>
      </c>
      <c r="C505" s="598" t="s">
        <v>157</v>
      </c>
      <c r="D505" s="598" t="s">
        <v>157</v>
      </c>
      <c r="E505" s="599"/>
      <c r="F505" s="599" t="s">
        <v>157</v>
      </c>
      <c r="G505" s="600" t="s">
        <v>157</v>
      </c>
      <c r="H505" s="601" t="s">
        <v>157</v>
      </c>
      <c r="I505" s="602" t="s">
        <v>157</v>
      </c>
      <c r="J505" s="602" t="s">
        <v>157</v>
      </c>
      <c r="K505" s="602" t="s">
        <v>157</v>
      </c>
      <c r="L505" s="602" t="s">
        <v>157</v>
      </c>
      <c r="M505" s="602" t="s">
        <v>157</v>
      </c>
      <c r="N505" s="602" t="s">
        <v>157</v>
      </c>
      <c r="O505" s="602" t="s">
        <v>157</v>
      </c>
      <c r="P505" s="602" t="s">
        <v>157</v>
      </c>
      <c r="Q505" s="602" t="s">
        <v>157</v>
      </c>
      <c r="R505" s="602" t="s">
        <v>157</v>
      </c>
      <c r="S505" s="602" t="s">
        <v>157</v>
      </c>
      <c r="T505" s="602" t="s">
        <v>157</v>
      </c>
      <c r="U505" s="602" t="s">
        <v>157</v>
      </c>
      <c r="V505" s="602" t="s">
        <v>157</v>
      </c>
      <c r="W505" s="602" t="s">
        <v>157</v>
      </c>
      <c r="X505" s="602" t="s">
        <v>157</v>
      </c>
      <c r="Y505" s="602" t="s">
        <v>157</v>
      </c>
      <c r="Z505" s="602" t="s">
        <v>157</v>
      </c>
      <c r="AA505" s="602" t="s">
        <v>157</v>
      </c>
      <c r="AB505" s="602" t="s">
        <v>157</v>
      </c>
      <c r="AC505" s="602" t="s">
        <v>157</v>
      </c>
      <c r="AD505" s="602" t="s">
        <v>157</v>
      </c>
      <c r="AE505" s="602" t="s">
        <v>157</v>
      </c>
      <c r="AF505" s="602" t="s">
        <v>157</v>
      </c>
      <c r="AG505" s="602" t="s">
        <v>157</v>
      </c>
      <c r="AH505" s="602" t="s">
        <v>157</v>
      </c>
      <c r="AI505" s="602" t="s">
        <v>157</v>
      </c>
      <c r="AJ505" s="602" t="s">
        <v>157</v>
      </c>
      <c r="AK505" s="602" t="s">
        <v>157</v>
      </c>
      <c r="AL505" s="602" t="s">
        <v>157</v>
      </c>
      <c r="AM505" s="602" t="s">
        <v>157</v>
      </c>
      <c r="AN505" s="602" t="s">
        <v>157</v>
      </c>
      <c r="AO505" s="602" t="s">
        <v>157</v>
      </c>
      <c r="AP505" s="602" t="s">
        <v>157</v>
      </c>
      <c r="AQ505" s="602" t="s">
        <v>157</v>
      </c>
      <c r="AR505" s="602" t="s">
        <v>157</v>
      </c>
      <c r="AS505" s="602" t="s">
        <v>157</v>
      </c>
      <c r="AT505" s="602" t="s">
        <v>157</v>
      </c>
      <c r="AU505" s="602" t="s">
        <v>157</v>
      </c>
      <c r="AV505" s="602" t="s">
        <v>157</v>
      </c>
      <c r="AW505" s="602" t="s">
        <v>157</v>
      </c>
      <c r="AX505" s="602" t="s">
        <v>157</v>
      </c>
      <c r="AY505" s="602" t="s">
        <v>157</v>
      </c>
      <c r="AZ505" s="602" t="s">
        <v>157</v>
      </c>
      <c r="BA505" s="602" t="s">
        <v>157</v>
      </c>
      <c r="BB505" s="602" t="s">
        <v>157</v>
      </c>
      <c r="BC505" s="602" t="s">
        <v>157</v>
      </c>
      <c r="BD505" s="602" t="s">
        <v>157</v>
      </c>
      <c r="BE505" s="602" t="s">
        <v>157</v>
      </c>
      <c r="BF505" s="602" t="s">
        <v>157</v>
      </c>
      <c r="BG505" s="602" t="s">
        <v>157</v>
      </c>
      <c r="BH505" s="602" t="s">
        <v>157</v>
      </c>
      <c r="BI505" s="602" t="s">
        <v>157</v>
      </c>
      <c r="BJ505" s="602" t="s">
        <v>157</v>
      </c>
      <c r="BK505" s="602" t="s">
        <v>157</v>
      </c>
      <c r="BL505" s="602" t="s">
        <v>157</v>
      </c>
      <c r="BM505" s="602" t="s">
        <v>157</v>
      </c>
      <c r="BN505" s="602" t="s">
        <v>157</v>
      </c>
      <c r="BO505" s="602" t="s">
        <v>157</v>
      </c>
    </row>
    <row r="506" spans="1:67" ht="14.4" x14ac:dyDescent="0.25">
      <c r="A506" s="597" t="e">
        <v>#N/A</v>
      </c>
      <c r="B506" s="597" t="e">
        <v>#N/A</v>
      </c>
      <c r="C506" s="598" t="s">
        <v>157</v>
      </c>
      <c r="D506" s="598" t="s">
        <v>157</v>
      </c>
      <c r="E506" s="599"/>
      <c r="F506" s="599" t="s">
        <v>157</v>
      </c>
      <c r="G506" s="600" t="s">
        <v>157</v>
      </c>
      <c r="H506" s="601" t="s">
        <v>157</v>
      </c>
      <c r="I506" s="602" t="s">
        <v>157</v>
      </c>
      <c r="J506" s="602" t="s">
        <v>157</v>
      </c>
      <c r="K506" s="602" t="s">
        <v>157</v>
      </c>
      <c r="L506" s="602" t="s">
        <v>157</v>
      </c>
      <c r="M506" s="602" t="s">
        <v>157</v>
      </c>
      <c r="N506" s="602" t="s">
        <v>157</v>
      </c>
      <c r="O506" s="602" t="s">
        <v>157</v>
      </c>
      <c r="P506" s="602" t="s">
        <v>157</v>
      </c>
      <c r="Q506" s="602" t="s">
        <v>157</v>
      </c>
      <c r="R506" s="602" t="s">
        <v>157</v>
      </c>
      <c r="S506" s="602" t="s">
        <v>157</v>
      </c>
      <c r="T506" s="602" t="s">
        <v>157</v>
      </c>
      <c r="U506" s="602" t="s">
        <v>157</v>
      </c>
      <c r="V506" s="602" t="s">
        <v>157</v>
      </c>
      <c r="W506" s="602" t="s">
        <v>157</v>
      </c>
      <c r="X506" s="602" t="s">
        <v>157</v>
      </c>
      <c r="Y506" s="602" t="s">
        <v>157</v>
      </c>
      <c r="Z506" s="602" t="s">
        <v>157</v>
      </c>
      <c r="AA506" s="602" t="s">
        <v>157</v>
      </c>
      <c r="AB506" s="602" t="s">
        <v>157</v>
      </c>
      <c r="AC506" s="602" t="s">
        <v>157</v>
      </c>
      <c r="AD506" s="602" t="s">
        <v>157</v>
      </c>
      <c r="AE506" s="602" t="s">
        <v>157</v>
      </c>
      <c r="AF506" s="602" t="s">
        <v>157</v>
      </c>
      <c r="AG506" s="602" t="s">
        <v>157</v>
      </c>
      <c r="AH506" s="602" t="s">
        <v>157</v>
      </c>
      <c r="AI506" s="602" t="s">
        <v>157</v>
      </c>
      <c r="AJ506" s="602" t="s">
        <v>157</v>
      </c>
      <c r="AK506" s="602" t="s">
        <v>157</v>
      </c>
      <c r="AL506" s="602" t="s">
        <v>157</v>
      </c>
      <c r="AM506" s="602" t="s">
        <v>157</v>
      </c>
      <c r="AN506" s="602" t="s">
        <v>157</v>
      </c>
      <c r="AO506" s="602" t="s">
        <v>157</v>
      </c>
      <c r="AP506" s="602" t="s">
        <v>157</v>
      </c>
      <c r="AQ506" s="602" t="s">
        <v>157</v>
      </c>
      <c r="AR506" s="602" t="s">
        <v>157</v>
      </c>
      <c r="AS506" s="602" t="s">
        <v>157</v>
      </c>
      <c r="AT506" s="602" t="s">
        <v>157</v>
      </c>
      <c r="AU506" s="602" t="s">
        <v>157</v>
      </c>
      <c r="AV506" s="602" t="s">
        <v>157</v>
      </c>
      <c r="AW506" s="602" t="s">
        <v>157</v>
      </c>
      <c r="AX506" s="602" t="s">
        <v>157</v>
      </c>
      <c r="AY506" s="602" t="s">
        <v>157</v>
      </c>
      <c r="AZ506" s="602" t="s">
        <v>157</v>
      </c>
      <c r="BA506" s="602" t="s">
        <v>157</v>
      </c>
      <c r="BB506" s="602" t="s">
        <v>157</v>
      </c>
      <c r="BC506" s="602" t="s">
        <v>157</v>
      </c>
      <c r="BD506" s="602" t="s">
        <v>157</v>
      </c>
      <c r="BE506" s="602" t="s">
        <v>157</v>
      </c>
      <c r="BF506" s="602" t="s">
        <v>157</v>
      </c>
      <c r="BG506" s="602" t="s">
        <v>157</v>
      </c>
      <c r="BH506" s="602" t="s">
        <v>157</v>
      </c>
      <c r="BI506" s="602" t="s">
        <v>157</v>
      </c>
      <c r="BJ506" s="602" t="s">
        <v>157</v>
      </c>
      <c r="BK506" s="602" t="s">
        <v>157</v>
      </c>
      <c r="BL506" s="602" t="s">
        <v>157</v>
      </c>
      <c r="BM506" s="602" t="s">
        <v>157</v>
      </c>
      <c r="BN506" s="602" t="s">
        <v>157</v>
      </c>
      <c r="BO506" s="602" t="s">
        <v>157</v>
      </c>
    </row>
    <row r="507" spans="1:67" ht="14.4" x14ac:dyDescent="0.25">
      <c r="A507" s="597" t="e">
        <v>#N/A</v>
      </c>
      <c r="B507" s="597" t="e">
        <v>#N/A</v>
      </c>
      <c r="C507" s="598" t="s">
        <v>157</v>
      </c>
      <c r="D507" s="598" t="s">
        <v>157</v>
      </c>
      <c r="E507" s="599"/>
      <c r="F507" s="599" t="s">
        <v>157</v>
      </c>
      <c r="G507" s="600" t="s">
        <v>157</v>
      </c>
      <c r="H507" s="601" t="s">
        <v>157</v>
      </c>
      <c r="I507" s="602" t="s">
        <v>157</v>
      </c>
      <c r="J507" s="602" t="s">
        <v>157</v>
      </c>
      <c r="K507" s="602" t="s">
        <v>157</v>
      </c>
      <c r="L507" s="602" t="s">
        <v>157</v>
      </c>
      <c r="M507" s="602" t="s">
        <v>157</v>
      </c>
      <c r="N507" s="602" t="s">
        <v>157</v>
      </c>
      <c r="O507" s="602" t="s">
        <v>157</v>
      </c>
      <c r="P507" s="602" t="s">
        <v>157</v>
      </c>
      <c r="Q507" s="602" t="s">
        <v>157</v>
      </c>
      <c r="R507" s="602" t="s">
        <v>157</v>
      </c>
      <c r="S507" s="602" t="s">
        <v>157</v>
      </c>
      <c r="T507" s="602" t="s">
        <v>157</v>
      </c>
      <c r="U507" s="602" t="s">
        <v>157</v>
      </c>
      <c r="V507" s="602" t="s">
        <v>157</v>
      </c>
      <c r="W507" s="602" t="s">
        <v>157</v>
      </c>
      <c r="X507" s="602" t="s">
        <v>157</v>
      </c>
      <c r="Y507" s="602" t="s">
        <v>157</v>
      </c>
      <c r="Z507" s="602" t="s">
        <v>157</v>
      </c>
      <c r="AA507" s="602" t="s">
        <v>157</v>
      </c>
      <c r="AB507" s="602" t="s">
        <v>157</v>
      </c>
      <c r="AC507" s="602" t="s">
        <v>157</v>
      </c>
      <c r="AD507" s="602" t="s">
        <v>157</v>
      </c>
      <c r="AE507" s="602" t="s">
        <v>157</v>
      </c>
      <c r="AF507" s="602" t="s">
        <v>157</v>
      </c>
      <c r="AG507" s="602" t="s">
        <v>157</v>
      </c>
      <c r="AH507" s="602" t="s">
        <v>157</v>
      </c>
      <c r="AI507" s="602" t="s">
        <v>157</v>
      </c>
      <c r="AJ507" s="602" t="s">
        <v>157</v>
      </c>
      <c r="AK507" s="602" t="s">
        <v>157</v>
      </c>
      <c r="AL507" s="602" t="s">
        <v>157</v>
      </c>
      <c r="AM507" s="602" t="s">
        <v>157</v>
      </c>
      <c r="AN507" s="602" t="s">
        <v>157</v>
      </c>
      <c r="AO507" s="602" t="s">
        <v>157</v>
      </c>
      <c r="AP507" s="602" t="s">
        <v>157</v>
      </c>
      <c r="AQ507" s="602" t="s">
        <v>157</v>
      </c>
      <c r="AR507" s="602" t="s">
        <v>157</v>
      </c>
      <c r="AS507" s="602" t="s">
        <v>157</v>
      </c>
      <c r="AT507" s="602" t="s">
        <v>157</v>
      </c>
      <c r="AU507" s="602" t="s">
        <v>157</v>
      </c>
      <c r="AV507" s="602" t="s">
        <v>157</v>
      </c>
      <c r="AW507" s="602" t="s">
        <v>157</v>
      </c>
      <c r="AX507" s="602" t="s">
        <v>157</v>
      </c>
      <c r="AY507" s="602" t="s">
        <v>157</v>
      </c>
      <c r="AZ507" s="602" t="s">
        <v>157</v>
      </c>
      <c r="BA507" s="602" t="s">
        <v>157</v>
      </c>
      <c r="BB507" s="602" t="s">
        <v>157</v>
      </c>
      <c r="BC507" s="602" t="s">
        <v>157</v>
      </c>
      <c r="BD507" s="602" t="s">
        <v>157</v>
      </c>
      <c r="BE507" s="602" t="s">
        <v>157</v>
      </c>
      <c r="BF507" s="602" t="s">
        <v>157</v>
      </c>
      <c r="BG507" s="602" t="s">
        <v>157</v>
      </c>
      <c r="BH507" s="602" t="s">
        <v>157</v>
      </c>
      <c r="BI507" s="602" t="s">
        <v>157</v>
      </c>
      <c r="BJ507" s="602" t="s">
        <v>157</v>
      </c>
      <c r="BK507" s="602" t="s">
        <v>157</v>
      </c>
      <c r="BL507" s="602" t="s">
        <v>157</v>
      </c>
      <c r="BM507" s="602" t="s">
        <v>157</v>
      </c>
      <c r="BN507" s="602" t="s">
        <v>157</v>
      </c>
      <c r="BO507" s="602" t="s">
        <v>157</v>
      </c>
    </row>
    <row r="508" spans="1:67" ht="14.4" x14ac:dyDescent="0.25">
      <c r="A508" s="597" t="e">
        <v>#N/A</v>
      </c>
      <c r="B508" s="597" t="e">
        <v>#N/A</v>
      </c>
      <c r="C508" s="598" t="s">
        <v>157</v>
      </c>
      <c r="D508" s="598" t="s">
        <v>157</v>
      </c>
      <c r="E508" s="599"/>
      <c r="F508" s="599" t="s">
        <v>157</v>
      </c>
      <c r="G508" s="600" t="s">
        <v>157</v>
      </c>
      <c r="H508" s="601" t="s">
        <v>157</v>
      </c>
      <c r="I508" s="602" t="s">
        <v>157</v>
      </c>
      <c r="J508" s="602" t="s">
        <v>157</v>
      </c>
      <c r="K508" s="602" t="s">
        <v>157</v>
      </c>
      <c r="L508" s="602" t="s">
        <v>157</v>
      </c>
      <c r="M508" s="602" t="s">
        <v>157</v>
      </c>
      <c r="N508" s="602" t="s">
        <v>157</v>
      </c>
      <c r="O508" s="602" t="s">
        <v>157</v>
      </c>
      <c r="P508" s="602" t="s">
        <v>157</v>
      </c>
      <c r="Q508" s="602" t="s">
        <v>157</v>
      </c>
      <c r="R508" s="602" t="s">
        <v>157</v>
      </c>
      <c r="S508" s="602" t="s">
        <v>157</v>
      </c>
      <c r="T508" s="602" t="s">
        <v>157</v>
      </c>
      <c r="U508" s="602" t="s">
        <v>157</v>
      </c>
      <c r="V508" s="602" t="s">
        <v>157</v>
      </c>
      <c r="W508" s="602" t="s">
        <v>157</v>
      </c>
      <c r="X508" s="602" t="s">
        <v>157</v>
      </c>
      <c r="Y508" s="602" t="s">
        <v>157</v>
      </c>
      <c r="Z508" s="602" t="s">
        <v>157</v>
      </c>
      <c r="AA508" s="602" t="s">
        <v>157</v>
      </c>
      <c r="AB508" s="602" t="s">
        <v>157</v>
      </c>
      <c r="AC508" s="602" t="s">
        <v>157</v>
      </c>
      <c r="AD508" s="602" t="s">
        <v>157</v>
      </c>
      <c r="AE508" s="602" t="s">
        <v>157</v>
      </c>
      <c r="AF508" s="602" t="s">
        <v>157</v>
      </c>
      <c r="AG508" s="602" t="s">
        <v>157</v>
      </c>
      <c r="AH508" s="602" t="s">
        <v>157</v>
      </c>
      <c r="AI508" s="602" t="s">
        <v>157</v>
      </c>
      <c r="AJ508" s="602" t="s">
        <v>157</v>
      </c>
      <c r="AK508" s="602" t="s">
        <v>157</v>
      </c>
      <c r="AL508" s="602" t="s">
        <v>157</v>
      </c>
      <c r="AM508" s="602" t="s">
        <v>157</v>
      </c>
      <c r="AN508" s="602" t="s">
        <v>157</v>
      </c>
      <c r="AO508" s="602" t="s">
        <v>157</v>
      </c>
      <c r="AP508" s="602" t="s">
        <v>157</v>
      </c>
      <c r="AQ508" s="602" t="s">
        <v>157</v>
      </c>
      <c r="AR508" s="602" t="s">
        <v>157</v>
      </c>
      <c r="AS508" s="602" t="s">
        <v>157</v>
      </c>
      <c r="AT508" s="602" t="s">
        <v>157</v>
      </c>
      <c r="AU508" s="602" t="s">
        <v>157</v>
      </c>
      <c r="AV508" s="602" t="s">
        <v>157</v>
      </c>
      <c r="AW508" s="602" t="s">
        <v>157</v>
      </c>
      <c r="AX508" s="602" t="s">
        <v>157</v>
      </c>
      <c r="AY508" s="602" t="s">
        <v>157</v>
      </c>
      <c r="AZ508" s="602" t="s">
        <v>157</v>
      </c>
      <c r="BA508" s="602" t="s">
        <v>157</v>
      </c>
      <c r="BB508" s="602" t="s">
        <v>157</v>
      </c>
      <c r="BC508" s="602" t="s">
        <v>157</v>
      </c>
      <c r="BD508" s="602" t="s">
        <v>157</v>
      </c>
      <c r="BE508" s="602" t="s">
        <v>157</v>
      </c>
      <c r="BF508" s="602" t="s">
        <v>157</v>
      </c>
      <c r="BG508" s="602" t="s">
        <v>157</v>
      </c>
      <c r="BH508" s="602" t="s">
        <v>157</v>
      </c>
      <c r="BI508" s="602" t="s">
        <v>157</v>
      </c>
      <c r="BJ508" s="602" t="s">
        <v>157</v>
      </c>
      <c r="BK508" s="602" t="s">
        <v>157</v>
      </c>
      <c r="BL508" s="602" t="s">
        <v>157</v>
      </c>
      <c r="BM508" s="602" t="s">
        <v>157</v>
      </c>
      <c r="BN508" s="602" t="s">
        <v>157</v>
      </c>
      <c r="BO508" s="602" t="s">
        <v>157</v>
      </c>
    </row>
    <row r="509" spans="1:67" ht="14.4" x14ac:dyDescent="0.25">
      <c r="A509" s="597" t="e">
        <v>#N/A</v>
      </c>
      <c r="B509" s="597" t="e">
        <v>#N/A</v>
      </c>
      <c r="C509" s="598" t="s">
        <v>157</v>
      </c>
      <c r="D509" s="598" t="s">
        <v>157</v>
      </c>
      <c r="E509" s="599"/>
      <c r="F509" s="599" t="s">
        <v>157</v>
      </c>
      <c r="G509" s="600" t="s">
        <v>157</v>
      </c>
      <c r="H509" s="601" t="s">
        <v>157</v>
      </c>
      <c r="I509" s="602" t="s">
        <v>157</v>
      </c>
      <c r="J509" s="602" t="s">
        <v>157</v>
      </c>
      <c r="K509" s="602" t="s">
        <v>157</v>
      </c>
      <c r="L509" s="602" t="s">
        <v>157</v>
      </c>
      <c r="M509" s="602" t="s">
        <v>157</v>
      </c>
      <c r="N509" s="602" t="s">
        <v>157</v>
      </c>
      <c r="O509" s="602" t="s">
        <v>157</v>
      </c>
      <c r="P509" s="602" t="s">
        <v>157</v>
      </c>
      <c r="Q509" s="602" t="s">
        <v>157</v>
      </c>
      <c r="R509" s="602" t="s">
        <v>157</v>
      </c>
      <c r="S509" s="602" t="s">
        <v>157</v>
      </c>
      <c r="T509" s="602" t="s">
        <v>157</v>
      </c>
      <c r="U509" s="602" t="s">
        <v>157</v>
      </c>
      <c r="V509" s="602" t="s">
        <v>157</v>
      </c>
      <c r="W509" s="602" t="s">
        <v>157</v>
      </c>
      <c r="X509" s="602" t="s">
        <v>157</v>
      </c>
      <c r="Y509" s="602" t="s">
        <v>157</v>
      </c>
      <c r="Z509" s="602" t="s">
        <v>157</v>
      </c>
      <c r="AA509" s="602" t="s">
        <v>157</v>
      </c>
      <c r="AB509" s="602" t="s">
        <v>157</v>
      </c>
      <c r="AC509" s="602" t="s">
        <v>157</v>
      </c>
      <c r="AD509" s="602" t="s">
        <v>157</v>
      </c>
      <c r="AE509" s="602" t="s">
        <v>157</v>
      </c>
      <c r="AF509" s="602" t="s">
        <v>157</v>
      </c>
      <c r="AG509" s="602" t="s">
        <v>157</v>
      </c>
      <c r="AH509" s="602" t="s">
        <v>157</v>
      </c>
      <c r="AI509" s="602" t="s">
        <v>157</v>
      </c>
      <c r="AJ509" s="602" t="s">
        <v>157</v>
      </c>
      <c r="AK509" s="602" t="s">
        <v>157</v>
      </c>
      <c r="AL509" s="602" t="s">
        <v>157</v>
      </c>
      <c r="AM509" s="602" t="s">
        <v>157</v>
      </c>
      <c r="AN509" s="602" t="s">
        <v>157</v>
      </c>
      <c r="AO509" s="602" t="s">
        <v>157</v>
      </c>
      <c r="AP509" s="602" t="s">
        <v>157</v>
      </c>
      <c r="AQ509" s="602" t="s">
        <v>157</v>
      </c>
      <c r="AR509" s="602" t="s">
        <v>157</v>
      </c>
      <c r="AS509" s="602" t="s">
        <v>157</v>
      </c>
      <c r="AT509" s="602" t="s">
        <v>157</v>
      </c>
      <c r="AU509" s="602" t="s">
        <v>157</v>
      </c>
      <c r="AV509" s="602" t="s">
        <v>157</v>
      </c>
      <c r="AW509" s="602" t="s">
        <v>157</v>
      </c>
      <c r="AX509" s="602" t="s">
        <v>157</v>
      </c>
      <c r="AY509" s="602" t="s">
        <v>157</v>
      </c>
      <c r="AZ509" s="602" t="s">
        <v>157</v>
      </c>
      <c r="BA509" s="602" t="s">
        <v>157</v>
      </c>
      <c r="BB509" s="602" t="s">
        <v>157</v>
      </c>
      <c r="BC509" s="602" t="s">
        <v>157</v>
      </c>
      <c r="BD509" s="602" t="s">
        <v>157</v>
      </c>
      <c r="BE509" s="602" t="s">
        <v>157</v>
      </c>
      <c r="BF509" s="602" t="s">
        <v>157</v>
      </c>
      <c r="BG509" s="602" t="s">
        <v>157</v>
      </c>
      <c r="BH509" s="602" t="s">
        <v>157</v>
      </c>
      <c r="BI509" s="602" t="s">
        <v>157</v>
      </c>
      <c r="BJ509" s="602" t="s">
        <v>157</v>
      </c>
      <c r="BK509" s="602" t="s">
        <v>157</v>
      </c>
      <c r="BL509" s="602" t="s">
        <v>157</v>
      </c>
      <c r="BM509" s="602" t="s">
        <v>157</v>
      </c>
      <c r="BN509" s="602" t="s">
        <v>157</v>
      </c>
      <c r="BO509" s="602" t="s">
        <v>157</v>
      </c>
    </row>
    <row r="510" spans="1:67" ht="14.4" x14ac:dyDescent="0.25">
      <c r="A510" s="597" t="e">
        <v>#N/A</v>
      </c>
      <c r="B510" s="597" t="e">
        <v>#N/A</v>
      </c>
      <c r="C510" s="598" t="s">
        <v>157</v>
      </c>
      <c r="D510" s="598" t="s">
        <v>157</v>
      </c>
      <c r="E510" s="599"/>
      <c r="F510" s="599" t="s">
        <v>157</v>
      </c>
      <c r="G510" s="600" t="s">
        <v>157</v>
      </c>
      <c r="H510" s="601" t="s">
        <v>157</v>
      </c>
      <c r="I510" s="602" t="s">
        <v>157</v>
      </c>
      <c r="J510" s="602" t="s">
        <v>157</v>
      </c>
      <c r="K510" s="602" t="s">
        <v>157</v>
      </c>
      <c r="L510" s="602" t="s">
        <v>157</v>
      </c>
      <c r="M510" s="602" t="s">
        <v>157</v>
      </c>
      <c r="N510" s="602" t="s">
        <v>157</v>
      </c>
      <c r="O510" s="602" t="s">
        <v>157</v>
      </c>
      <c r="P510" s="602" t="s">
        <v>157</v>
      </c>
      <c r="Q510" s="602" t="s">
        <v>157</v>
      </c>
      <c r="R510" s="602" t="s">
        <v>157</v>
      </c>
      <c r="S510" s="602" t="s">
        <v>157</v>
      </c>
      <c r="T510" s="602" t="s">
        <v>157</v>
      </c>
      <c r="U510" s="602" t="s">
        <v>157</v>
      </c>
      <c r="V510" s="602" t="s">
        <v>157</v>
      </c>
      <c r="W510" s="602" t="s">
        <v>157</v>
      </c>
      <c r="X510" s="602" t="s">
        <v>157</v>
      </c>
      <c r="Y510" s="602" t="s">
        <v>157</v>
      </c>
      <c r="Z510" s="602" t="s">
        <v>157</v>
      </c>
      <c r="AA510" s="602" t="s">
        <v>157</v>
      </c>
      <c r="AB510" s="602" t="s">
        <v>157</v>
      </c>
      <c r="AC510" s="602" t="s">
        <v>157</v>
      </c>
      <c r="AD510" s="602" t="s">
        <v>157</v>
      </c>
      <c r="AE510" s="602" t="s">
        <v>157</v>
      </c>
      <c r="AF510" s="602" t="s">
        <v>157</v>
      </c>
      <c r="AG510" s="602" t="s">
        <v>157</v>
      </c>
      <c r="AH510" s="602" t="s">
        <v>157</v>
      </c>
      <c r="AI510" s="602" t="s">
        <v>157</v>
      </c>
      <c r="AJ510" s="602" t="s">
        <v>157</v>
      </c>
      <c r="AK510" s="602" t="s">
        <v>157</v>
      </c>
      <c r="AL510" s="602" t="s">
        <v>157</v>
      </c>
      <c r="AM510" s="602" t="s">
        <v>157</v>
      </c>
      <c r="AN510" s="602" t="s">
        <v>157</v>
      </c>
      <c r="AO510" s="602" t="s">
        <v>157</v>
      </c>
      <c r="AP510" s="602" t="s">
        <v>157</v>
      </c>
      <c r="AQ510" s="602" t="s">
        <v>157</v>
      </c>
      <c r="AR510" s="602" t="s">
        <v>157</v>
      </c>
      <c r="AS510" s="602" t="s">
        <v>157</v>
      </c>
      <c r="AT510" s="602" t="s">
        <v>157</v>
      </c>
      <c r="AU510" s="602" t="s">
        <v>157</v>
      </c>
      <c r="AV510" s="602" t="s">
        <v>157</v>
      </c>
      <c r="AW510" s="602" t="s">
        <v>157</v>
      </c>
      <c r="AX510" s="602" t="s">
        <v>157</v>
      </c>
      <c r="AY510" s="602" t="s">
        <v>157</v>
      </c>
      <c r="AZ510" s="602" t="s">
        <v>157</v>
      </c>
      <c r="BA510" s="602" t="s">
        <v>157</v>
      </c>
      <c r="BB510" s="602" t="s">
        <v>157</v>
      </c>
      <c r="BC510" s="602" t="s">
        <v>157</v>
      </c>
      <c r="BD510" s="602" t="s">
        <v>157</v>
      </c>
      <c r="BE510" s="602" t="s">
        <v>157</v>
      </c>
      <c r="BF510" s="602" t="s">
        <v>157</v>
      </c>
      <c r="BG510" s="602" t="s">
        <v>157</v>
      </c>
      <c r="BH510" s="602" t="s">
        <v>157</v>
      </c>
      <c r="BI510" s="602" t="s">
        <v>157</v>
      </c>
      <c r="BJ510" s="602" t="s">
        <v>157</v>
      </c>
      <c r="BK510" s="602" t="s">
        <v>157</v>
      </c>
      <c r="BL510" s="602" t="s">
        <v>157</v>
      </c>
      <c r="BM510" s="602" t="s">
        <v>157</v>
      </c>
      <c r="BN510" s="602" t="s">
        <v>157</v>
      </c>
      <c r="BO510" s="602" t="s">
        <v>157</v>
      </c>
    </row>
    <row r="511" spans="1:67" ht="14.4" x14ac:dyDescent="0.25">
      <c r="A511" s="597" t="e">
        <v>#N/A</v>
      </c>
      <c r="B511" s="597" t="e">
        <v>#N/A</v>
      </c>
      <c r="C511" s="598" t="s">
        <v>157</v>
      </c>
      <c r="D511" s="598" t="s">
        <v>157</v>
      </c>
      <c r="E511" s="599"/>
      <c r="F511" s="599" t="s">
        <v>157</v>
      </c>
      <c r="G511" s="600" t="s">
        <v>157</v>
      </c>
      <c r="H511" s="601" t="s">
        <v>157</v>
      </c>
      <c r="I511" s="602" t="s">
        <v>157</v>
      </c>
      <c r="J511" s="602" t="s">
        <v>157</v>
      </c>
      <c r="K511" s="602" t="s">
        <v>157</v>
      </c>
      <c r="L511" s="602" t="s">
        <v>157</v>
      </c>
      <c r="M511" s="602" t="s">
        <v>157</v>
      </c>
      <c r="N511" s="602" t="s">
        <v>157</v>
      </c>
      <c r="O511" s="602" t="s">
        <v>157</v>
      </c>
      <c r="P511" s="602" t="s">
        <v>157</v>
      </c>
      <c r="Q511" s="602" t="s">
        <v>157</v>
      </c>
      <c r="R511" s="602" t="s">
        <v>157</v>
      </c>
      <c r="S511" s="602" t="s">
        <v>157</v>
      </c>
      <c r="T511" s="602" t="s">
        <v>157</v>
      </c>
      <c r="U511" s="602" t="s">
        <v>157</v>
      </c>
      <c r="V511" s="602" t="s">
        <v>157</v>
      </c>
      <c r="W511" s="602" t="s">
        <v>157</v>
      </c>
      <c r="X511" s="602" t="s">
        <v>157</v>
      </c>
      <c r="Y511" s="602" t="s">
        <v>157</v>
      </c>
      <c r="Z511" s="602" t="s">
        <v>157</v>
      </c>
      <c r="AA511" s="602" t="s">
        <v>157</v>
      </c>
      <c r="AB511" s="602" t="s">
        <v>157</v>
      </c>
      <c r="AC511" s="602" t="s">
        <v>157</v>
      </c>
      <c r="AD511" s="602" t="s">
        <v>157</v>
      </c>
      <c r="AE511" s="602" t="s">
        <v>157</v>
      </c>
      <c r="AF511" s="602" t="s">
        <v>157</v>
      </c>
      <c r="AG511" s="602" t="s">
        <v>157</v>
      </c>
      <c r="AH511" s="602" t="s">
        <v>157</v>
      </c>
      <c r="AI511" s="602" t="s">
        <v>157</v>
      </c>
      <c r="AJ511" s="602" t="s">
        <v>157</v>
      </c>
      <c r="AK511" s="602" t="s">
        <v>157</v>
      </c>
      <c r="AL511" s="602" t="s">
        <v>157</v>
      </c>
      <c r="AM511" s="602" t="s">
        <v>157</v>
      </c>
      <c r="AN511" s="602" t="s">
        <v>157</v>
      </c>
      <c r="AO511" s="602" t="s">
        <v>157</v>
      </c>
      <c r="AP511" s="602" t="s">
        <v>157</v>
      </c>
      <c r="AQ511" s="602" t="s">
        <v>157</v>
      </c>
      <c r="AR511" s="602" t="s">
        <v>157</v>
      </c>
      <c r="AS511" s="602" t="s">
        <v>157</v>
      </c>
      <c r="AT511" s="602" t="s">
        <v>157</v>
      </c>
      <c r="AU511" s="602" t="s">
        <v>157</v>
      </c>
      <c r="AV511" s="602" t="s">
        <v>157</v>
      </c>
      <c r="AW511" s="602" t="s">
        <v>157</v>
      </c>
      <c r="AX511" s="602" t="s">
        <v>157</v>
      </c>
      <c r="AY511" s="602" t="s">
        <v>157</v>
      </c>
      <c r="AZ511" s="602" t="s">
        <v>157</v>
      </c>
      <c r="BA511" s="602" t="s">
        <v>157</v>
      </c>
      <c r="BB511" s="602" t="s">
        <v>157</v>
      </c>
      <c r="BC511" s="602" t="s">
        <v>157</v>
      </c>
      <c r="BD511" s="602" t="s">
        <v>157</v>
      </c>
      <c r="BE511" s="602" t="s">
        <v>157</v>
      </c>
      <c r="BF511" s="602" t="s">
        <v>157</v>
      </c>
      <c r="BG511" s="602" t="s">
        <v>157</v>
      </c>
      <c r="BH511" s="602" t="s">
        <v>157</v>
      </c>
      <c r="BI511" s="602" t="s">
        <v>157</v>
      </c>
      <c r="BJ511" s="602" t="s">
        <v>157</v>
      </c>
      <c r="BK511" s="602" t="s">
        <v>157</v>
      </c>
      <c r="BL511" s="602" t="s">
        <v>157</v>
      </c>
      <c r="BM511" s="602" t="s">
        <v>157</v>
      </c>
      <c r="BN511" s="602" t="s">
        <v>157</v>
      </c>
      <c r="BO511" s="602" t="s">
        <v>157</v>
      </c>
    </row>
    <row r="512" spans="1:67" ht="14.4" x14ac:dyDescent="0.25">
      <c r="A512" s="597" t="e">
        <v>#N/A</v>
      </c>
      <c r="B512" s="597" t="e">
        <v>#N/A</v>
      </c>
      <c r="C512" s="598" t="s">
        <v>157</v>
      </c>
      <c r="D512" s="598" t="s">
        <v>157</v>
      </c>
      <c r="E512" s="599"/>
      <c r="F512" s="599" t="s">
        <v>157</v>
      </c>
      <c r="G512" s="600" t="s">
        <v>157</v>
      </c>
      <c r="H512" s="601" t="s">
        <v>157</v>
      </c>
      <c r="I512" s="602" t="s">
        <v>157</v>
      </c>
      <c r="J512" s="602" t="s">
        <v>157</v>
      </c>
      <c r="K512" s="602" t="s">
        <v>157</v>
      </c>
      <c r="L512" s="602" t="s">
        <v>157</v>
      </c>
      <c r="M512" s="602" t="s">
        <v>157</v>
      </c>
      <c r="N512" s="602" t="s">
        <v>157</v>
      </c>
      <c r="O512" s="602" t="s">
        <v>157</v>
      </c>
      <c r="P512" s="602" t="s">
        <v>157</v>
      </c>
      <c r="Q512" s="602" t="s">
        <v>157</v>
      </c>
      <c r="R512" s="602" t="s">
        <v>157</v>
      </c>
      <c r="S512" s="602" t="s">
        <v>157</v>
      </c>
      <c r="T512" s="602" t="s">
        <v>157</v>
      </c>
      <c r="U512" s="602" t="s">
        <v>157</v>
      </c>
      <c r="V512" s="602" t="s">
        <v>157</v>
      </c>
      <c r="W512" s="602" t="s">
        <v>157</v>
      </c>
      <c r="X512" s="602" t="s">
        <v>157</v>
      </c>
      <c r="Y512" s="602" t="s">
        <v>157</v>
      </c>
      <c r="Z512" s="602" t="s">
        <v>157</v>
      </c>
      <c r="AA512" s="602" t="s">
        <v>157</v>
      </c>
      <c r="AB512" s="602" t="s">
        <v>157</v>
      </c>
      <c r="AC512" s="602" t="s">
        <v>157</v>
      </c>
      <c r="AD512" s="602" t="s">
        <v>157</v>
      </c>
      <c r="AE512" s="602" t="s">
        <v>157</v>
      </c>
      <c r="AF512" s="602" t="s">
        <v>157</v>
      </c>
      <c r="AG512" s="602" t="s">
        <v>157</v>
      </c>
      <c r="AH512" s="602" t="s">
        <v>157</v>
      </c>
      <c r="AI512" s="602" t="s">
        <v>157</v>
      </c>
      <c r="AJ512" s="602" t="s">
        <v>157</v>
      </c>
      <c r="AK512" s="602" t="s">
        <v>157</v>
      </c>
      <c r="AL512" s="602" t="s">
        <v>157</v>
      </c>
      <c r="AM512" s="602" t="s">
        <v>157</v>
      </c>
      <c r="AN512" s="602" t="s">
        <v>157</v>
      </c>
      <c r="AO512" s="602" t="s">
        <v>157</v>
      </c>
      <c r="AP512" s="602" t="s">
        <v>157</v>
      </c>
      <c r="AQ512" s="602" t="s">
        <v>157</v>
      </c>
      <c r="AR512" s="602" t="s">
        <v>157</v>
      </c>
      <c r="AS512" s="602" t="s">
        <v>157</v>
      </c>
      <c r="AT512" s="602" t="s">
        <v>157</v>
      </c>
      <c r="AU512" s="602" t="s">
        <v>157</v>
      </c>
      <c r="AV512" s="602" t="s">
        <v>157</v>
      </c>
      <c r="AW512" s="602" t="s">
        <v>157</v>
      </c>
      <c r="AX512" s="602" t="s">
        <v>157</v>
      </c>
      <c r="AY512" s="602" t="s">
        <v>157</v>
      </c>
      <c r="AZ512" s="602" t="s">
        <v>157</v>
      </c>
      <c r="BA512" s="602" t="s">
        <v>157</v>
      </c>
      <c r="BB512" s="602" t="s">
        <v>157</v>
      </c>
      <c r="BC512" s="602" t="s">
        <v>157</v>
      </c>
      <c r="BD512" s="602" t="s">
        <v>157</v>
      </c>
      <c r="BE512" s="602" t="s">
        <v>157</v>
      </c>
      <c r="BF512" s="602" t="s">
        <v>157</v>
      </c>
      <c r="BG512" s="602" t="s">
        <v>157</v>
      </c>
      <c r="BH512" s="602" t="s">
        <v>157</v>
      </c>
      <c r="BI512" s="602" t="s">
        <v>157</v>
      </c>
      <c r="BJ512" s="602" t="s">
        <v>157</v>
      </c>
      <c r="BK512" s="602" t="s">
        <v>157</v>
      </c>
      <c r="BL512" s="602" t="s">
        <v>157</v>
      </c>
      <c r="BM512" s="602" t="s">
        <v>157</v>
      </c>
      <c r="BN512" s="602" t="s">
        <v>157</v>
      </c>
      <c r="BO512" s="602" t="s">
        <v>157</v>
      </c>
    </row>
    <row r="513" spans="1:67" ht="14.4" x14ac:dyDescent="0.25">
      <c r="A513" s="597" t="e">
        <v>#N/A</v>
      </c>
      <c r="B513" s="597" t="e">
        <v>#N/A</v>
      </c>
      <c r="C513" s="598" t="s">
        <v>157</v>
      </c>
      <c r="D513" s="598" t="s">
        <v>157</v>
      </c>
      <c r="E513" s="599"/>
      <c r="F513" s="599" t="s">
        <v>157</v>
      </c>
      <c r="G513" s="600" t="s">
        <v>157</v>
      </c>
      <c r="H513" s="601" t="s">
        <v>157</v>
      </c>
      <c r="I513" s="602" t="s">
        <v>157</v>
      </c>
      <c r="J513" s="602" t="s">
        <v>157</v>
      </c>
      <c r="K513" s="602" t="s">
        <v>157</v>
      </c>
      <c r="L513" s="602" t="s">
        <v>157</v>
      </c>
      <c r="M513" s="602" t="s">
        <v>157</v>
      </c>
      <c r="N513" s="602" t="s">
        <v>157</v>
      </c>
      <c r="O513" s="602" t="s">
        <v>157</v>
      </c>
      <c r="P513" s="602" t="s">
        <v>157</v>
      </c>
      <c r="Q513" s="602" t="s">
        <v>157</v>
      </c>
      <c r="R513" s="602" t="s">
        <v>157</v>
      </c>
      <c r="S513" s="602" t="s">
        <v>157</v>
      </c>
      <c r="T513" s="602" t="s">
        <v>157</v>
      </c>
      <c r="U513" s="602" t="s">
        <v>157</v>
      </c>
      <c r="V513" s="602" t="s">
        <v>157</v>
      </c>
      <c r="W513" s="602" t="s">
        <v>157</v>
      </c>
      <c r="X513" s="602" t="s">
        <v>157</v>
      </c>
      <c r="Y513" s="602" t="s">
        <v>157</v>
      </c>
      <c r="Z513" s="602" t="s">
        <v>157</v>
      </c>
      <c r="AA513" s="602" t="s">
        <v>157</v>
      </c>
      <c r="AB513" s="602" t="s">
        <v>157</v>
      </c>
      <c r="AC513" s="602" t="s">
        <v>157</v>
      </c>
      <c r="AD513" s="602" t="s">
        <v>157</v>
      </c>
      <c r="AE513" s="602" t="s">
        <v>157</v>
      </c>
      <c r="AF513" s="602" t="s">
        <v>157</v>
      </c>
      <c r="AG513" s="602" t="s">
        <v>157</v>
      </c>
      <c r="AH513" s="602" t="s">
        <v>157</v>
      </c>
      <c r="AI513" s="602" t="s">
        <v>157</v>
      </c>
      <c r="AJ513" s="602" t="s">
        <v>157</v>
      </c>
      <c r="AK513" s="602" t="s">
        <v>157</v>
      </c>
      <c r="AL513" s="602" t="s">
        <v>157</v>
      </c>
      <c r="AM513" s="602" t="s">
        <v>157</v>
      </c>
      <c r="AN513" s="602" t="s">
        <v>157</v>
      </c>
      <c r="AO513" s="602" t="s">
        <v>157</v>
      </c>
      <c r="AP513" s="602" t="s">
        <v>157</v>
      </c>
      <c r="AQ513" s="602" t="s">
        <v>157</v>
      </c>
      <c r="AR513" s="602" t="s">
        <v>157</v>
      </c>
      <c r="AS513" s="602" t="s">
        <v>157</v>
      </c>
      <c r="AT513" s="602" t="s">
        <v>157</v>
      </c>
      <c r="AU513" s="602" t="s">
        <v>157</v>
      </c>
      <c r="AV513" s="602" t="s">
        <v>157</v>
      </c>
      <c r="AW513" s="602" t="s">
        <v>157</v>
      </c>
      <c r="AX513" s="602" t="s">
        <v>157</v>
      </c>
      <c r="AY513" s="602" t="s">
        <v>157</v>
      </c>
      <c r="AZ513" s="602" t="s">
        <v>157</v>
      </c>
      <c r="BA513" s="602" t="s">
        <v>157</v>
      </c>
      <c r="BB513" s="602" t="s">
        <v>157</v>
      </c>
      <c r="BC513" s="602" t="s">
        <v>157</v>
      </c>
      <c r="BD513" s="602" t="s">
        <v>157</v>
      </c>
      <c r="BE513" s="602" t="s">
        <v>157</v>
      </c>
      <c r="BF513" s="602" t="s">
        <v>157</v>
      </c>
      <c r="BG513" s="602" t="s">
        <v>157</v>
      </c>
      <c r="BH513" s="602" t="s">
        <v>157</v>
      </c>
      <c r="BI513" s="602" t="s">
        <v>157</v>
      </c>
      <c r="BJ513" s="602" t="s">
        <v>157</v>
      </c>
      <c r="BK513" s="602" t="s">
        <v>157</v>
      </c>
      <c r="BL513" s="602" t="s">
        <v>157</v>
      </c>
      <c r="BM513" s="602" t="s">
        <v>157</v>
      </c>
      <c r="BN513" s="602" t="s">
        <v>157</v>
      </c>
      <c r="BO513" s="602" t="s">
        <v>157</v>
      </c>
    </row>
    <row r="514" spans="1:67" ht="14.4" x14ac:dyDescent="0.25">
      <c r="A514" s="597" t="e">
        <v>#N/A</v>
      </c>
      <c r="B514" s="597" t="e">
        <v>#N/A</v>
      </c>
      <c r="C514" s="598" t="s">
        <v>157</v>
      </c>
      <c r="D514" s="598" t="s">
        <v>157</v>
      </c>
      <c r="E514" s="599"/>
      <c r="F514" s="599" t="s">
        <v>157</v>
      </c>
      <c r="G514" s="600" t="s">
        <v>157</v>
      </c>
      <c r="H514" s="601" t="s">
        <v>157</v>
      </c>
      <c r="I514" s="602" t="s">
        <v>157</v>
      </c>
      <c r="J514" s="602" t="s">
        <v>157</v>
      </c>
      <c r="K514" s="602" t="s">
        <v>157</v>
      </c>
      <c r="L514" s="602" t="s">
        <v>157</v>
      </c>
      <c r="M514" s="602" t="s">
        <v>157</v>
      </c>
      <c r="N514" s="602" t="s">
        <v>157</v>
      </c>
      <c r="O514" s="602" t="s">
        <v>157</v>
      </c>
      <c r="P514" s="602" t="s">
        <v>157</v>
      </c>
      <c r="Q514" s="602" t="s">
        <v>157</v>
      </c>
      <c r="R514" s="602" t="s">
        <v>157</v>
      </c>
      <c r="S514" s="602" t="s">
        <v>157</v>
      </c>
      <c r="T514" s="602" t="s">
        <v>157</v>
      </c>
      <c r="U514" s="602" t="s">
        <v>157</v>
      </c>
      <c r="V514" s="602" t="s">
        <v>157</v>
      </c>
      <c r="W514" s="602" t="s">
        <v>157</v>
      </c>
      <c r="X514" s="602" t="s">
        <v>157</v>
      </c>
      <c r="Y514" s="602" t="s">
        <v>157</v>
      </c>
      <c r="Z514" s="602" t="s">
        <v>157</v>
      </c>
      <c r="AA514" s="602" t="s">
        <v>157</v>
      </c>
      <c r="AB514" s="602" t="s">
        <v>157</v>
      </c>
      <c r="AC514" s="602" t="s">
        <v>157</v>
      </c>
      <c r="AD514" s="602" t="s">
        <v>157</v>
      </c>
      <c r="AE514" s="602" t="s">
        <v>157</v>
      </c>
      <c r="AF514" s="602" t="s">
        <v>157</v>
      </c>
      <c r="AG514" s="602" t="s">
        <v>157</v>
      </c>
      <c r="AH514" s="602" t="s">
        <v>157</v>
      </c>
      <c r="AI514" s="602" t="s">
        <v>157</v>
      </c>
      <c r="AJ514" s="602" t="s">
        <v>157</v>
      </c>
      <c r="AK514" s="602" t="s">
        <v>157</v>
      </c>
      <c r="AL514" s="602" t="s">
        <v>157</v>
      </c>
      <c r="AM514" s="602" t="s">
        <v>157</v>
      </c>
      <c r="AN514" s="602" t="s">
        <v>157</v>
      </c>
      <c r="AO514" s="602" t="s">
        <v>157</v>
      </c>
      <c r="AP514" s="602" t="s">
        <v>157</v>
      </c>
      <c r="AQ514" s="602" t="s">
        <v>157</v>
      </c>
      <c r="AR514" s="602" t="s">
        <v>157</v>
      </c>
      <c r="AS514" s="602" t="s">
        <v>157</v>
      </c>
      <c r="AT514" s="602" t="s">
        <v>157</v>
      </c>
      <c r="AU514" s="602" t="s">
        <v>157</v>
      </c>
      <c r="AV514" s="602" t="s">
        <v>157</v>
      </c>
      <c r="AW514" s="602" t="s">
        <v>157</v>
      </c>
      <c r="AX514" s="602" t="s">
        <v>157</v>
      </c>
      <c r="AY514" s="602" t="s">
        <v>157</v>
      </c>
      <c r="AZ514" s="602" t="s">
        <v>157</v>
      </c>
      <c r="BA514" s="602" t="s">
        <v>157</v>
      </c>
      <c r="BB514" s="602" t="s">
        <v>157</v>
      </c>
      <c r="BC514" s="602" t="s">
        <v>157</v>
      </c>
      <c r="BD514" s="602" t="s">
        <v>157</v>
      </c>
      <c r="BE514" s="602" t="s">
        <v>157</v>
      </c>
      <c r="BF514" s="602" t="s">
        <v>157</v>
      </c>
      <c r="BG514" s="602" t="s">
        <v>157</v>
      </c>
      <c r="BH514" s="602" t="s">
        <v>157</v>
      </c>
      <c r="BI514" s="602" t="s">
        <v>157</v>
      </c>
      <c r="BJ514" s="602" t="s">
        <v>157</v>
      </c>
      <c r="BK514" s="602" t="s">
        <v>157</v>
      </c>
      <c r="BL514" s="602" t="s">
        <v>157</v>
      </c>
      <c r="BM514" s="602" t="s">
        <v>157</v>
      </c>
      <c r="BN514" s="602" t="s">
        <v>157</v>
      </c>
      <c r="BO514" s="602" t="s">
        <v>157</v>
      </c>
    </row>
    <row r="515" spans="1:67" ht="14.4" x14ac:dyDescent="0.25">
      <c r="A515" s="597" t="e">
        <v>#N/A</v>
      </c>
      <c r="B515" s="597" t="e">
        <v>#N/A</v>
      </c>
      <c r="C515" s="598" t="s">
        <v>157</v>
      </c>
      <c r="D515" s="598" t="s">
        <v>157</v>
      </c>
      <c r="E515" s="599"/>
      <c r="F515" s="599" t="s">
        <v>157</v>
      </c>
      <c r="G515" s="600" t="s">
        <v>157</v>
      </c>
      <c r="H515" s="601" t="s">
        <v>157</v>
      </c>
      <c r="I515" s="602" t="s">
        <v>157</v>
      </c>
      <c r="J515" s="602" t="s">
        <v>157</v>
      </c>
      <c r="K515" s="602" t="s">
        <v>157</v>
      </c>
      <c r="L515" s="602" t="s">
        <v>157</v>
      </c>
      <c r="M515" s="602" t="s">
        <v>157</v>
      </c>
      <c r="N515" s="602" t="s">
        <v>157</v>
      </c>
      <c r="O515" s="602" t="s">
        <v>157</v>
      </c>
      <c r="P515" s="602" t="s">
        <v>157</v>
      </c>
      <c r="Q515" s="602" t="s">
        <v>157</v>
      </c>
      <c r="R515" s="602" t="s">
        <v>157</v>
      </c>
      <c r="S515" s="602" t="s">
        <v>157</v>
      </c>
      <c r="T515" s="602" t="s">
        <v>157</v>
      </c>
      <c r="U515" s="602" t="s">
        <v>157</v>
      </c>
      <c r="V515" s="602" t="s">
        <v>157</v>
      </c>
      <c r="W515" s="602" t="s">
        <v>157</v>
      </c>
      <c r="X515" s="602" t="s">
        <v>157</v>
      </c>
      <c r="Y515" s="602" t="s">
        <v>157</v>
      </c>
      <c r="Z515" s="602" t="s">
        <v>157</v>
      </c>
      <c r="AA515" s="602" t="s">
        <v>157</v>
      </c>
      <c r="AB515" s="602" t="s">
        <v>157</v>
      </c>
      <c r="AC515" s="602" t="s">
        <v>157</v>
      </c>
      <c r="AD515" s="602" t="s">
        <v>157</v>
      </c>
      <c r="AE515" s="602" t="s">
        <v>157</v>
      </c>
      <c r="AF515" s="602" t="s">
        <v>157</v>
      </c>
      <c r="AG515" s="602" t="s">
        <v>157</v>
      </c>
      <c r="AH515" s="602" t="s">
        <v>157</v>
      </c>
      <c r="AI515" s="602" t="s">
        <v>157</v>
      </c>
      <c r="AJ515" s="602" t="s">
        <v>157</v>
      </c>
      <c r="AK515" s="602" t="s">
        <v>157</v>
      </c>
      <c r="AL515" s="602" t="s">
        <v>157</v>
      </c>
      <c r="AM515" s="602" t="s">
        <v>157</v>
      </c>
      <c r="AN515" s="602" t="s">
        <v>157</v>
      </c>
      <c r="AO515" s="602" t="s">
        <v>157</v>
      </c>
      <c r="AP515" s="602" t="s">
        <v>157</v>
      </c>
      <c r="AQ515" s="602" t="s">
        <v>157</v>
      </c>
      <c r="AR515" s="602" t="s">
        <v>157</v>
      </c>
      <c r="AS515" s="602" t="s">
        <v>157</v>
      </c>
      <c r="AT515" s="602" t="s">
        <v>157</v>
      </c>
      <c r="AU515" s="602" t="s">
        <v>157</v>
      </c>
      <c r="AV515" s="602" t="s">
        <v>157</v>
      </c>
      <c r="AW515" s="602" t="s">
        <v>157</v>
      </c>
      <c r="AX515" s="602" t="s">
        <v>157</v>
      </c>
      <c r="AY515" s="602" t="s">
        <v>157</v>
      </c>
      <c r="AZ515" s="602" t="s">
        <v>157</v>
      </c>
      <c r="BA515" s="602" t="s">
        <v>157</v>
      </c>
      <c r="BB515" s="602" t="s">
        <v>157</v>
      </c>
      <c r="BC515" s="602" t="s">
        <v>157</v>
      </c>
      <c r="BD515" s="602" t="s">
        <v>157</v>
      </c>
      <c r="BE515" s="602" t="s">
        <v>157</v>
      </c>
      <c r="BF515" s="602" t="s">
        <v>157</v>
      </c>
      <c r="BG515" s="602" t="s">
        <v>157</v>
      </c>
      <c r="BH515" s="602" t="s">
        <v>157</v>
      </c>
      <c r="BI515" s="602" t="s">
        <v>157</v>
      </c>
      <c r="BJ515" s="602" t="s">
        <v>157</v>
      </c>
      <c r="BK515" s="602" t="s">
        <v>157</v>
      </c>
      <c r="BL515" s="602" t="s">
        <v>157</v>
      </c>
      <c r="BM515" s="602" t="s">
        <v>157</v>
      </c>
      <c r="BN515" s="602" t="s">
        <v>157</v>
      </c>
      <c r="BO515" s="602" t="s">
        <v>157</v>
      </c>
    </row>
    <row r="516" spans="1:67" ht="14.4" x14ac:dyDescent="0.25">
      <c r="A516" s="597" t="e">
        <v>#N/A</v>
      </c>
      <c r="B516" s="597" t="e">
        <v>#N/A</v>
      </c>
      <c r="C516" s="598" t="s">
        <v>157</v>
      </c>
      <c r="D516" s="598" t="s">
        <v>157</v>
      </c>
      <c r="E516" s="599"/>
      <c r="F516" s="599" t="s">
        <v>157</v>
      </c>
      <c r="G516" s="600" t="s">
        <v>157</v>
      </c>
      <c r="H516" s="601" t="s">
        <v>157</v>
      </c>
      <c r="I516" s="602" t="s">
        <v>157</v>
      </c>
      <c r="J516" s="602" t="s">
        <v>157</v>
      </c>
      <c r="K516" s="602" t="s">
        <v>157</v>
      </c>
      <c r="L516" s="602" t="s">
        <v>157</v>
      </c>
      <c r="M516" s="602" t="s">
        <v>157</v>
      </c>
      <c r="N516" s="602" t="s">
        <v>157</v>
      </c>
      <c r="O516" s="602" t="s">
        <v>157</v>
      </c>
      <c r="P516" s="602" t="s">
        <v>157</v>
      </c>
      <c r="Q516" s="602" t="s">
        <v>157</v>
      </c>
      <c r="R516" s="602" t="s">
        <v>157</v>
      </c>
      <c r="S516" s="602" t="s">
        <v>157</v>
      </c>
      <c r="T516" s="602" t="s">
        <v>157</v>
      </c>
      <c r="U516" s="602" t="s">
        <v>157</v>
      </c>
      <c r="V516" s="602" t="s">
        <v>157</v>
      </c>
      <c r="W516" s="602" t="s">
        <v>157</v>
      </c>
      <c r="X516" s="602" t="s">
        <v>157</v>
      </c>
      <c r="Y516" s="602" t="s">
        <v>157</v>
      </c>
      <c r="Z516" s="602" t="s">
        <v>157</v>
      </c>
      <c r="AA516" s="602" t="s">
        <v>157</v>
      </c>
      <c r="AB516" s="602" t="s">
        <v>157</v>
      </c>
      <c r="AC516" s="602" t="s">
        <v>157</v>
      </c>
      <c r="AD516" s="602" t="s">
        <v>157</v>
      </c>
      <c r="AE516" s="602" t="s">
        <v>157</v>
      </c>
      <c r="AF516" s="602" t="s">
        <v>157</v>
      </c>
      <c r="AG516" s="602" t="s">
        <v>157</v>
      </c>
      <c r="AH516" s="602" t="s">
        <v>157</v>
      </c>
      <c r="AI516" s="602" t="s">
        <v>157</v>
      </c>
      <c r="AJ516" s="602" t="s">
        <v>157</v>
      </c>
      <c r="AK516" s="602" t="s">
        <v>157</v>
      </c>
      <c r="AL516" s="602" t="s">
        <v>157</v>
      </c>
      <c r="AM516" s="602" t="s">
        <v>157</v>
      </c>
      <c r="AN516" s="602" t="s">
        <v>157</v>
      </c>
      <c r="AO516" s="602" t="s">
        <v>157</v>
      </c>
      <c r="AP516" s="602" t="s">
        <v>157</v>
      </c>
      <c r="AQ516" s="602" t="s">
        <v>157</v>
      </c>
      <c r="AR516" s="602" t="s">
        <v>157</v>
      </c>
      <c r="AS516" s="602" t="s">
        <v>157</v>
      </c>
      <c r="AT516" s="602" t="s">
        <v>157</v>
      </c>
      <c r="AU516" s="602" t="s">
        <v>157</v>
      </c>
      <c r="AV516" s="602" t="s">
        <v>157</v>
      </c>
      <c r="AW516" s="602" t="s">
        <v>157</v>
      </c>
      <c r="AX516" s="602" t="s">
        <v>157</v>
      </c>
      <c r="AY516" s="602" t="s">
        <v>157</v>
      </c>
      <c r="AZ516" s="602" t="s">
        <v>157</v>
      </c>
      <c r="BA516" s="602" t="s">
        <v>157</v>
      </c>
      <c r="BB516" s="602" t="s">
        <v>157</v>
      </c>
      <c r="BC516" s="602" t="s">
        <v>157</v>
      </c>
      <c r="BD516" s="602" t="s">
        <v>157</v>
      </c>
      <c r="BE516" s="602" t="s">
        <v>157</v>
      </c>
      <c r="BF516" s="602" t="s">
        <v>157</v>
      </c>
      <c r="BG516" s="602" t="s">
        <v>157</v>
      </c>
      <c r="BH516" s="602" t="s">
        <v>157</v>
      </c>
      <c r="BI516" s="602" t="s">
        <v>157</v>
      </c>
      <c r="BJ516" s="602" t="s">
        <v>157</v>
      </c>
      <c r="BK516" s="602" t="s">
        <v>157</v>
      </c>
      <c r="BL516" s="602" t="s">
        <v>157</v>
      </c>
      <c r="BM516" s="602" t="s">
        <v>157</v>
      </c>
      <c r="BN516" s="602" t="s">
        <v>157</v>
      </c>
      <c r="BO516" s="602" t="s">
        <v>157</v>
      </c>
    </row>
    <row r="517" spans="1:67" ht="14.4" x14ac:dyDescent="0.25">
      <c r="A517" s="597" t="e">
        <v>#N/A</v>
      </c>
      <c r="B517" s="597" t="e">
        <v>#N/A</v>
      </c>
      <c r="C517" s="598" t="s">
        <v>157</v>
      </c>
      <c r="D517" s="598" t="s">
        <v>157</v>
      </c>
      <c r="E517" s="599"/>
      <c r="F517" s="599" t="s">
        <v>157</v>
      </c>
      <c r="G517" s="600" t="s">
        <v>157</v>
      </c>
      <c r="H517" s="601" t="s">
        <v>157</v>
      </c>
      <c r="I517" s="602" t="s">
        <v>157</v>
      </c>
      <c r="J517" s="602" t="s">
        <v>157</v>
      </c>
      <c r="K517" s="602" t="s">
        <v>157</v>
      </c>
      <c r="L517" s="602" t="s">
        <v>157</v>
      </c>
      <c r="M517" s="602" t="s">
        <v>157</v>
      </c>
      <c r="N517" s="602" t="s">
        <v>157</v>
      </c>
      <c r="O517" s="602" t="s">
        <v>157</v>
      </c>
      <c r="P517" s="602" t="s">
        <v>157</v>
      </c>
      <c r="Q517" s="602" t="s">
        <v>157</v>
      </c>
      <c r="R517" s="602" t="s">
        <v>157</v>
      </c>
      <c r="S517" s="602" t="s">
        <v>157</v>
      </c>
      <c r="T517" s="602" t="s">
        <v>157</v>
      </c>
      <c r="U517" s="602" t="s">
        <v>157</v>
      </c>
      <c r="V517" s="602" t="s">
        <v>157</v>
      </c>
      <c r="W517" s="602" t="s">
        <v>157</v>
      </c>
      <c r="X517" s="602" t="s">
        <v>157</v>
      </c>
      <c r="Y517" s="602" t="s">
        <v>157</v>
      </c>
      <c r="Z517" s="602" t="s">
        <v>157</v>
      </c>
      <c r="AA517" s="602" t="s">
        <v>157</v>
      </c>
      <c r="AB517" s="602" t="s">
        <v>157</v>
      </c>
      <c r="AC517" s="602" t="s">
        <v>157</v>
      </c>
      <c r="AD517" s="602" t="s">
        <v>157</v>
      </c>
      <c r="AE517" s="602" t="s">
        <v>157</v>
      </c>
      <c r="AF517" s="602" t="s">
        <v>157</v>
      </c>
      <c r="AG517" s="602" t="s">
        <v>157</v>
      </c>
      <c r="AH517" s="602" t="s">
        <v>157</v>
      </c>
      <c r="AI517" s="602" t="s">
        <v>157</v>
      </c>
      <c r="AJ517" s="602" t="s">
        <v>157</v>
      </c>
      <c r="AK517" s="602" t="s">
        <v>157</v>
      </c>
      <c r="AL517" s="602" t="s">
        <v>157</v>
      </c>
      <c r="AM517" s="602" t="s">
        <v>157</v>
      </c>
      <c r="AN517" s="602" t="s">
        <v>157</v>
      </c>
      <c r="AO517" s="602" t="s">
        <v>157</v>
      </c>
      <c r="AP517" s="602" t="s">
        <v>157</v>
      </c>
      <c r="AQ517" s="602" t="s">
        <v>157</v>
      </c>
      <c r="AR517" s="602" t="s">
        <v>157</v>
      </c>
      <c r="AS517" s="602" t="s">
        <v>157</v>
      </c>
      <c r="AT517" s="602" t="s">
        <v>157</v>
      </c>
      <c r="AU517" s="602" t="s">
        <v>157</v>
      </c>
      <c r="AV517" s="602" t="s">
        <v>157</v>
      </c>
      <c r="AW517" s="602" t="s">
        <v>157</v>
      </c>
      <c r="AX517" s="602" t="s">
        <v>157</v>
      </c>
      <c r="AY517" s="602" t="s">
        <v>157</v>
      </c>
      <c r="AZ517" s="602" t="s">
        <v>157</v>
      </c>
      <c r="BA517" s="602" t="s">
        <v>157</v>
      </c>
      <c r="BB517" s="602" t="s">
        <v>157</v>
      </c>
      <c r="BC517" s="602" t="s">
        <v>157</v>
      </c>
      <c r="BD517" s="602" t="s">
        <v>157</v>
      </c>
      <c r="BE517" s="602" t="s">
        <v>157</v>
      </c>
      <c r="BF517" s="602" t="s">
        <v>157</v>
      </c>
      <c r="BG517" s="602" t="s">
        <v>157</v>
      </c>
      <c r="BH517" s="602" t="s">
        <v>157</v>
      </c>
      <c r="BI517" s="602" t="s">
        <v>157</v>
      </c>
      <c r="BJ517" s="602" t="s">
        <v>157</v>
      </c>
      <c r="BK517" s="602" t="s">
        <v>157</v>
      </c>
      <c r="BL517" s="602" t="s">
        <v>157</v>
      </c>
      <c r="BM517" s="602" t="s">
        <v>157</v>
      </c>
      <c r="BN517" s="602" t="s">
        <v>157</v>
      </c>
      <c r="BO517" s="602" t="s">
        <v>157</v>
      </c>
    </row>
    <row r="518" spans="1:67" ht="14.4" x14ac:dyDescent="0.25">
      <c r="A518" s="597" t="e">
        <v>#N/A</v>
      </c>
      <c r="B518" s="597" t="e">
        <v>#N/A</v>
      </c>
      <c r="C518" s="598" t="s">
        <v>157</v>
      </c>
      <c r="D518" s="598" t="s">
        <v>157</v>
      </c>
      <c r="E518" s="599"/>
      <c r="F518" s="599" t="s">
        <v>157</v>
      </c>
      <c r="G518" s="600" t="s">
        <v>157</v>
      </c>
      <c r="H518" s="601" t="s">
        <v>157</v>
      </c>
      <c r="I518" s="602" t="s">
        <v>157</v>
      </c>
      <c r="J518" s="602" t="s">
        <v>157</v>
      </c>
      <c r="K518" s="602" t="s">
        <v>157</v>
      </c>
      <c r="L518" s="602" t="s">
        <v>157</v>
      </c>
      <c r="M518" s="602" t="s">
        <v>157</v>
      </c>
      <c r="N518" s="602" t="s">
        <v>157</v>
      </c>
      <c r="O518" s="602" t="s">
        <v>157</v>
      </c>
      <c r="P518" s="602" t="s">
        <v>157</v>
      </c>
      <c r="Q518" s="602" t="s">
        <v>157</v>
      </c>
      <c r="R518" s="602" t="s">
        <v>157</v>
      </c>
      <c r="S518" s="602" t="s">
        <v>157</v>
      </c>
      <c r="T518" s="602" t="s">
        <v>157</v>
      </c>
      <c r="U518" s="602" t="s">
        <v>157</v>
      </c>
      <c r="V518" s="602" t="s">
        <v>157</v>
      </c>
      <c r="W518" s="602" t="s">
        <v>157</v>
      </c>
      <c r="X518" s="602" t="s">
        <v>157</v>
      </c>
      <c r="Y518" s="602" t="s">
        <v>157</v>
      </c>
      <c r="Z518" s="602" t="s">
        <v>157</v>
      </c>
      <c r="AA518" s="602" t="s">
        <v>157</v>
      </c>
      <c r="AB518" s="602" t="s">
        <v>157</v>
      </c>
      <c r="AC518" s="602" t="s">
        <v>157</v>
      </c>
      <c r="AD518" s="602" t="s">
        <v>157</v>
      </c>
      <c r="AE518" s="602" t="s">
        <v>157</v>
      </c>
      <c r="AF518" s="602" t="s">
        <v>157</v>
      </c>
      <c r="AG518" s="602" t="s">
        <v>157</v>
      </c>
      <c r="AH518" s="602" t="s">
        <v>157</v>
      </c>
      <c r="AI518" s="602" t="s">
        <v>157</v>
      </c>
      <c r="AJ518" s="602" t="s">
        <v>157</v>
      </c>
      <c r="AK518" s="602" t="s">
        <v>157</v>
      </c>
      <c r="AL518" s="602" t="s">
        <v>157</v>
      </c>
      <c r="AM518" s="602" t="s">
        <v>157</v>
      </c>
      <c r="AN518" s="602" t="s">
        <v>157</v>
      </c>
      <c r="AO518" s="602" t="s">
        <v>157</v>
      </c>
      <c r="AP518" s="602" t="s">
        <v>157</v>
      </c>
      <c r="AQ518" s="602" t="s">
        <v>157</v>
      </c>
      <c r="AR518" s="602" t="s">
        <v>157</v>
      </c>
      <c r="AS518" s="602" t="s">
        <v>157</v>
      </c>
      <c r="AT518" s="602" t="s">
        <v>157</v>
      </c>
      <c r="AU518" s="602" t="s">
        <v>157</v>
      </c>
      <c r="AV518" s="602" t="s">
        <v>157</v>
      </c>
      <c r="AW518" s="602" t="s">
        <v>157</v>
      </c>
      <c r="AX518" s="602" t="s">
        <v>157</v>
      </c>
      <c r="AY518" s="602" t="s">
        <v>157</v>
      </c>
      <c r="AZ518" s="602" t="s">
        <v>157</v>
      </c>
      <c r="BA518" s="602" t="s">
        <v>157</v>
      </c>
      <c r="BB518" s="602" t="s">
        <v>157</v>
      </c>
      <c r="BC518" s="602" t="s">
        <v>157</v>
      </c>
      <c r="BD518" s="602" t="s">
        <v>157</v>
      </c>
      <c r="BE518" s="602" t="s">
        <v>157</v>
      </c>
      <c r="BF518" s="602" t="s">
        <v>157</v>
      </c>
      <c r="BG518" s="602" t="s">
        <v>157</v>
      </c>
      <c r="BH518" s="602" t="s">
        <v>157</v>
      </c>
      <c r="BI518" s="602" t="s">
        <v>157</v>
      </c>
      <c r="BJ518" s="602" t="s">
        <v>157</v>
      </c>
      <c r="BK518" s="602" t="s">
        <v>157</v>
      </c>
      <c r="BL518" s="602" t="s">
        <v>157</v>
      </c>
      <c r="BM518" s="602" t="s">
        <v>157</v>
      </c>
      <c r="BN518" s="602" t="s">
        <v>157</v>
      </c>
      <c r="BO518" s="602" t="s">
        <v>157</v>
      </c>
    </row>
    <row r="519" spans="1:67" ht="14.4" x14ac:dyDescent="0.25">
      <c r="A519" s="597" t="e">
        <v>#N/A</v>
      </c>
      <c r="B519" s="597" t="e">
        <v>#N/A</v>
      </c>
      <c r="C519" s="598" t="s">
        <v>157</v>
      </c>
      <c r="D519" s="598" t="s">
        <v>157</v>
      </c>
      <c r="E519" s="599"/>
      <c r="F519" s="599" t="s">
        <v>157</v>
      </c>
      <c r="G519" s="600" t="s">
        <v>157</v>
      </c>
      <c r="H519" s="601" t="s">
        <v>157</v>
      </c>
      <c r="I519" s="602" t="s">
        <v>157</v>
      </c>
      <c r="J519" s="602" t="s">
        <v>157</v>
      </c>
      <c r="K519" s="602" t="s">
        <v>157</v>
      </c>
      <c r="L519" s="602" t="s">
        <v>157</v>
      </c>
      <c r="M519" s="602" t="s">
        <v>157</v>
      </c>
      <c r="N519" s="602" t="s">
        <v>157</v>
      </c>
      <c r="O519" s="602" t="s">
        <v>157</v>
      </c>
      <c r="P519" s="602" t="s">
        <v>157</v>
      </c>
      <c r="Q519" s="602" t="s">
        <v>157</v>
      </c>
      <c r="R519" s="602" t="s">
        <v>157</v>
      </c>
      <c r="S519" s="602" t="s">
        <v>157</v>
      </c>
      <c r="T519" s="602" t="s">
        <v>157</v>
      </c>
      <c r="U519" s="602" t="s">
        <v>157</v>
      </c>
      <c r="V519" s="602" t="s">
        <v>157</v>
      </c>
      <c r="W519" s="602" t="s">
        <v>157</v>
      </c>
      <c r="X519" s="602" t="s">
        <v>157</v>
      </c>
      <c r="Y519" s="602" t="s">
        <v>157</v>
      </c>
      <c r="Z519" s="602" t="s">
        <v>157</v>
      </c>
      <c r="AA519" s="602" t="s">
        <v>157</v>
      </c>
      <c r="AB519" s="602" t="s">
        <v>157</v>
      </c>
      <c r="AC519" s="602" t="s">
        <v>157</v>
      </c>
      <c r="AD519" s="602" t="s">
        <v>157</v>
      </c>
      <c r="AE519" s="602" t="s">
        <v>157</v>
      </c>
      <c r="AF519" s="602" t="s">
        <v>157</v>
      </c>
      <c r="AG519" s="602" t="s">
        <v>157</v>
      </c>
      <c r="AH519" s="602" t="s">
        <v>157</v>
      </c>
      <c r="AI519" s="602" t="s">
        <v>157</v>
      </c>
      <c r="AJ519" s="602" t="s">
        <v>157</v>
      </c>
      <c r="AK519" s="602" t="s">
        <v>157</v>
      </c>
      <c r="AL519" s="602" t="s">
        <v>157</v>
      </c>
      <c r="AM519" s="602" t="s">
        <v>157</v>
      </c>
      <c r="AN519" s="602" t="s">
        <v>157</v>
      </c>
      <c r="AO519" s="602" t="s">
        <v>157</v>
      </c>
      <c r="AP519" s="602" t="s">
        <v>157</v>
      </c>
      <c r="AQ519" s="602" t="s">
        <v>157</v>
      </c>
      <c r="AR519" s="602" t="s">
        <v>157</v>
      </c>
      <c r="AS519" s="602" t="s">
        <v>157</v>
      </c>
      <c r="AT519" s="602" t="s">
        <v>157</v>
      </c>
      <c r="AU519" s="602" t="s">
        <v>157</v>
      </c>
      <c r="AV519" s="602" t="s">
        <v>157</v>
      </c>
      <c r="AW519" s="602" t="s">
        <v>157</v>
      </c>
      <c r="AX519" s="602" t="s">
        <v>157</v>
      </c>
      <c r="AY519" s="602" t="s">
        <v>157</v>
      </c>
      <c r="AZ519" s="602" t="s">
        <v>157</v>
      </c>
      <c r="BA519" s="602" t="s">
        <v>157</v>
      </c>
      <c r="BB519" s="602" t="s">
        <v>157</v>
      </c>
      <c r="BC519" s="602" t="s">
        <v>157</v>
      </c>
      <c r="BD519" s="602" t="s">
        <v>157</v>
      </c>
      <c r="BE519" s="602" t="s">
        <v>157</v>
      </c>
      <c r="BF519" s="602" t="s">
        <v>157</v>
      </c>
      <c r="BG519" s="602" t="s">
        <v>157</v>
      </c>
      <c r="BH519" s="602" t="s">
        <v>157</v>
      </c>
      <c r="BI519" s="602" t="s">
        <v>157</v>
      </c>
      <c r="BJ519" s="602" t="s">
        <v>157</v>
      </c>
      <c r="BK519" s="602" t="s">
        <v>157</v>
      </c>
      <c r="BL519" s="602" t="s">
        <v>157</v>
      </c>
      <c r="BM519" s="602" t="s">
        <v>157</v>
      </c>
      <c r="BN519" s="602" t="s">
        <v>157</v>
      </c>
      <c r="BO519" s="602" t="s">
        <v>157</v>
      </c>
    </row>
    <row r="520" spans="1:67" ht="14.4" x14ac:dyDescent="0.25">
      <c r="A520" s="597" t="e">
        <v>#N/A</v>
      </c>
      <c r="B520" s="597" t="e">
        <v>#N/A</v>
      </c>
      <c r="C520" s="598" t="s">
        <v>157</v>
      </c>
      <c r="D520" s="598" t="s">
        <v>157</v>
      </c>
      <c r="E520" s="599"/>
      <c r="F520" s="599" t="s">
        <v>157</v>
      </c>
      <c r="G520" s="600" t="s">
        <v>157</v>
      </c>
      <c r="H520" s="601" t="s">
        <v>157</v>
      </c>
      <c r="I520" s="602" t="s">
        <v>157</v>
      </c>
      <c r="J520" s="602" t="s">
        <v>157</v>
      </c>
      <c r="K520" s="602" t="s">
        <v>157</v>
      </c>
      <c r="L520" s="602" t="s">
        <v>157</v>
      </c>
      <c r="M520" s="602" t="s">
        <v>157</v>
      </c>
      <c r="N520" s="602" t="s">
        <v>157</v>
      </c>
      <c r="O520" s="602" t="s">
        <v>157</v>
      </c>
      <c r="P520" s="602" t="s">
        <v>157</v>
      </c>
      <c r="Q520" s="602" t="s">
        <v>157</v>
      </c>
      <c r="R520" s="602" t="s">
        <v>157</v>
      </c>
      <c r="S520" s="602" t="s">
        <v>157</v>
      </c>
      <c r="T520" s="602" t="s">
        <v>157</v>
      </c>
      <c r="U520" s="602" t="s">
        <v>157</v>
      </c>
      <c r="V520" s="602" t="s">
        <v>157</v>
      </c>
      <c r="W520" s="602" t="s">
        <v>157</v>
      </c>
      <c r="X520" s="602" t="s">
        <v>157</v>
      </c>
      <c r="Y520" s="602" t="s">
        <v>157</v>
      </c>
      <c r="Z520" s="602" t="s">
        <v>157</v>
      </c>
      <c r="AA520" s="602" t="s">
        <v>157</v>
      </c>
      <c r="AB520" s="602" t="s">
        <v>157</v>
      </c>
      <c r="AC520" s="602" t="s">
        <v>157</v>
      </c>
      <c r="AD520" s="602" t="s">
        <v>157</v>
      </c>
      <c r="AE520" s="602" t="s">
        <v>157</v>
      </c>
      <c r="AF520" s="602" t="s">
        <v>157</v>
      </c>
      <c r="AG520" s="602" t="s">
        <v>157</v>
      </c>
      <c r="AH520" s="602" t="s">
        <v>157</v>
      </c>
      <c r="AI520" s="602" t="s">
        <v>157</v>
      </c>
      <c r="AJ520" s="602" t="s">
        <v>157</v>
      </c>
      <c r="AK520" s="602" t="s">
        <v>157</v>
      </c>
      <c r="AL520" s="602" t="s">
        <v>157</v>
      </c>
      <c r="AM520" s="602" t="s">
        <v>157</v>
      </c>
      <c r="AN520" s="602" t="s">
        <v>157</v>
      </c>
      <c r="AO520" s="602" t="s">
        <v>157</v>
      </c>
      <c r="AP520" s="602" t="s">
        <v>157</v>
      </c>
      <c r="AQ520" s="602" t="s">
        <v>157</v>
      </c>
      <c r="AR520" s="602" t="s">
        <v>157</v>
      </c>
      <c r="AS520" s="602" t="s">
        <v>157</v>
      </c>
      <c r="AT520" s="602" t="s">
        <v>157</v>
      </c>
      <c r="AU520" s="602" t="s">
        <v>157</v>
      </c>
      <c r="AV520" s="602" t="s">
        <v>157</v>
      </c>
      <c r="AW520" s="602" t="s">
        <v>157</v>
      </c>
      <c r="AX520" s="602" t="s">
        <v>157</v>
      </c>
      <c r="AY520" s="602" t="s">
        <v>157</v>
      </c>
      <c r="AZ520" s="602" t="s">
        <v>157</v>
      </c>
      <c r="BA520" s="602" t="s">
        <v>157</v>
      </c>
      <c r="BB520" s="602" t="s">
        <v>157</v>
      </c>
      <c r="BC520" s="602" t="s">
        <v>157</v>
      </c>
      <c r="BD520" s="602" t="s">
        <v>157</v>
      </c>
      <c r="BE520" s="602" t="s">
        <v>157</v>
      </c>
      <c r="BF520" s="602" t="s">
        <v>157</v>
      </c>
      <c r="BG520" s="602" t="s">
        <v>157</v>
      </c>
      <c r="BH520" s="602" t="s">
        <v>157</v>
      </c>
      <c r="BI520" s="602" t="s">
        <v>157</v>
      </c>
      <c r="BJ520" s="602" t="s">
        <v>157</v>
      </c>
      <c r="BK520" s="602" t="s">
        <v>157</v>
      </c>
      <c r="BL520" s="602" t="s">
        <v>157</v>
      </c>
      <c r="BM520" s="602" t="s">
        <v>157</v>
      </c>
      <c r="BN520" s="602" t="s">
        <v>157</v>
      </c>
      <c r="BO520" s="602" t="s">
        <v>157</v>
      </c>
    </row>
    <row r="521" spans="1:67" ht="14.4" x14ac:dyDescent="0.25">
      <c r="A521" s="597" t="e">
        <v>#N/A</v>
      </c>
      <c r="B521" s="597" t="e">
        <v>#N/A</v>
      </c>
      <c r="C521" s="598" t="s">
        <v>157</v>
      </c>
      <c r="D521" s="598" t="s">
        <v>157</v>
      </c>
      <c r="E521" s="599"/>
      <c r="F521" s="599" t="s">
        <v>157</v>
      </c>
      <c r="G521" s="600" t="s">
        <v>157</v>
      </c>
      <c r="H521" s="601" t="s">
        <v>157</v>
      </c>
      <c r="I521" s="602" t="s">
        <v>157</v>
      </c>
      <c r="J521" s="602" t="s">
        <v>157</v>
      </c>
      <c r="K521" s="602" t="s">
        <v>157</v>
      </c>
      <c r="L521" s="602" t="s">
        <v>157</v>
      </c>
      <c r="M521" s="602" t="s">
        <v>157</v>
      </c>
      <c r="N521" s="602" t="s">
        <v>157</v>
      </c>
      <c r="O521" s="602" t="s">
        <v>157</v>
      </c>
      <c r="P521" s="602" t="s">
        <v>157</v>
      </c>
      <c r="Q521" s="602" t="s">
        <v>157</v>
      </c>
      <c r="R521" s="602" t="s">
        <v>157</v>
      </c>
      <c r="S521" s="602" t="s">
        <v>157</v>
      </c>
      <c r="T521" s="602" t="s">
        <v>157</v>
      </c>
      <c r="U521" s="602" t="s">
        <v>157</v>
      </c>
      <c r="V521" s="602" t="s">
        <v>157</v>
      </c>
      <c r="W521" s="602" t="s">
        <v>157</v>
      </c>
      <c r="X521" s="602" t="s">
        <v>157</v>
      </c>
      <c r="Y521" s="602" t="s">
        <v>157</v>
      </c>
      <c r="Z521" s="602" t="s">
        <v>157</v>
      </c>
      <c r="AA521" s="602" t="s">
        <v>157</v>
      </c>
      <c r="AB521" s="602" t="s">
        <v>157</v>
      </c>
      <c r="AC521" s="602" t="s">
        <v>157</v>
      </c>
      <c r="AD521" s="602" t="s">
        <v>157</v>
      </c>
      <c r="AE521" s="602" t="s">
        <v>157</v>
      </c>
      <c r="AF521" s="602" t="s">
        <v>157</v>
      </c>
      <c r="AG521" s="602" t="s">
        <v>157</v>
      </c>
      <c r="AH521" s="602" t="s">
        <v>157</v>
      </c>
      <c r="AI521" s="602" t="s">
        <v>157</v>
      </c>
      <c r="AJ521" s="602" t="s">
        <v>157</v>
      </c>
      <c r="AK521" s="602" t="s">
        <v>157</v>
      </c>
      <c r="AL521" s="602" t="s">
        <v>157</v>
      </c>
      <c r="AM521" s="602" t="s">
        <v>157</v>
      </c>
      <c r="AN521" s="602" t="s">
        <v>157</v>
      </c>
      <c r="AO521" s="602" t="s">
        <v>157</v>
      </c>
      <c r="AP521" s="602" t="s">
        <v>157</v>
      </c>
      <c r="AQ521" s="602" t="s">
        <v>157</v>
      </c>
      <c r="AR521" s="602" t="s">
        <v>157</v>
      </c>
      <c r="AS521" s="602" t="s">
        <v>157</v>
      </c>
      <c r="AT521" s="602" t="s">
        <v>157</v>
      </c>
      <c r="AU521" s="602" t="s">
        <v>157</v>
      </c>
      <c r="AV521" s="602" t="s">
        <v>157</v>
      </c>
      <c r="AW521" s="602" t="s">
        <v>157</v>
      </c>
      <c r="AX521" s="602" t="s">
        <v>157</v>
      </c>
      <c r="AY521" s="602" t="s">
        <v>157</v>
      </c>
      <c r="AZ521" s="602" t="s">
        <v>157</v>
      </c>
      <c r="BA521" s="602" t="s">
        <v>157</v>
      </c>
      <c r="BB521" s="602" t="s">
        <v>157</v>
      </c>
      <c r="BC521" s="602" t="s">
        <v>157</v>
      </c>
      <c r="BD521" s="602" t="s">
        <v>157</v>
      </c>
      <c r="BE521" s="602" t="s">
        <v>157</v>
      </c>
      <c r="BF521" s="602" t="s">
        <v>157</v>
      </c>
      <c r="BG521" s="602" t="s">
        <v>157</v>
      </c>
      <c r="BH521" s="602" t="s">
        <v>157</v>
      </c>
      <c r="BI521" s="602" t="s">
        <v>157</v>
      </c>
      <c r="BJ521" s="602" t="s">
        <v>157</v>
      </c>
      <c r="BK521" s="602" t="s">
        <v>157</v>
      </c>
      <c r="BL521" s="602" t="s">
        <v>157</v>
      </c>
      <c r="BM521" s="602" t="s">
        <v>157</v>
      </c>
      <c r="BN521" s="602" t="s">
        <v>157</v>
      </c>
      <c r="BO521" s="602" t="s">
        <v>157</v>
      </c>
    </row>
    <row r="522" spans="1:67" ht="14.4" x14ac:dyDescent="0.25">
      <c r="A522" s="597" t="e">
        <v>#N/A</v>
      </c>
      <c r="B522" s="597" t="e">
        <v>#N/A</v>
      </c>
      <c r="C522" s="598" t="s">
        <v>157</v>
      </c>
      <c r="D522" s="598" t="s">
        <v>157</v>
      </c>
      <c r="E522" s="599"/>
      <c r="F522" s="599" t="s">
        <v>157</v>
      </c>
      <c r="G522" s="600" t="s">
        <v>157</v>
      </c>
      <c r="H522" s="601" t="s">
        <v>157</v>
      </c>
      <c r="I522" s="602" t="s">
        <v>157</v>
      </c>
      <c r="J522" s="602" t="s">
        <v>157</v>
      </c>
      <c r="K522" s="602" t="s">
        <v>157</v>
      </c>
      <c r="L522" s="602" t="s">
        <v>157</v>
      </c>
      <c r="M522" s="602" t="s">
        <v>157</v>
      </c>
      <c r="N522" s="602" t="s">
        <v>157</v>
      </c>
      <c r="O522" s="602" t="s">
        <v>157</v>
      </c>
      <c r="P522" s="602" t="s">
        <v>157</v>
      </c>
      <c r="Q522" s="602" t="s">
        <v>157</v>
      </c>
      <c r="R522" s="602" t="s">
        <v>157</v>
      </c>
      <c r="S522" s="602" t="s">
        <v>157</v>
      </c>
      <c r="T522" s="602" t="s">
        <v>157</v>
      </c>
      <c r="U522" s="602" t="s">
        <v>157</v>
      </c>
      <c r="V522" s="602" t="s">
        <v>157</v>
      </c>
      <c r="W522" s="602" t="s">
        <v>157</v>
      </c>
      <c r="X522" s="602" t="s">
        <v>157</v>
      </c>
      <c r="Y522" s="602" t="s">
        <v>157</v>
      </c>
      <c r="Z522" s="602" t="s">
        <v>157</v>
      </c>
      <c r="AA522" s="602" t="s">
        <v>157</v>
      </c>
      <c r="AB522" s="602" t="s">
        <v>157</v>
      </c>
      <c r="AC522" s="602" t="s">
        <v>157</v>
      </c>
      <c r="AD522" s="602" t="s">
        <v>157</v>
      </c>
      <c r="AE522" s="602" t="s">
        <v>157</v>
      </c>
      <c r="AF522" s="602" t="s">
        <v>157</v>
      </c>
      <c r="AG522" s="602" t="s">
        <v>157</v>
      </c>
      <c r="AH522" s="602" t="s">
        <v>157</v>
      </c>
      <c r="AI522" s="602" t="s">
        <v>157</v>
      </c>
      <c r="AJ522" s="602" t="s">
        <v>157</v>
      </c>
      <c r="AK522" s="602" t="s">
        <v>157</v>
      </c>
      <c r="AL522" s="602" t="s">
        <v>157</v>
      </c>
      <c r="AM522" s="602" t="s">
        <v>157</v>
      </c>
      <c r="AN522" s="602" t="s">
        <v>157</v>
      </c>
      <c r="AO522" s="602" t="s">
        <v>157</v>
      </c>
      <c r="AP522" s="602" t="s">
        <v>157</v>
      </c>
      <c r="AQ522" s="602" t="s">
        <v>157</v>
      </c>
      <c r="AR522" s="602" t="s">
        <v>157</v>
      </c>
      <c r="AS522" s="602" t="s">
        <v>157</v>
      </c>
      <c r="AT522" s="602" t="s">
        <v>157</v>
      </c>
      <c r="AU522" s="602" t="s">
        <v>157</v>
      </c>
      <c r="AV522" s="602" t="s">
        <v>157</v>
      </c>
      <c r="AW522" s="602" t="s">
        <v>157</v>
      </c>
      <c r="AX522" s="602" t="s">
        <v>157</v>
      </c>
      <c r="AY522" s="602" t="s">
        <v>157</v>
      </c>
      <c r="AZ522" s="602" t="s">
        <v>157</v>
      </c>
      <c r="BA522" s="602" t="s">
        <v>157</v>
      </c>
      <c r="BB522" s="602" t="s">
        <v>157</v>
      </c>
      <c r="BC522" s="602" t="s">
        <v>157</v>
      </c>
      <c r="BD522" s="602" t="s">
        <v>157</v>
      </c>
      <c r="BE522" s="602" t="s">
        <v>157</v>
      </c>
      <c r="BF522" s="602" t="s">
        <v>157</v>
      </c>
      <c r="BG522" s="602" t="s">
        <v>157</v>
      </c>
      <c r="BH522" s="602" t="s">
        <v>157</v>
      </c>
      <c r="BI522" s="602" t="s">
        <v>157</v>
      </c>
      <c r="BJ522" s="602" t="s">
        <v>157</v>
      </c>
      <c r="BK522" s="602" t="s">
        <v>157</v>
      </c>
      <c r="BL522" s="602" t="s">
        <v>157</v>
      </c>
      <c r="BM522" s="602" t="s">
        <v>157</v>
      </c>
      <c r="BN522" s="602" t="s">
        <v>157</v>
      </c>
      <c r="BO522" s="602" t="s">
        <v>157</v>
      </c>
    </row>
    <row r="523" spans="1:67" ht="14.4" x14ac:dyDescent="0.25">
      <c r="A523" s="597" t="e">
        <v>#N/A</v>
      </c>
      <c r="B523" s="597" t="e">
        <v>#N/A</v>
      </c>
      <c r="C523" s="598" t="s">
        <v>157</v>
      </c>
      <c r="D523" s="598" t="s">
        <v>157</v>
      </c>
      <c r="E523" s="599"/>
      <c r="F523" s="599" t="s">
        <v>157</v>
      </c>
      <c r="G523" s="600" t="s">
        <v>157</v>
      </c>
      <c r="H523" s="601" t="s">
        <v>157</v>
      </c>
      <c r="I523" s="602" t="s">
        <v>157</v>
      </c>
      <c r="J523" s="602" t="s">
        <v>157</v>
      </c>
      <c r="K523" s="602" t="s">
        <v>157</v>
      </c>
      <c r="L523" s="602" t="s">
        <v>157</v>
      </c>
      <c r="M523" s="602" t="s">
        <v>157</v>
      </c>
      <c r="N523" s="602" t="s">
        <v>157</v>
      </c>
      <c r="O523" s="602" t="s">
        <v>157</v>
      </c>
      <c r="P523" s="602" t="s">
        <v>157</v>
      </c>
      <c r="Q523" s="602" t="s">
        <v>157</v>
      </c>
      <c r="R523" s="602" t="s">
        <v>157</v>
      </c>
      <c r="S523" s="602" t="s">
        <v>157</v>
      </c>
      <c r="T523" s="602" t="s">
        <v>157</v>
      </c>
      <c r="U523" s="602" t="s">
        <v>157</v>
      </c>
      <c r="V523" s="602" t="s">
        <v>157</v>
      </c>
      <c r="W523" s="602" t="s">
        <v>157</v>
      </c>
      <c r="X523" s="602" t="s">
        <v>157</v>
      </c>
      <c r="Y523" s="602" t="s">
        <v>157</v>
      </c>
      <c r="Z523" s="602" t="s">
        <v>157</v>
      </c>
      <c r="AA523" s="602" t="s">
        <v>157</v>
      </c>
      <c r="AB523" s="602" t="s">
        <v>157</v>
      </c>
      <c r="AC523" s="602" t="s">
        <v>157</v>
      </c>
      <c r="AD523" s="602" t="s">
        <v>157</v>
      </c>
      <c r="AE523" s="602" t="s">
        <v>157</v>
      </c>
      <c r="AF523" s="602" t="s">
        <v>157</v>
      </c>
      <c r="AG523" s="602" t="s">
        <v>157</v>
      </c>
      <c r="AH523" s="602" t="s">
        <v>157</v>
      </c>
      <c r="AI523" s="602" t="s">
        <v>157</v>
      </c>
      <c r="AJ523" s="602" t="s">
        <v>157</v>
      </c>
      <c r="AK523" s="602" t="s">
        <v>157</v>
      </c>
      <c r="AL523" s="602" t="s">
        <v>157</v>
      </c>
      <c r="AM523" s="602" t="s">
        <v>157</v>
      </c>
      <c r="AN523" s="602" t="s">
        <v>157</v>
      </c>
      <c r="AO523" s="602" t="s">
        <v>157</v>
      </c>
      <c r="AP523" s="602" t="s">
        <v>157</v>
      </c>
      <c r="AQ523" s="602" t="s">
        <v>157</v>
      </c>
      <c r="AR523" s="602" t="s">
        <v>157</v>
      </c>
      <c r="AS523" s="602" t="s">
        <v>157</v>
      </c>
      <c r="AT523" s="602" t="s">
        <v>157</v>
      </c>
      <c r="AU523" s="602" t="s">
        <v>157</v>
      </c>
      <c r="AV523" s="602" t="s">
        <v>157</v>
      </c>
      <c r="AW523" s="602" t="s">
        <v>157</v>
      </c>
      <c r="AX523" s="602" t="s">
        <v>157</v>
      </c>
      <c r="AY523" s="602" t="s">
        <v>157</v>
      </c>
      <c r="AZ523" s="602" t="s">
        <v>157</v>
      </c>
      <c r="BA523" s="602" t="s">
        <v>157</v>
      </c>
      <c r="BB523" s="602" t="s">
        <v>157</v>
      </c>
      <c r="BC523" s="602" t="s">
        <v>157</v>
      </c>
      <c r="BD523" s="602" t="s">
        <v>157</v>
      </c>
      <c r="BE523" s="602" t="s">
        <v>157</v>
      </c>
      <c r="BF523" s="602" t="s">
        <v>157</v>
      </c>
      <c r="BG523" s="602" t="s">
        <v>157</v>
      </c>
      <c r="BH523" s="602" t="s">
        <v>157</v>
      </c>
      <c r="BI523" s="602" t="s">
        <v>157</v>
      </c>
      <c r="BJ523" s="602" t="s">
        <v>157</v>
      </c>
      <c r="BK523" s="602" t="s">
        <v>157</v>
      </c>
      <c r="BL523" s="602" t="s">
        <v>157</v>
      </c>
      <c r="BM523" s="602" t="s">
        <v>157</v>
      </c>
      <c r="BN523" s="602" t="s">
        <v>157</v>
      </c>
      <c r="BO523" s="602" t="s">
        <v>157</v>
      </c>
    </row>
    <row r="524" spans="1:67" ht="14.4" x14ac:dyDescent="0.25">
      <c r="A524" s="597" t="e">
        <v>#N/A</v>
      </c>
      <c r="B524" s="597" t="e">
        <v>#N/A</v>
      </c>
      <c r="C524" s="598" t="s">
        <v>157</v>
      </c>
      <c r="D524" s="598" t="s">
        <v>157</v>
      </c>
      <c r="E524" s="599"/>
      <c r="F524" s="599" t="s">
        <v>157</v>
      </c>
      <c r="G524" s="600" t="s">
        <v>157</v>
      </c>
      <c r="H524" s="601" t="s">
        <v>157</v>
      </c>
      <c r="I524" s="602" t="s">
        <v>157</v>
      </c>
      <c r="J524" s="602" t="s">
        <v>157</v>
      </c>
      <c r="K524" s="602" t="s">
        <v>157</v>
      </c>
      <c r="L524" s="602" t="s">
        <v>157</v>
      </c>
      <c r="M524" s="602" t="s">
        <v>157</v>
      </c>
      <c r="N524" s="602" t="s">
        <v>157</v>
      </c>
      <c r="O524" s="602" t="s">
        <v>157</v>
      </c>
      <c r="P524" s="602" t="s">
        <v>157</v>
      </c>
      <c r="Q524" s="602" t="s">
        <v>157</v>
      </c>
      <c r="R524" s="602" t="s">
        <v>157</v>
      </c>
      <c r="S524" s="602" t="s">
        <v>157</v>
      </c>
      <c r="T524" s="602" t="s">
        <v>157</v>
      </c>
      <c r="U524" s="602" t="s">
        <v>157</v>
      </c>
      <c r="V524" s="602" t="s">
        <v>157</v>
      </c>
      <c r="W524" s="602" t="s">
        <v>157</v>
      </c>
      <c r="X524" s="602" t="s">
        <v>157</v>
      </c>
      <c r="Y524" s="602" t="s">
        <v>157</v>
      </c>
      <c r="Z524" s="602" t="s">
        <v>157</v>
      </c>
      <c r="AA524" s="602" t="s">
        <v>157</v>
      </c>
      <c r="AB524" s="602" t="s">
        <v>157</v>
      </c>
      <c r="AC524" s="602" t="s">
        <v>157</v>
      </c>
      <c r="AD524" s="602" t="s">
        <v>157</v>
      </c>
      <c r="AE524" s="602" t="s">
        <v>157</v>
      </c>
      <c r="AF524" s="602" t="s">
        <v>157</v>
      </c>
      <c r="AG524" s="602" t="s">
        <v>157</v>
      </c>
      <c r="AH524" s="602" t="s">
        <v>157</v>
      </c>
      <c r="AI524" s="602" t="s">
        <v>157</v>
      </c>
      <c r="AJ524" s="602" t="s">
        <v>157</v>
      </c>
      <c r="AK524" s="602" t="s">
        <v>157</v>
      </c>
      <c r="AL524" s="602" t="s">
        <v>157</v>
      </c>
      <c r="AM524" s="602" t="s">
        <v>157</v>
      </c>
      <c r="AN524" s="602" t="s">
        <v>157</v>
      </c>
      <c r="AO524" s="602" t="s">
        <v>157</v>
      </c>
      <c r="AP524" s="602" t="s">
        <v>157</v>
      </c>
      <c r="AQ524" s="602" t="s">
        <v>157</v>
      </c>
      <c r="AR524" s="602" t="s">
        <v>157</v>
      </c>
      <c r="AS524" s="602" t="s">
        <v>157</v>
      </c>
      <c r="AT524" s="602" t="s">
        <v>157</v>
      </c>
      <c r="AU524" s="602" t="s">
        <v>157</v>
      </c>
      <c r="AV524" s="602" t="s">
        <v>157</v>
      </c>
      <c r="AW524" s="602" t="s">
        <v>157</v>
      </c>
      <c r="AX524" s="602" t="s">
        <v>157</v>
      </c>
      <c r="AY524" s="602" t="s">
        <v>157</v>
      </c>
      <c r="AZ524" s="602" t="s">
        <v>157</v>
      </c>
      <c r="BA524" s="602" t="s">
        <v>157</v>
      </c>
      <c r="BB524" s="602" t="s">
        <v>157</v>
      </c>
      <c r="BC524" s="602" t="s">
        <v>157</v>
      </c>
      <c r="BD524" s="602" t="s">
        <v>157</v>
      </c>
      <c r="BE524" s="602" t="s">
        <v>157</v>
      </c>
      <c r="BF524" s="602" t="s">
        <v>157</v>
      </c>
      <c r="BG524" s="602" t="s">
        <v>157</v>
      </c>
      <c r="BH524" s="602" t="s">
        <v>157</v>
      </c>
      <c r="BI524" s="602" t="s">
        <v>157</v>
      </c>
      <c r="BJ524" s="602" t="s">
        <v>157</v>
      </c>
      <c r="BK524" s="602" t="s">
        <v>157</v>
      </c>
      <c r="BL524" s="602" t="s">
        <v>157</v>
      </c>
      <c r="BM524" s="602" t="s">
        <v>157</v>
      </c>
      <c r="BN524" s="602" t="s">
        <v>157</v>
      </c>
      <c r="BO524" s="602" t="s">
        <v>157</v>
      </c>
    </row>
    <row r="525" spans="1:67" ht="14.4" x14ac:dyDescent="0.25">
      <c r="A525" s="597" t="e">
        <v>#N/A</v>
      </c>
      <c r="B525" s="597" t="e">
        <v>#N/A</v>
      </c>
      <c r="C525" s="598" t="s">
        <v>157</v>
      </c>
      <c r="D525" s="598" t="s">
        <v>157</v>
      </c>
      <c r="E525" s="599"/>
      <c r="F525" s="599" t="s">
        <v>157</v>
      </c>
      <c r="G525" s="600" t="s">
        <v>157</v>
      </c>
      <c r="H525" s="601" t="s">
        <v>157</v>
      </c>
      <c r="I525" s="602" t="s">
        <v>157</v>
      </c>
      <c r="J525" s="602" t="s">
        <v>157</v>
      </c>
      <c r="K525" s="602" t="s">
        <v>157</v>
      </c>
      <c r="L525" s="602" t="s">
        <v>157</v>
      </c>
      <c r="M525" s="602" t="s">
        <v>157</v>
      </c>
      <c r="N525" s="602" t="s">
        <v>157</v>
      </c>
      <c r="O525" s="602" t="s">
        <v>157</v>
      </c>
      <c r="P525" s="602" t="s">
        <v>157</v>
      </c>
      <c r="Q525" s="602" t="s">
        <v>157</v>
      </c>
      <c r="R525" s="602" t="s">
        <v>157</v>
      </c>
      <c r="S525" s="602" t="s">
        <v>157</v>
      </c>
      <c r="T525" s="602" t="s">
        <v>157</v>
      </c>
      <c r="U525" s="602" t="s">
        <v>157</v>
      </c>
      <c r="V525" s="602" t="s">
        <v>157</v>
      </c>
      <c r="W525" s="602" t="s">
        <v>157</v>
      </c>
      <c r="X525" s="602" t="s">
        <v>157</v>
      </c>
      <c r="Y525" s="602" t="s">
        <v>157</v>
      </c>
      <c r="Z525" s="602" t="s">
        <v>157</v>
      </c>
      <c r="AA525" s="602" t="s">
        <v>157</v>
      </c>
      <c r="AB525" s="602" t="s">
        <v>157</v>
      </c>
      <c r="AC525" s="602" t="s">
        <v>157</v>
      </c>
      <c r="AD525" s="602" t="s">
        <v>157</v>
      </c>
      <c r="AE525" s="602" t="s">
        <v>157</v>
      </c>
      <c r="AF525" s="602" t="s">
        <v>157</v>
      </c>
      <c r="AG525" s="602" t="s">
        <v>157</v>
      </c>
      <c r="AH525" s="602" t="s">
        <v>157</v>
      </c>
      <c r="AI525" s="602" t="s">
        <v>157</v>
      </c>
      <c r="AJ525" s="602" t="s">
        <v>157</v>
      </c>
      <c r="AK525" s="602" t="s">
        <v>157</v>
      </c>
      <c r="AL525" s="602" t="s">
        <v>157</v>
      </c>
      <c r="AM525" s="602" t="s">
        <v>157</v>
      </c>
      <c r="AN525" s="602" t="s">
        <v>157</v>
      </c>
      <c r="AO525" s="602" t="s">
        <v>157</v>
      </c>
      <c r="AP525" s="602" t="s">
        <v>157</v>
      </c>
      <c r="AQ525" s="602" t="s">
        <v>157</v>
      </c>
      <c r="AR525" s="602" t="s">
        <v>157</v>
      </c>
      <c r="AS525" s="602" t="s">
        <v>157</v>
      </c>
      <c r="AT525" s="602" t="s">
        <v>157</v>
      </c>
      <c r="AU525" s="602" t="s">
        <v>157</v>
      </c>
      <c r="AV525" s="602" t="s">
        <v>157</v>
      </c>
      <c r="AW525" s="602" t="s">
        <v>157</v>
      </c>
      <c r="AX525" s="602" t="s">
        <v>157</v>
      </c>
      <c r="AY525" s="602" t="s">
        <v>157</v>
      </c>
      <c r="AZ525" s="602" t="s">
        <v>157</v>
      </c>
      <c r="BA525" s="602" t="s">
        <v>157</v>
      </c>
      <c r="BB525" s="602" t="s">
        <v>157</v>
      </c>
      <c r="BC525" s="602" t="s">
        <v>157</v>
      </c>
      <c r="BD525" s="602" t="s">
        <v>157</v>
      </c>
      <c r="BE525" s="602" t="s">
        <v>157</v>
      </c>
      <c r="BF525" s="602" t="s">
        <v>157</v>
      </c>
      <c r="BG525" s="602" t="s">
        <v>157</v>
      </c>
      <c r="BH525" s="602" t="s">
        <v>157</v>
      </c>
      <c r="BI525" s="602" t="s">
        <v>157</v>
      </c>
      <c r="BJ525" s="602" t="s">
        <v>157</v>
      </c>
      <c r="BK525" s="602" t="s">
        <v>157</v>
      </c>
      <c r="BL525" s="602" t="s">
        <v>157</v>
      </c>
      <c r="BM525" s="602" t="s">
        <v>157</v>
      </c>
      <c r="BN525" s="602" t="s">
        <v>157</v>
      </c>
      <c r="BO525" s="602" t="s">
        <v>157</v>
      </c>
    </row>
    <row r="526" spans="1:67" ht="14.4" x14ac:dyDescent="0.25">
      <c r="A526" s="597" t="e">
        <v>#N/A</v>
      </c>
      <c r="B526" s="597" t="e">
        <v>#N/A</v>
      </c>
      <c r="C526" s="598" t="s">
        <v>157</v>
      </c>
      <c r="D526" s="598" t="s">
        <v>157</v>
      </c>
      <c r="E526" s="599"/>
      <c r="F526" s="599" t="s">
        <v>157</v>
      </c>
      <c r="G526" s="600" t="s">
        <v>157</v>
      </c>
      <c r="H526" s="601" t="s">
        <v>157</v>
      </c>
      <c r="I526" s="602" t="s">
        <v>157</v>
      </c>
      <c r="J526" s="602" t="s">
        <v>157</v>
      </c>
      <c r="K526" s="602" t="s">
        <v>157</v>
      </c>
      <c r="L526" s="602" t="s">
        <v>157</v>
      </c>
      <c r="M526" s="602" t="s">
        <v>157</v>
      </c>
      <c r="N526" s="602" t="s">
        <v>157</v>
      </c>
      <c r="O526" s="602" t="s">
        <v>157</v>
      </c>
      <c r="P526" s="602" t="s">
        <v>157</v>
      </c>
      <c r="Q526" s="602" t="s">
        <v>157</v>
      </c>
      <c r="R526" s="602" t="s">
        <v>157</v>
      </c>
      <c r="S526" s="602" t="s">
        <v>157</v>
      </c>
      <c r="T526" s="602" t="s">
        <v>157</v>
      </c>
      <c r="U526" s="602" t="s">
        <v>157</v>
      </c>
      <c r="V526" s="602" t="s">
        <v>157</v>
      </c>
      <c r="W526" s="602" t="s">
        <v>157</v>
      </c>
      <c r="X526" s="602" t="s">
        <v>157</v>
      </c>
      <c r="Y526" s="602" t="s">
        <v>157</v>
      </c>
      <c r="Z526" s="602" t="s">
        <v>157</v>
      </c>
      <c r="AA526" s="602" t="s">
        <v>157</v>
      </c>
      <c r="AB526" s="602" t="s">
        <v>157</v>
      </c>
      <c r="AC526" s="602" t="s">
        <v>157</v>
      </c>
      <c r="AD526" s="602" t="s">
        <v>157</v>
      </c>
      <c r="AE526" s="602" t="s">
        <v>157</v>
      </c>
      <c r="AF526" s="602" t="s">
        <v>157</v>
      </c>
      <c r="AG526" s="602" t="s">
        <v>157</v>
      </c>
      <c r="AH526" s="602" t="s">
        <v>157</v>
      </c>
      <c r="AI526" s="602" t="s">
        <v>157</v>
      </c>
      <c r="AJ526" s="602" t="s">
        <v>157</v>
      </c>
      <c r="AK526" s="602" t="s">
        <v>157</v>
      </c>
      <c r="AL526" s="602" t="s">
        <v>157</v>
      </c>
      <c r="AM526" s="602" t="s">
        <v>157</v>
      </c>
      <c r="AN526" s="602" t="s">
        <v>157</v>
      </c>
      <c r="AO526" s="602" t="s">
        <v>157</v>
      </c>
      <c r="AP526" s="602" t="s">
        <v>157</v>
      </c>
      <c r="AQ526" s="602" t="s">
        <v>157</v>
      </c>
      <c r="AR526" s="602" t="s">
        <v>157</v>
      </c>
      <c r="AS526" s="602" t="s">
        <v>157</v>
      </c>
      <c r="AT526" s="602" t="s">
        <v>157</v>
      </c>
      <c r="AU526" s="602" t="s">
        <v>157</v>
      </c>
      <c r="AV526" s="602" t="s">
        <v>157</v>
      </c>
      <c r="AW526" s="602" t="s">
        <v>157</v>
      </c>
      <c r="AX526" s="602" t="s">
        <v>157</v>
      </c>
      <c r="AY526" s="602" t="s">
        <v>157</v>
      </c>
      <c r="AZ526" s="602" t="s">
        <v>157</v>
      </c>
      <c r="BA526" s="602" t="s">
        <v>157</v>
      </c>
      <c r="BB526" s="602" t="s">
        <v>157</v>
      </c>
      <c r="BC526" s="602" t="s">
        <v>157</v>
      </c>
      <c r="BD526" s="602" t="s">
        <v>157</v>
      </c>
      <c r="BE526" s="602" t="s">
        <v>157</v>
      </c>
      <c r="BF526" s="602" t="s">
        <v>157</v>
      </c>
      <c r="BG526" s="602" t="s">
        <v>157</v>
      </c>
      <c r="BH526" s="602" t="s">
        <v>157</v>
      </c>
      <c r="BI526" s="602" t="s">
        <v>157</v>
      </c>
      <c r="BJ526" s="602" t="s">
        <v>157</v>
      </c>
      <c r="BK526" s="602" t="s">
        <v>157</v>
      </c>
      <c r="BL526" s="602" t="s">
        <v>157</v>
      </c>
      <c r="BM526" s="602" t="s">
        <v>157</v>
      </c>
      <c r="BN526" s="602" t="s">
        <v>157</v>
      </c>
      <c r="BO526" s="602" t="s">
        <v>157</v>
      </c>
    </row>
    <row r="527" spans="1:67" ht="14.4" x14ac:dyDescent="0.25">
      <c r="A527" s="597" t="e">
        <v>#N/A</v>
      </c>
      <c r="B527" s="597" t="e">
        <v>#N/A</v>
      </c>
      <c r="C527" s="598" t="s">
        <v>157</v>
      </c>
      <c r="D527" s="598" t="s">
        <v>157</v>
      </c>
      <c r="E527" s="599"/>
      <c r="F527" s="599" t="s">
        <v>157</v>
      </c>
      <c r="G527" s="600" t="s">
        <v>157</v>
      </c>
      <c r="H527" s="601" t="s">
        <v>157</v>
      </c>
      <c r="I527" s="602" t="s">
        <v>157</v>
      </c>
      <c r="J527" s="602" t="s">
        <v>157</v>
      </c>
      <c r="K527" s="602" t="s">
        <v>157</v>
      </c>
      <c r="L527" s="602" t="s">
        <v>157</v>
      </c>
      <c r="M527" s="602" t="s">
        <v>157</v>
      </c>
      <c r="N527" s="602" t="s">
        <v>157</v>
      </c>
      <c r="O527" s="602" t="s">
        <v>157</v>
      </c>
      <c r="P527" s="602" t="s">
        <v>157</v>
      </c>
      <c r="Q527" s="602" t="s">
        <v>157</v>
      </c>
      <c r="R527" s="602" t="s">
        <v>157</v>
      </c>
      <c r="S527" s="602" t="s">
        <v>157</v>
      </c>
      <c r="T527" s="602" t="s">
        <v>157</v>
      </c>
      <c r="U527" s="602" t="s">
        <v>157</v>
      </c>
      <c r="V527" s="602" t="s">
        <v>157</v>
      </c>
      <c r="W527" s="602" t="s">
        <v>157</v>
      </c>
      <c r="X527" s="602" t="s">
        <v>157</v>
      </c>
      <c r="Y527" s="602" t="s">
        <v>157</v>
      </c>
      <c r="Z527" s="602" t="s">
        <v>157</v>
      </c>
      <c r="AA527" s="602" t="s">
        <v>157</v>
      </c>
      <c r="AB527" s="602" t="s">
        <v>157</v>
      </c>
      <c r="AC527" s="602" t="s">
        <v>157</v>
      </c>
      <c r="AD527" s="602" t="s">
        <v>157</v>
      </c>
      <c r="AE527" s="602" t="s">
        <v>157</v>
      </c>
      <c r="AF527" s="602" t="s">
        <v>157</v>
      </c>
      <c r="AG527" s="602" t="s">
        <v>157</v>
      </c>
      <c r="AH527" s="602" t="s">
        <v>157</v>
      </c>
      <c r="AI527" s="602" t="s">
        <v>157</v>
      </c>
      <c r="AJ527" s="602" t="s">
        <v>157</v>
      </c>
      <c r="AK527" s="602" t="s">
        <v>157</v>
      </c>
      <c r="AL527" s="602" t="s">
        <v>157</v>
      </c>
      <c r="AM527" s="602" t="s">
        <v>157</v>
      </c>
      <c r="AN527" s="602" t="s">
        <v>157</v>
      </c>
      <c r="AO527" s="602" t="s">
        <v>157</v>
      </c>
      <c r="AP527" s="602" t="s">
        <v>157</v>
      </c>
      <c r="AQ527" s="602" t="s">
        <v>157</v>
      </c>
      <c r="AR527" s="602" t="s">
        <v>157</v>
      </c>
      <c r="AS527" s="602" t="s">
        <v>157</v>
      </c>
      <c r="AT527" s="602" t="s">
        <v>157</v>
      </c>
      <c r="AU527" s="602" t="s">
        <v>157</v>
      </c>
      <c r="AV527" s="602" t="s">
        <v>157</v>
      </c>
      <c r="AW527" s="602" t="s">
        <v>157</v>
      </c>
      <c r="AX527" s="602" t="s">
        <v>157</v>
      </c>
      <c r="AY527" s="602" t="s">
        <v>157</v>
      </c>
      <c r="AZ527" s="602" t="s">
        <v>157</v>
      </c>
      <c r="BA527" s="602" t="s">
        <v>157</v>
      </c>
      <c r="BB527" s="602" t="s">
        <v>157</v>
      </c>
      <c r="BC527" s="602" t="s">
        <v>157</v>
      </c>
      <c r="BD527" s="602" t="s">
        <v>157</v>
      </c>
      <c r="BE527" s="602" t="s">
        <v>157</v>
      </c>
      <c r="BF527" s="602" t="s">
        <v>157</v>
      </c>
      <c r="BG527" s="602" t="s">
        <v>157</v>
      </c>
      <c r="BH527" s="602" t="s">
        <v>157</v>
      </c>
      <c r="BI527" s="602" t="s">
        <v>157</v>
      </c>
      <c r="BJ527" s="602" t="s">
        <v>157</v>
      </c>
      <c r="BK527" s="602" t="s">
        <v>157</v>
      </c>
      <c r="BL527" s="602" t="s">
        <v>157</v>
      </c>
      <c r="BM527" s="602" t="s">
        <v>157</v>
      </c>
      <c r="BN527" s="602" t="s">
        <v>157</v>
      </c>
      <c r="BO527" s="602" t="s">
        <v>157</v>
      </c>
    </row>
    <row r="528" spans="1:67" ht="14.4" x14ac:dyDescent="0.25">
      <c r="A528" s="597" t="e">
        <v>#N/A</v>
      </c>
      <c r="B528" s="597" t="e">
        <v>#N/A</v>
      </c>
      <c r="C528" s="598" t="s">
        <v>157</v>
      </c>
      <c r="D528" s="598" t="s">
        <v>157</v>
      </c>
      <c r="E528" s="599"/>
      <c r="F528" s="599" t="s">
        <v>157</v>
      </c>
      <c r="G528" s="600" t="s">
        <v>157</v>
      </c>
      <c r="H528" s="601" t="s">
        <v>157</v>
      </c>
      <c r="I528" s="602" t="s">
        <v>157</v>
      </c>
      <c r="J528" s="602" t="s">
        <v>157</v>
      </c>
      <c r="K528" s="602" t="s">
        <v>157</v>
      </c>
      <c r="L528" s="602" t="s">
        <v>157</v>
      </c>
      <c r="M528" s="602" t="s">
        <v>157</v>
      </c>
      <c r="N528" s="602" t="s">
        <v>157</v>
      </c>
      <c r="O528" s="602" t="s">
        <v>157</v>
      </c>
      <c r="P528" s="602" t="s">
        <v>157</v>
      </c>
      <c r="Q528" s="602" t="s">
        <v>157</v>
      </c>
      <c r="R528" s="602" t="s">
        <v>157</v>
      </c>
      <c r="S528" s="602" t="s">
        <v>157</v>
      </c>
      <c r="T528" s="602" t="s">
        <v>157</v>
      </c>
      <c r="U528" s="602" t="s">
        <v>157</v>
      </c>
      <c r="V528" s="602" t="s">
        <v>157</v>
      </c>
      <c r="W528" s="602" t="s">
        <v>157</v>
      </c>
      <c r="X528" s="602" t="s">
        <v>157</v>
      </c>
      <c r="Y528" s="602" t="s">
        <v>157</v>
      </c>
      <c r="Z528" s="602" t="s">
        <v>157</v>
      </c>
      <c r="AA528" s="602" t="s">
        <v>157</v>
      </c>
      <c r="AB528" s="602" t="s">
        <v>157</v>
      </c>
      <c r="AC528" s="602" t="s">
        <v>157</v>
      </c>
      <c r="AD528" s="602" t="s">
        <v>157</v>
      </c>
      <c r="AE528" s="602" t="s">
        <v>157</v>
      </c>
      <c r="AF528" s="602" t="s">
        <v>157</v>
      </c>
      <c r="AG528" s="602" t="s">
        <v>157</v>
      </c>
      <c r="AH528" s="602" t="s">
        <v>157</v>
      </c>
      <c r="AI528" s="602" t="s">
        <v>157</v>
      </c>
      <c r="AJ528" s="602" t="s">
        <v>157</v>
      </c>
      <c r="AK528" s="602" t="s">
        <v>157</v>
      </c>
      <c r="AL528" s="602" t="s">
        <v>157</v>
      </c>
      <c r="AM528" s="602" t="s">
        <v>157</v>
      </c>
      <c r="AN528" s="602" t="s">
        <v>157</v>
      </c>
      <c r="AO528" s="602" t="s">
        <v>157</v>
      </c>
      <c r="AP528" s="602" t="s">
        <v>157</v>
      </c>
      <c r="AQ528" s="602" t="s">
        <v>157</v>
      </c>
      <c r="AR528" s="602" t="s">
        <v>157</v>
      </c>
      <c r="AS528" s="602" t="s">
        <v>157</v>
      </c>
      <c r="AT528" s="602" t="s">
        <v>157</v>
      </c>
      <c r="AU528" s="602" t="s">
        <v>157</v>
      </c>
      <c r="AV528" s="602" t="s">
        <v>157</v>
      </c>
      <c r="AW528" s="602" t="s">
        <v>157</v>
      </c>
      <c r="AX528" s="602" t="s">
        <v>157</v>
      </c>
      <c r="AY528" s="602" t="s">
        <v>157</v>
      </c>
      <c r="AZ528" s="602" t="s">
        <v>157</v>
      </c>
      <c r="BA528" s="602" t="s">
        <v>157</v>
      </c>
      <c r="BB528" s="602" t="s">
        <v>157</v>
      </c>
      <c r="BC528" s="602" t="s">
        <v>157</v>
      </c>
      <c r="BD528" s="602" t="s">
        <v>157</v>
      </c>
      <c r="BE528" s="602" t="s">
        <v>157</v>
      </c>
      <c r="BF528" s="602" t="s">
        <v>157</v>
      </c>
      <c r="BG528" s="602" t="s">
        <v>157</v>
      </c>
      <c r="BH528" s="602" t="s">
        <v>157</v>
      </c>
      <c r="BI528" s="602" t="s">
        <v>157</v>
      </c>
      <c r="BJ528" s="602" t="s">
        <v>157</v>
      </c>
      <c r="BK528" s="602" t="s">
        <v>157</v>
      </c>
      <c r="BL528" s="602" t="s">
        <v>157</v>
      </c>
      <c r="BM528" s="602" t="s">
        <v>157</v>
      </c>
      <c r="BN528" s="602" t="s">
        <v>157</v>
      </c>
      <c r="BO528" s="602" t="s">
        <v>157</v>
      </c>
    </row>
    <row r="529" spans="1:67" ht="14.4" x14ac:dyDescent="0.25">
      <c r="A529" s="597" t="e">
        <v>#N/A</v>
      </c>
      <c r="B529" s="597" t="e">
        <v>#N/A</v>
      </c>
      <c r="C529" s="598" t="s">
        <v>157</v>
      </c>
      <c r="D529" s="598" t="s">
        <v>157</v>
      </c>
      <c r="E529" s="599"/>
      <c r="F529" s="599" t="s">
        <v>157</v>
      </c>
      <c r="G529" s="600" t="s">
        <v>157</v>
      </c>
      <c r="H529" s="601" t="s">
        <v>157</v>
      </c>
      <c r="I529" s="602" t="s">
        <v>157</v>
      </c>
      <c r="J529" s="602" t="s">
        <v>157</v>
      </c>
      <c r="K529" s="602" t="s">
        <v>157</v>
      </c>
      <c r="L529" s="602" t="s">
        <v>157</v>
      </c>
      <c r="M529" s="602" t="s">
        <v>157</v>
      </c>
      <c r="N529" s="602" t="s">
        <v>157</v>
      </c>
      <c r="O529" s="602" t="s">
        <v>157</v>
      </c>
      <c r="P529" s="602" t="s">
        <v>157</v>
      </c>
      <c r="Q529" s="602" t="s">
        <v>157</v>
      </c>
      <c r="R529" s="602" t="s">
        <v>157</v>
      </c>
      <c r="S529" s="602" t="s">
        <v>157</v>
      </c>
      <c r="T529" s="602" t="s">
        <v>157</v>
      </c>
      <c r="U529" s="602" t="s">
        <v>157</v>
      </c>
      <c r="V529" s="602" t="s">
        <v>157</v>
      </c>
      <c r="W529" s="602" t="s">
        <v>157</v>
      </c>
      <c r="X529" s="602" t="s">
        <v>157</v>
      </c>
      <c r="Y529" s="602" t="s">
        <v>157</v>
      </c>
      <c r="Z529" s="602" t="s">
        <v>157</v>
      </c>
      <c r="AA529" s="602" t="s">
        <v>157</v>
      </c>
      <c r="AB529" s="602" t="s">
        <v>157</v>
      </c>
      <c r="AC529" s="602" t="s">
        <v>157</v>
      </c>
      <c r="AD529" s="602" t="s">
        <v>157</v>
      </c>
      <c r="AE529" s="602" t="s">
        <v>157</v>
      </c>
      <c r="AF529" s="602" t="s">
        <v>157</v>
      </c>
      <c r="AG529" s="602" t="s">
        <v>157</v>
      </c>
      <c r="AH529" s="602" t="s">
        <v>157</v>
      </c>
      <c r="AI529" s="602" t="s">
        <v>157</v>
      </c>
      <c r="AJ529" s="602" t="s">
        <v>157</v>
      </c>
      <c r="AK529" s="602" t="s">
        <v>157</v>
      </c>
      <c r="AL529" s="602" t="s">
        <v>157</v>
      </c>
      <c r="AM529" s="602" t="s">
        <v>157</v>
      </c>
      <c r="AN529" s="602" t="s">
        <v>157</v>
      </c>
      <c r="AO529" s="602" t="s">
        <v>157</v>
      </c>
      <c r="AP529" s="602" t="s">
        <v>157</v>
      </c>
      <c r="AQ529" s="602" t="s">
        <v>157</v>
      </c>
      <c r="AR529" s="602" t="s">
        <v>157</v>
      </c>
      <c r="AS529" s="602" t="s">
        <v>157</v>
      </c>
      <c r="AT529" s="602" t="s">
        <v>157</v>
      </c>
      <c r="AU529" s="602" t="s">
        <v>157</v>
      </c>
      <c r="AV529" s="602" t="s">
        <v>157</v>
      </c>
      <c r="AW529" s="602" t="s">
        <v>157</v>
      </c>
      <c r="AX529" s="602" t="s">
        <v>157</v>
      </c>
      <c r="AY529" s="602" t="s">
        <v>157</v>
      </c>
      <c r="AZ529" s="602" t="s">
        <v>157</v>
      </c>
      <c r="BA529" s="602" t="s">
        <v>157</v>
      </c>
      <c r="BB529" s="602" t="s">
        <v>157</v>
      </c>
      <c r="BC529" s="602" t="s">
        <v>157</v>
      </c>
      <c r="BD529" s="602" t="s">
        <v>157</v>
      </c>
      <c r="BE529" s="602" t="s">
        <v>157</v>
      </c>
      <c r="BF529" s="602" t="s">
        <v>157</v>
      </c>
      <c r="BG529" s="602" t="s">
        <v>157</v>
      </c>
      <c r="BH529" s="602" t="s">
        <v>157</v>
      </c>
      <c r="BI529" s="602" t="s">
        <v>157</v>
      </c>
      <c r="BJ529" s="602" t="s">
        <v>157</v>
      </c>
      <c r="BK529" s="602" t="s">
        <v>157</v>
      </c>
      <c r="BL529" s="602" t="s">
        <v>157</v>
      </c>
      <c r="BM529" s="602" t="s">
        <v>157</v>
      </c>
      <c r="BN529" s="602" t="s">
        <v>157</v>
      </c>
      <c r="BO529" s="602" t="s">
        <v>157</v>
      </c>
    </row>
    <row r="530" spans="1:67" ht="14.4" x14ac:dyDescent="0.25">
      <c r="A530" s="597" t="e">
        <v>#N/A</v>
      </c>
      <c r="B530" s="597" t="e">
        <v>#N/A</v>
      </c>
      <c r="C530" s="598" t="s">
        <v>157</v>
      </c>
      <c r="D530" s="598" t="s">
        <v>157</v>
      </c>
      <c r="E530" s="599"/>
      <c r="F530" s="599" t="s">
        <v>157</v>
      </c>
      <c r="G530" s="600" t="s">
        <v>157</v>
      </c>
      <c r="H530" s="601" t="s">
        <v>157</v>
      </c>
      <c r="I530" s="602" t="s">
        <v>157</v>
      </c>
      <c r="J530" s="602" t="s">
        <v>157</v>
      </c>
      <c r="K530" s="602" t="s">
        <v>157</v>
      </c>
      <c r="L530" s="602" t="s">
        <v>157</v>
      </c>
      <c r="M530" s="602" t="s">
        <v>157</v>
      </c>
      <c r="N530" s="602" t="s">
        <v>157</v>
      </c>
      <c r="O530" s="602" t="s">
        <v>157</v>
      </c>
      <c r="P530" s="602" t="s">
        <v>157</v>
      </c>
      <c r="Q530" s="602" t="s">
        <v>157</v>
      </c>
      <c r="R530" s="602" t="s">
        <v>157</v>
      </c>
      <c r="S530" s="602" t="s">
        <v>157</v>
      </c>
      <c r="T530" s="602" t="s">
        <v>157</v>
      </c>
      <c r="U530" s="602" t="s">
        <v>157</v>
      </c>
      <c r="V530" s="602" t="s">
        <v>157</v>
      </c>
      <c r="W530" s="602" t="s">
        <v>157</v>
      </c>
      <c r="X530" s="602" t="s">
        <v>157</v>
      </c>
      <c r="Y530" s="602" t="s">
        <v>157</v>
      </c>
      <c r="Z530" s="602" t="s">
        <v>157</v>
      </c>
      <c r="AA530" s="602" t="s">
        <v>157</v>
      </c>
      <c r="AB530" s="602" t="s">
        <v>157</v>
      </c>
      <c r="AC530" s="602" t="s">
        <v>157</v>
      </c>
      <c r="AD530" s="602" t="s">
        <v>157</v>
      </c>
      <c r="AE530" s="602" t="s">
        <v>157</v>
      </c>
      <c r="AF530" s="602" t="s">
        <v>157</v>
      </c>
      <c r="AG530" s="602" t="s">
        <v>157</v>
      </c>
      <c r="AH530" s="602" t="s">
        <v>157</v>
      </c>
      <c r="AI530" s="602" t="s">
        <v>157</v>
      </c>
      <c r="AJ530" s="602" t="s">
        <v>157</v>
      </c>
      <c r="AK530" s="602" t="s">
        <v>157</v>
      </c>
      <c r="AL530" s="602" t="s">
        <v>157</v>
      </c>
      <c r="AM530" s="602" t="s">
        <v>157</v>
      </c>
      <c r="AN530" s="602" t="s">
        <v>157</v>
      </c>
      <c r="AO530" s="602" t="s">
        <v>157</v>
      </c>
      <c r="AP530" s="602" t="s">
        <v>157</v>
      </c>
      <c r="AQ530" s="602" t="s">
        <v>157</v>
      </c>
      <c r="AR530" s="602" t="s">
        <v>157</v>
      </c>
      <c r="AS530" s="602" t="s">
        <v>157</v>
      </c>
      <c r="AT530" s="602" t="s">
        <v>157</v>
      </c>
      <c r="AU530" s="602" t="s">
        <v>157</v>
      </c>
      <c r="AV530" s="602" t="s">
        <v>157</v>
      </c>
      <c r="AW530" s="602" t="s">
        <v>157</v>
      </c>
      <c r="AX530" s="602" t="s">
        <v>157</v>
      </c>
      <c r="AY530" s="602" t="s">
        <v>157</v>
      </c>
      <c r="AZ530" s="602" t="s">
        <v>157</v>
      </c>
      <c r="BA530" s="602" t="s">
        <v>157</v>
      </c>
      <c r="BB530" s="602" t="s">
        <v>157</v>
      </c>
      <c r="BC530" s="602" t="s">
        <v>157</v>
      </c>
      <c r="BD530" s="602" t="s">
        <v>157</v>
      </c>
      <c r="BE530" s="602" t="s">
        <v>157</v>
      </c>
      <c r="BF530" s="602" t="s">
        <v>157</v>
      </c>
      <c r="BG530" s="602" t="s">
        <v>157</v>
      </c>
      <c r="BH530" s="602" t="s">
        <v>157</v>
      </c>
      <c r="BI530" s="602" t="s">
        <v>157</v>
      </c>
      <c r="BJ530" s="602" t="s">
        <v>157</v>
      </c>
      <c r="BK530" s="602" t="s">
        <v>157</v>
      </c>
      <c r="BL530" s="602" t="s">
        <v>157</v>
      </c>
      <c r="BM530" s="602" t="s">
        <v>157</v>
      </c>
      <c r="BN530" s="602" t="s">
        <v>157</v>
      </c>
      <c r="BO530" s="602" t="s">
        <v>157</v>
      </c>
    </row>
    <row r="531" spans="1:67" ht="14.4" x14ac:dyDescent="0.25">
      <c r="A531" s="597" t="e">
        <v>#N/A</v>
      </c>
      <c r="B531" s="597" t="e">
        <v>#N/A</v>
      </c>
      <c r="C531" s="598" t="s">
        <v>157</v>
      </c>
      <c r="D531" s="598" t="s">
        <v>157</v>
      </c>
      <c r="E531" s="599"/>
      <c r="F531" s="599" t="s">
        <v>157</v>
      </c>
      <c r="G531" s="600" t="s">
        <v>157</v>
      </c>
      <c r="H531" s="601" t="s">
        <v>157</v>
      </c>
      <c r="I531" s="602" t="s">
        <v>157</v>
      </c>
      <c r="J531" s="602" t="s">
        <v>157</v>
      </c>
      <c r="K531" s="602" t="s">
        <v>157</v>
      </c>
      <c r="L531" s="602" t="s">
        <v>157</v>
      </c>
      <c r="M531" s="602" t="s">
        <v>157</v>
      </c>
      <c r="N531" s="602" t="s">
        <v>157</v>
      </c>
      <c r="O531" s="602" t="s">
        <v>157</v>
      </c>
      <c r="P531" s="602" t="s">
        <v>157</v>
      </c>
      <c r="Q531" s="602" t="s">
        <v>157</v>
      </c>
      <c r="R531" s="602" t="s">
        <v>157</v>
      </c>
      <c r="S531" s="602" t="s">
        <v>157</v>
      </c>
      <c r="T531" s="602" t="s">
        <v>157</v>
      </c>
      <c r="U531" s="602" t="s">
        <v>157</v>
      </c>
      <c r="V531" s="602" t="s">
        <v>157</v>
      </c>
      <c r="W531" s="602" t="s">
        <v>157</v>
      </c>
      <c r="X531" s="602" t="s">
        <v>157</v>
      </c>
      <c r="Y531" s="602" t="s">
        <v>157</v>
      </c>
      <c r="Z531" s="602" t="s">
        <v>157</v>
      </c>
      <c r="AA531" s="602" t="s">
        <v>157</v>
      </c>
      <c r="AB531" s="602" t="s">
        <v>157</v>
      </c>
      <c r="AC531" s="602" t="s">
        <v>157</v>
      </c>
      <c r="AD531" s="602" t="s">
        <v>157</v>
      </c>
      <c r="AE531" s="602" t="s">
        <v>157</v>
      </c>
      <c r="AF531" s="602" t="s">
        <v>157</v>
      </c>
      <c r="AG531" s="602" t="s">
        <v>157</v>
      </c>
      <c r="AH531" s="602" t="s">
        <v>157</v>
      </c>
      <c r="AI531" s="602" t="s">
        <v>157</v>
      </c>
      <c r="AJ531" s="602" t="s">
        <v>157</v>
      </c>
      <c r="AK531" s="602" t="s">
        <v>157</v>
      </c>
      <c r="AL531" s="602" t="s">
        <v>157</v>
      </c>
      <c r="AM531" s="602" t="s">
        <v>157</v>
      </c>
      <c r="AN531" s="602" t="s">
        <v>157</v>
      </c>
      <c r="AO531" s="602" t="s">
        <v>157</v>
      </c>
      <c r="AP531" s="602" t="s">
        <v>157</v>
      </c>
      <c r="AQ531" s="602" t="s">
        <v>157</v>
      </c>
      <c r="AR531" s="602" t="s">
        <v>157</v>
      </c>
      <c r="AS531" s="602" t="s">
        <v>157</v>
      </c>
      <c r="AT531" s="602" t="s">
        <v>157</v>
      </c>
      <c r="AU531" s="602" t="s">
        <v>157</v>
      </c>
      <c r="AV531" s="602" t="s">
        <v>157</v>
      </c>
      <c r="AW531" s="602" t="s">
        <v>157</v>
      </c>
      <c r="AX531" s="602" t="s">
        <v>157</v>
      </c>
      <c r="AY531" s="602" t="s">
        <v>157</v>
      </c>
      <c r="AZ531" s="602" t="s">
        <v>157</v>
      </c>
      <c r="BA531" s="602" t="s">
        <v>157</v>
      </c>
      <c r="BB531" s="602" t="s">
        <v>157</v>
      </c>
      <c r="BC531" s="602" t="s">
        <v>157</v>
      </c>
      <c r="BD531" s="602" t="s">
        <v>157</v>
      </c>
      <c r="BE531" s="602" t="s">
        <v>157</v>
      </c>
      <c r="BF531" s="602" t="s">
        <v>157</v>
      </c>
      <c r="BG531" s="602" t="s">
        <v>157</v>
      </c>
      <c r="BH531" s="602" t="s">
        <v>157</v>
      </c>
      <c r="BI531" s="602" t="s">
        <v>157</v>
      </c>
      <c r="BJ531" s="602" t="s">
        <v>157</v>
      </c>
      <c r="BK531" s="602" t="s">
        <v>157</v>
      </c>
      <c r="BL531" s="602" t="s">
        <v>157</v>
      </c>
      <c r="BM531" s="602" t="s">
        <v>157</v>
      </c>
      <c r="BN531" s="602" t="s">
        <v>157</v>
      </c>
      <c r="BO531" s="602" t="s">
        <v>157</v>
      </c>
    </row>
    <row r="532" spans="1:67" ht="14.4" x14ac:dyDescent="0.25">
      <c r="A532" s="597" t="e">
        <v>#N/A</v>
      </c>
      <c r="B532" s="597" t="e">
        <v>#N/A</v>
      </c>
      <c r="C532" s="598" t="s">
        <v>157</v>
      </c>
      <c r="D532" s="598" t="s">
        <v>157</v>
      </c>
      <c r="E532" s="599"/>
      <c r="F532" s="599" t="s">
        <v>157</v>
      </c>
      <c r="G532" s="600" t="s">
        <v>157</v>
      </c>
      <c r="H532" s="601" t="s">
        <v>157</v>
      </c>
      <c r="I532" s="602" t="s">
        <v>157</v>
      </c>
      <c r="J532" s="602" t="s">
        <v>157</v>
      </c>
      <c r="K532" s="602" t="s">
        <v>157</v>
      </c>
      <c r="L532" s="602" t="s">
        <v>157</v>
      </c>
      <c r="M532" s="602" t="s">
        <v>157</v>
      </c>
      <c r="N532" s="602" t="s">
        <v>157</v>
      </c>
      <c r="O532" s="602" t="s">
        <v>157</v>
      </c>
      <c r="P532" s="602" t="s">
        <v>157</v>
      </c>
      <c r="Q532" s="602" t="s">
        <v>157</v>
      </c>
      <c r="R532" s="602" t="s">
        <v>157</v>
      </c>
      <c r="S532" s="602" t="s">
        <v>157</v>
      </c>
      <c r="T532" s="602" t="s">
        <v>157</v>
      </c>
      <c r="U532" s="602" t="s">
        <v>157</v>
      </c>
      <c r="V532" s="602" t="s">
        <v>157</v>
      </c>
      <c r="W532" s="602" t="s">
        <v>157</v>
      </c>
      <c r="X532" s="602" t="s">
        <v>157</v>
      </c>
      <c r="Y532" s="602" t="s">
        <v>157</v>
      </c>
      <c r="Z532" s="602" t="s">
        <v>157</v>
      </c>
      <c r="AA532" s="602" t="s">
        <v>157</v>
      </c>
      <c r="AB532" s="602" t="s">
        <v>157</v>
      </c>
      <c r="AC532" s="602" t="s">
        <v>157</v>
      </c>
      <c r="AD532" s="602" t="s">
        <v>157</v>
      </c>
      <c r="AE532" s="602" t="s">
        <v>157</v>
      </c>
      <c r="AF532" s="602" t="s">
        <v>157</v>
      </c>
      <c r="AG532" s="602" t="s">
        <v>157</v>
      </c>
      <c r="AH532" s="602" t="s">
        <v>157</v>
      </c>
      <c r="AI532" s="602" t="s">
        <v>157</v>
      </c>
      <c r="AJ532" s="602" t="s">
        <v>157</v>
      </c>
      <c r="AK532" s="602" t="s">
        <v>157</v>
      </c>
      <c r="AL532" s="602" t="s">
        <v>157</v>
      </c>
      <c r="AM532" s="602" t="s">
        <v>157</v>
      </c>
      <c r="AN532" s="602" t="s">
        <v>157</v>
      </c>
      <c r="AO532" s="602" t="s">
        <v>157</v>
      </c>
      <c r="AP532" s="602" t="s">
        <v>157</v>
      </c>
      <c r="AQ532" s="602" t="s">
        <v>157</v>
      </c>
      <c r="AR532" s="602" t="s">
        <v>157</v>
      </c>
      <c r="AS532" s="602" t="s">
        <v>157</v>
      </c>
      <c r="AT532" s="602" t="s">
        <v>157</v>
      </c>
      <c r="AU532" s="602" t="s">
        <v>157</v>
      </c>
      <c r="AV532" s="602" t="s">
        <v>157</v>
      </c>
      <c r="AW532" s="602" t="s">
        <v>157</v>
      </c>
      <c r="AX532" s="602" t="s">
        <v>157</v>
      </c>
      <c r="AY532" s="602" t="s">
        <v>157</v>
      </c>
      <c r="AZ532" s="602" t="s">
        <v>157</v>
      </c>
      <c r="BA532" s="602" t="s">
        <v>157</v>
      </c>
      <c r="BB532" s="602" t="s">
        <v>157</v>
      </c>
      <c r="BC532" s="602" t="s">
        <v>157</v>
      </c>
      <c r="BD532" s="602" t="s">
        <v>157</v>
      </c>
      <c r="BE532" s="602" t="s">
        <v>157</v>
      </c>
      <c r="BF532" s="602" t="s">
        <v>157</v>
      </c>
      <c r="BG532" s="602" t="s">
        <v>157</v>
      </c>
      <c r="BH532" s="602" t="s">
        <v>157</v>
      </c>
      <c r="BI532" s="602" t="s">
        <v>157</v>
      </c>
      <c r="BJ532" s="602" t="s">
        <v>157</v>
      </c>
      <c r="BK532" s="602" t="s">
        <v>157</v>
      </c>
      <c r="BL532" s="602" t="s">
        <v>157</v>
      </c>
      <c r="BM532" s="602" t="s">
        <v>157</v>
      </c>
      <c r="BN532" s="602" t="s">
        <v>157</v>
      </c>
      <c r="BO532" s="602" t="s">
        <v>157</v>
      </c>
    </row>
    <row r="533" spans="1:67" ht="14.4" x14ac:dyDescent="0.25">
      <c r="A533" s="597" t="e">
        <v>#N/A</v>
      </c>
      <c r="B533" s="597" t="e">
        <v>#N/A</v>
      </c>
      <c r="C533" s="598" t="s">
        <v>157</v>
      </c>
      <c r="D533" s="598" t="s">
        <v>157</v>
      </c>
      <c r="E533" s="599"/>
      <c r="F533" s="599" t="s">
        <v>157</v>
      </c>
      <c r="G533" s="600" t="s">
        <v>157</v>
      </c>
      <c r="H533" s="601" t="s">
        <v>157</v>
      </c>
      <c r="I533" s="602" t="s">
        <v>157</v>
      </c>
      <c r="J533" s="602" t="s">
        <v>157</v>
      </c>
      <c r="K533" s="602" t="s">
        <v>157</v>
      </c>
      <c r="L533" s="602" t="s">
        <v>157</v>
      </c>
      <c r="M533" s="602" t="s">
        <v>157</v>
      </c>
      <c r="N533" s="602" t="s">
        <v>157</v>
      </c>
      <c r="O533" s="602" t="s">
        <v>157</v>
      </c>
      <c r="P533" s="602" t="s">
        <v>157</v>
      </c>
      <c r="Q533" s="602" t="s">
        <v>157</v>
      </c>
      <c r="R533" s="602" t="s">
        <v>157</v>
      </c>
      <c r="S533" s="602" t="s">
        <v>157</v>
      </c>
      <c r="T533" s="602" t="s">
        <v>157</v>
      </c>
      <c r="U533" s="602" t="s">
        <v>157</v>
      </c>
      <c r="V533" s="602" t="s">
        <v>157</v>
      </c>
      <c r="W533" s="602" t="s">
        <v>157</v>
      </c>
      <c r="X533" s="602" t="s">
        <v>157</v>
      </c>
      <c r="Y533" s="602" t="s">
        <v>157</v>
      </c>
      <c r="Z533" s="602" t="s">
        <v>157</v>
      </c>
      <c r="AA533" s="602" t="s">
        <v>157</v>
      </c>
      <c r="AB533" s="602" t="s">
        <v>157</v>
      </c>
      <c r="AC533" s="602" t="s">
        <v>157</v>
      </c>
      <c r="AD533" s="602" t="s">
        <v>157</v>
      </c>
      <c r="AE533" s="602" t="s">
        <v>157</v>
      </c>
      <c r="AF533" s="602" t="s">
        <v>157</v>
      </c>
      <c r="AG533" s="602" t="s">
        <v>157</v>
      </c>
      <c r="AH533" s="602" t="s">
        <v>157</v>
      </c>
      <c r="AI533" s="602" t="s">
        <v>157</v>
      </c>
      <c r="AJ533" s="602" t="s">
        <v>157</v>
      </c>
      <c r="AK533" s="602" t="s">
        <v>157</v>
      </c>
      <c r="AL533" s="602" t="s">
        <v>157</v>
      </c>
      <c r="AM533" s="602" t="s">
        <v>157</v>
      </c>
      <c r="AN533" s="602" t="s">
        <v>157</v>
      </c>
      <c r="AO533" s="602" t="s">
        <v>157</v>
      </c>
      <c r="AP533" s="602" t="s">
        <v>157</v>
      </c>
      <c r="AQ533" s="602" t="s">
        <v>157</v>
      </c>
      <c r="AR533" s="602" t="s">
        <v>157</v>
      </c>
      <c r="AS533" s="602" t="s">
        <v>157</v>
      </c>
      <c r="AT533" s="602" t="s">
        <v>157</v>
      </c>
      <c r="AU533" s="602" t="s">
        <v>157</v>
      </c>
      <c r="AV533" s="602" t="s">
        <v>157</v>
      </c>
      <c r="AW533" s="602" t="s">
        <v>157</v>
      </c>
      <c r="AX533" s="602" t="s">
        <v>157</v>
      </c>
      <c r="AY533" s="602" t="s">
        <v>157</v>
      </c>
      <c r="AZ533" s="602" t="s">
        <v>157</v>
      </c>
      <c r="BA533" s="602" t="s">
        <v>157</v>
      </c>
      <c r="BB533" s="602" t="s">
        <v>157</v>
      </c>
      <c r="BC533" s="602" t="s">
        <v>157</v>
      </c>
      <c r="BD533" s="602" t="s">
        <v>157</v>
      </c>
      <c r="BE533" s="602" t="s">
        <v>157</v>
      </c>
      <c r="BF533" s="602" t="s">
        <v>157</v>
      </c>
      <c r="BG533" s="602" t="s">
        <v>157</v>
      </c>
      <c r="BH533" s="602" t="s">
        <v>157</v>
      </c>
      <c r="BI533" s="602" t="s">
        <v>157</v>
      </c>
      <c r="BJ533" s="602" t="s">
        <v>157</v>
      </c>
      <c r="BK533" s="602" t="s">
        <v>157</v>
      </c>
      <c r="BL533" s="602" t="s">
        <v>157</v>
      </c>
      <c r="BM533" s="602" t="s">
        <v>157</v>
      </c>
      <c r="BN533" s="602" t="s">
        <v>157</v>
      </c>
      <c r="BO533" s="602" t="s">
        <v>157</v>
      </c>
    </row>
    <row r="534" spans="1:67" ht="14.4" x14ac:dyDescent="0.25">
      <c r="A534" s="597" t="e">
        <v>#N/A</v>
      </c>
      <c r="B534" s="597" t="e">
        <v>#N/A</v>
      </c>
      <c r="C534" s="598" t="s">
        <v>157</v>
      </c>
      <c r="D534" s="598" t="s">
        <v>157</v>
      </c>
      <c r="E534" s="599"/>
      <c r="F534" s="599" t="s">
        <v>157</v>
      </c>
      <c r="G534" s="600" t="s">
        <v>157</v>
      </c>
      <c r="H534" s="601" t="s">
        <v>157</v>
      </c>
      <c r="I534" s="602" t="s">
        <v>157</v>
      </c>
      <c r="J534" s="602" t="s">
        <v>157</v>
      </c>
      <c r="K534" s="602" t="s">
        <v>157</v>
      </c>
      <c r="L534" s="602" t="s">
        <v>157</v>
      </c>
      <c r="M534" s="602" t="s">
        <v>157</v>
      </c>
      <c r="N534" s="602" t="s">
        <v>157</v>
      </c>
      <c r="O534" s="602" t="s">
        <v>157</v>
      </c>
      <c r="P534" s="602" t="s">
        <v>157</v>
      </c>
      <c r="Q534" s="602" t="s">
        <v>157</v>
      </c>
      <c r="R534" s="602" t="s">
        <v>157</v>
      </c>
      <c r="S534" s="602" t="s">
        <v>157</v>
      </c>
      <c r="T534" s="602" t="s">
        <v>157</v>
      </c>
      <c r="U534" s="602" t="s">
        <v>157</v>
      </c>
      <c r="V534" s="602" t="s">
        <v>157</v>
      </c>
      <c r="W534" s="602" t="s">
        <v>157</v>
      </c>
      <c r="X534" s="602" t="s">
        <v>157</v>
      </c>
      <c r="Y534" s="602" t="s">
        <v>157</v>
      </c>
      <c r="Z534" s="602" t="s">
        <v>157</v>
      </c>
      <c r="AA534" s="602" t="s">
        <v>157</v>
      </c>
      <c r="AB534" s="602" t="s">
        <v>157</v>
      </c>
      <c r="AC534" s="602" t="s">
        <v>157</v>
      </c>
      <c r="AD534" s="602" t="s">
        <v>157</v>
      </c>
      <c r="AE534" s="602" t="s">
        <v>157</v>
      </c>
      <c r="AF534" s="602" t="s">
        <v>157</v>
      </c>
      <c r="AG534" s="602" t="s">
        <v>157</v>
      </c>
      <c r="AH534" s="602" t="s">
        <v>157</v>
      </c>
      <c r="AI534" s="602" t="s">
        <v>157</v>
      </c>
      <c r="AJ534" s="602" t="s">
        <v>157</v>
      </c>
      <c r="AK534" s="602" t="s">
        <v>157</v>
      </c>
      <c r="AL534" s="602" t="s">
        <v>157</v>
      </c>
      <c r="AM534" s="602" t="s">
        <v>157</v>
      </c>
      <c r="AN534" s="602" t="s">
        <v>157</v>
      </c>
      <c r="AO534" s="602" t="s">
        <v>157</v>
      </c>
      <c r="AP534" s="602" t="s">
        <v>157</v>
      </c>
      <c r="AQ534" s="602" t="s">
        <v>157</v>
      </c>
      <c r="AR534" s="602" t="s">
        <v>157</v>
      </c>
      <c r="AS534" s="602" t="s">
        <v>157</v>
      </c>
      <c r="AT534" s="602" t="s">
        <v>157</v>
      </c>
      <c r="AU534" s="602" t="s">
        <v>157</v>
      </c>
      <c r="AV534" s="602" t="s">
        <v>157</v>
      </c>
      <c r="AW534" s="602" t="s">
        <v>157</v>
      </c>
      <c r="AX534" s="602" t="s">
        <v>157</v>
      </c>
      <c r="AY534" s="602" t="s">
        <v>157</v>
      </c>
      <c r="AZ534" s="602" t="s">
        <v>157</v>
      </c>
      <c r="BA534" s="602" t="s">
        <v>157</v>
      </c>
      <c r="BB534" s="602" t="s">
        <v>157</v>
      </c>
      <c r="BC534" s="602" t="s">
        <v>157</v>
      </c>
      <c r="BD534" s="602" t="s">
        <v>157</v>
      </c>
      <c r="BE534" s="602" t="s">
        <v>157</v>
      </c>
      <c r="BF534" s="602" t="s">
        <v>157</v>
      </c>
      <c r="BG534" s="602" t="s">
        <v>157</v>
      </c>
      <c r="BH534" s="602" t="s">
        <v>157</v>
      </c>
      <c r="BI534" s="602" t="s">
        <v>157</v>
      </c>
      <c r="BJ534" s="602" t="s">
        <v>157</v>
      </c>
      <c r="BK534" s="602" t="s">
        <v>157</v>
      </c>
      <c r="BL534" s="602" t="s">
        <v>157</v>
      </c>
      <c r="BM534" s="602" t="s">
        <v>157</v>
      </c>
      <c r="BN534" s="602" t="s">
        <v>157</v>
      </c>
      <c r="BO534" s="602" t="s">
        <v>157</v>
      </c>
    </row>
    <row r="535" spans="1:67" ht="14.4" x14ac:dyDescent="0.25">
      <c r="A535" s="597" t="e">
        <v>#N/A</v>
      </c>
      <c r="B535" s="597" t="e">
        <v>#N/A</v>
      </c>
      <c r="C535" s="598" t="s">
        <v>157</v>
      </c>
      <c r="D535" s="598" t="s">
        <v>157</v>
      </c>
      <c r="E535" s="599"/>
      <c r="F535" s="599" t="s">
        <v>157</v>
      </c>
      <c r="G535" s="600" t="s">
        <v>157</v>
      </c>
      <c r="H535" s="601" t="s">
        <v>157</v>
      </c>
      <c r="I535" s="602" t="s">
        <v>157</v>
      </c>
      <c r="J535" s="602" t="s">
        <v>157</v>
      </c>
      <c r="K535" s="602" t="s">
        <v>157</v>
      </c>
      <c r="L535" s="602" t="s">
        <v>157</v>
      </c>
      <c r="M535" s="602" t="s">
        <v>157</v>
      </c>
      <c r="N535" s="602" t="s">
        <v>157</v>
      </c>
      <c r="O535" s="602" t="s">
        <v>157</v>
      </c>
      <c r="P535" s="602" t="s">
        <v>157</v>
      </c>
      <c r="Q535" s="602" t="s">
        <v>157</v>
      </c>
      <c r="R535" s="602" t="s">
        <v>157</v>
      </c>
      <c r="S535" s="602" t="s">
        <v>157</v>
      </c>
      <c r="T535" s="602" t="s">
        <v>157</v>
      </c>
      <c r="U535" s="602" t="s">
        <v>157</v>
      </c>
      <c r="V535" s="602" t="s">
        <v>157</v>
      </c>
      <c r="W535" s="602" t="s">
        <v>157</v>
      </c>
      <c r="X535" s="602" t="s">
        <v>157</v>
      </c>
      <c r="Y535" s="602" t="s">
        <v>157</v>
      </c>
      <c r="Z535" s="602" t="s">
        <v>157</v>
      </c>
      <c r="AA535" s="602" t="s">
        <v>157</v>
      </c>
      <c r="AB535" s="602" t="s">
        <v>157</v>
      </c>
      <c r="AC535" s="602" t="s">
        <v>157</v>
      </c>
      <c r="AD535" s="602" t="s">
        <v>157</v>
      </c>
      <c r="AE535" s="602" t="s">
        <v>157</v>
      </c>
      <c r="AF535" s="602" t="s">
        <v>157</v>
      </c>
      <c r="AG535" s="602" t="s">
        <v>157</v>
      </c>
      <c r="AH535" s="602" t="s">
        <v>157</v>
      </c>
      <c r="AI535" s="602" t="s">
        <v>157</v>
      </c>
      <c r="AJ535" s="602" t="s">
        <v>157</v>
      </c>
      <c r="AK535" s="602" t="s">
        <v>157</v>
      </c>
      <c r="AL535" s="602" t="s">
        <v>157</v>
      </c>
      <c r="AM535" s="602" t="s">
        <v>157</v>
      </c>
      <c r="AN535" s="602" t="s">
        <v>157</v>
      </c>
      <c r="AO535" s="602" t="s">
        <v>157</v>
      </c>
      <c r="AP535" s="602" t="s">
        <v>157</v>
      </c>
      <c r="AQ535" s="602" t="s">
        <v>157</v>
      </c>
      <c r="AR535" s="602" t="s">
        <v>157</v>
      </c>
      <c r="AS535" s="602" t="s">
        <v>157</v>
      </c>
      <c r="AT535" s="602" t="s">
        <v>157</v>
      </c>
      <c r="AU535" s="602" t="s">
        <v>157</v>
      </c>
      <c r="AV535" s="602" t="s">
        <v>157</v>
      </c>
      <c r="AW535" s="602" t="s">
        <v>157</v>
      </c>
      <c r="AX535" s="602" t="s">
        <v>157</v>
      </c>
      <c r="AY535" s="602" t="s">
        <v>157</v>
      </c>
      <c r="AZ535" s="602" t="s">
        <v>157</v>
      </c>
      <c r="BA535" s="602" t="s">
        <v>157</v>
      </c>
      <c r="BB535" s="602" t="s">
        <v>157</v>
      </c>
      <c r="BC535" s="602" t="s">
        <v>157</v>
      </c>
      <c r="BD535" s="602" t="s">
        <v>157</v>
      </c>
      <c r="BE535" s="602" t="s">
        <v>157</v>
      </c>
      <c r="BF535" s="602" t="s">
        <v>157</v>
      </c>
      <c r="BG535" s="602" t="s">
        <v>157</v>
      </c>
      <c r="BH535" s="602" t="s">
        <v>157</v>
      </c>
      <c r="BI535" s="602" t="s">
        <v>157</v>
      </c>
      <c r="BJ535" s="602" t="s">
        <v>157</v>
      </c>
      <c r="BK535" s="602" t="s">
        <v>157</v>
      </c>
      <c r="BL535" s="602" t="s">
        <v>157</v>
      </c>
      <c r="BM535" s="602" t="s">
        <v>157</v>
      </c>
      <c r="BN535" s="602" t="s">
        <v>157</v>
      </c>
      <c r="BO535" s="602" t="s">
        <v>157</v>
      </c>
    </row>
    <row r="536" spans="1:67" ht="14.4" x14ac:dyDescent="0.25">
      <c r="A536" s="597" t="e">
        <v>#N/A</v>
      </c>
      <c r="B536" s="597" t="e">
        <v>#N/A</v>
      </c>
      <c r="C536" s="598" t="s">
        <v>157</v>
      </c>
      <c r="D536" s="598" t="s">
        <v>157</v>
      </c>
      <c r="E536" s="599"/>
      <c r="F536" s="599" t="s">
        <v>157</v>
      </c>
      <c r="G536" s="600" t="s">
        <v>157</v>
      </c>
      <c r="H536" s="601" t="s">
        <v>157</v>
      </c>
      <c r="I536" s="602" t="s">
        <v>157</v>
      </c>
      <c r="J536" s="602" t="s">
        <v>157</v>
      </c>
      <c r="K536" s="602" t="s">
        <v>157</v>
      </c>
      <c r="L536" s="602" t="s">
        <v>157</v>
      </c>
      <c r="M536" s="602" t="s">
        <v>157</v>
      </c>
      <c r="N536" s="602" t="s">
        <v>157</v>
      </c>
      <c r="O536" s="602" t="s">
        <v>157</v>
      </c>
      <c r="P536" s="602" t="s">
        <v>157</v>
      </c>
      <c r="Q536" s="602" t="s">
        <v>157</v>
      </c>
      <c r="R536" s="602" t="s">
        <v>157</v>
      </c>
      <c r="S536" s="602" t="s">
        <v>157</v>
      </c>
      <c r="T536" s="602" t="s">
        <v>157</v>
      </c>
      <c r="U536" s="602" t="s">
        <v>157</v>
      </c>
      <c r="V536" s="602" t="s">
        <v>157</v>
      </c>
      <c r="W536" s="602" t="s">
        <v>157</v>
      </c>
      <c r="X536" s="602" t="s">
        <v>157</v>
      </c>
      <c r="Y536" s="602" t="s">
        <v>157</v>
      </c>
      <c r="Z536" s="602" t="s">
        <v>157</v>
      </c>
      <c r="AA536" s="602" t="s">
        <v>157</v>
      </c>
      <c r="AB536" s="602" t="s">
        <v>157</v>
      </c>
      <c r="AC536" s="602" t="s">
        <v>157</v>
      </c>
      <c r="AD536" s="602" t="s">
        <v>157</v>
      </c>
      <c r="AE536" s="602" t="s">
        <v>157</v>
      </c>
      <c r="AF536" s="602" t="s">
        <v>157</v>
      </c>
      <c r="AG536" s="602" t="s">
        <v>157</v>
      </c>
      <c r="AH536" s="602" t="s">
        <v>157</v>
      </c>
      <c r="AI536" s="602" t="s">
        <v>157</v>
      </c>
      <c r="AJ536" s="602" t="s">
        <v>157</v>
      </c>
      <c r="AK536" s="602" t="s">
        <v>157</v>
      </c>
      <c r="AL536" s="602" t="s">
        <v>157</v>
      </c>
      <c r="AM536" s="602" t="s">
        <v>157</v>
      </c>
      <c r="AN536" s="602" t="s">
        <v>157</v>
      </c>
      <c r="AO536" s="602" t="s">
        <v>157</v>
      </c>
      <c r="AP536" s="602" t="s">
        <v>157</v>
      </c>
      <c r="AQ536" s="602" t="s">
        <v>157</v>
      </c>
      <c r="AR536" s="602" t="s">
        <v>157</v>
      </c>
      <c r="AS536" s="602" t="s">
        <v>157</v>
      </c>
      <c r="AT536" s="602" t="s">
        <v>157</v>
      </c>
      <c r="AU536" s="602" t="s">
        <v>157</v>
      </c>
      <c r="AV536" s="602" t="s">
        <v>157</v>
      </c>
      <c r="AW536" s="602" t="s">
        <v>157</v>
      </c>
      <c r="AX536" s="602" t="s">
        <v>157</v>
      </c>
      <c r="AY536" s="602" t="s">
        <v>157</v>
      </c>
      <c r="AZ536" s="602" t="s">
        <v>157</v>
      </c>
      <c r="BA536" s="602" t="s">
        <v>157</v>
      </c>
      <c r="BB536" s="602" t="s">
        <v>157</v>
      </c>
      <c r="BC536" s="602" t="s">
        <v>157</v>
      </c>
      <c r="BD536" s="602" t="s">
        <v>157</v>
      </c>
      <c r="BE536" s="602" t="s">
        <v>157</v>
      </c>
      <c r="BF536" s="602" t="s">
        <v>157</v>
      </c>
      <c r="BG536" s="602" t="s">
        <v>157</v>
      </c>
      <c r="BH536" s="602" t="s">
        <v>157</v>
      </c>
      <c r="BI536" s="602" t="s">
        <v>157</v>
      </c>
      <c r="BJ536" s="602" t="s">
        <v>157</v>
      </c>
      <c r="BK536" s="602" t="s">
        <v>157</v>
      </c>
      <c r="BL536" s="602" t="s">
        <v>157</v>
      </c>
      <c r="BM536" s="602" t="s">
        <v>157</v>
      </c>
      <c r="BN536" s="602" t="s">
        <v>157</v>
      </c>
      <c r="BO536" s="602" t="s">
        <v>157</v>
      </c>
    </row>
    <row r="537" spans="1:67" ht="14.4" x14ac:dyDescent="0.25">
      <c r="A537" s="597" t="e">
        <v>#N/A</v>
      </c>
      <c r="B537" s="597" t="e">
        <v>#N/A</v>
      </c>
      <c r="C537" s="598" t="s">
        <v>157</v>
      </c>
      <c r="D537" s="598" t="s">
        <v>157</v>
      </c>
      <c r="E537" s="599"/>
      <c r="F537" s="599" t="s">
        <v>157</v>
      </c>
      <c r="G537" s="600" t="s">
        <v>157</v>
      </c>
      <c r="H537" s="601" t="s">
        <v>157</v>
      </c>
      <c r="I537" s="602" t="s">
        <v>157</v>
      </c>
      <c r="J537" s="602" t="s">
        <v>157</v>
      </c>
      <c r="K537" s="602" t="s">
        <v>157</v>
      </c>
      <c r="L537" s="602" t="s">
        <v>157</v>
      </c>
      <c r="M537" s="602" t="s">
        <v>157</v>
      </c>
      <c r="N537" s="602" t="s">
        <v>157</v>
      </c>
      <c r="O537" s="602" t="s">
        <v>157</v>
      </c>
      <c r="P537" s="602" t="s">
        <v>157</v>
      </c>
      <c r="Q537" s="602" t="s">
        <v>157</v>
      </c>
      <c r="R537" s="602" t="s">
        <v>157</v>
      </c>
      <c r="S537" s="602" t="s">
        <v>157</v>
      </c>
      <c r="T537" s="602" t="s">
        <v>157</v>
      </c>
      <c r="U537" s="602" t="s">
        <v>157</v>
      </c>
      <c r="V537" s="602" t="s">
        <v>157</v>
      </c>
      <c r="W537" s="602" t="s">
        <v>157</v>
      </c>
      <c r="X537" s="602" t="s">
        <v>157</v>
      </c>
      <c r="Y537" s="602" t="s">
        <v>157</v>
      </c>
      <c r="Z537" s="602" t="s">
        <v>157</v>
      </c>
      <c r="AA537" s="602" t="s">
        <v>157</v>
      </c>
      <c r="AB537" s="602" t="s">
        <v>157</v>
      </c>
      <c r="AC537" s="602" t="s">
        <v>157</v>
      </c>
      <c r="AD537" s="602" t="s">
        <v>157</v>
      </c>
      <c r="AE537" s="602" t="s">
        <v>157</v>
      </c>
      <c r="AF537" s="602" t="s">
        <v>157</v>
      </c>
      <c r="AG537" s="602" t="s">
        <v>157</v>
      </c>
      <c r="AH537" s="602" t="s">
        <v>157</v>
      </c>
      <c r="AI537" s="602" t="s">
        <v>157</v>
      </c>
      <c r="AJ537" s="602" t="s">
        <v>157</v>
      </c>
      <c r="AK537" s="602" t="s">
        <v>157</v>
      </c>
      <c r="AL537" s="602" t="s">
        <v>157</v>
      </c>
      <c r="AM537" s="602" t="s">
        <v>157</v>
      </c>
      <c r="AN537" s="602" t="s">
        <v>157</v>
      </c>
      <c r="AO537" s="602" t="s">
        <v>157</v>
      </c>
      <c r="AP537" s="602" t="s">
        <v>157</v>
      </c>
      <c r="AQ537" s="602" t="s">
        <v>157</v>
      </c>
      <c r="AR537" s="602" t="s">
        <v>157</v>
      </c>
      <c r="AS537" s="602" t="s">
        <v>157</v>
      </c>
      <c r="AT537" s="602" t="s">
        <v>157</v>
      </c>
      <c r="AU537" s="602" t="s">
        <v>157</v>
      </c>
      <c r="AV537" s="602" t="s">
        <v>157</v>
      </c>
      <c r="AW537" s="602" t="s">
        <v>157</v>
      </c>
      <c r="AX537" s="602" t="s">
        <v>157</v>
      </c>
      <c r="AY537" s="602" t="s">
        <v>157</v>
      </c>
      <c r="AZ537" s="602" t="s">
        <v>157</v>
      </c>
      <c r="BA537" s="602" t="s">
        <v>157</v>
      </c>
      <c r="BB537" s="602" t="s">
        <v>157</v>
      </c>
      <c r="BC537" s="602" t="s">
        <v>157</v>
      </c>
      <c r="BD537" s="602" t="s">
        <v>157</v>
      </c>
      <c r="BE537" s="602" t="s">
        <v>157</v>
      </c>
      <c r="BF537" s="602" t="s">
        <v>157</v>
      </c>
      <c r="BG537" s="602" t="s">
        <v>157</v>
      </c>
      <c r="BH537" s="602" t="s">
        <v>157</v>
      </c>
      <c r="BI537" s="602" t="s">
        <v>157</v>
      </c>
      <c r="BJ537" s="602" t="s">
        <v>157</v>
      </c>
      <c r="BK537" s="602" t="s">
        <v>157</v>
      </c>
      <c r="BL537" s="602" t="s">
        <v>157</v>
      </c>
      <c r="BM537" s="602" t="s">
        <v>157</v>
      </c>
      <c r="BN537" s="602" t="s">
        <v>157</v>
      </c>
      <c r="BO537" s="602" t="s">
        <v>157</v>
      </c>
    </row>
    <row r="538" spans="1:67" ht="14.4" x14ac:dyDescent="0.25">
      <c r="A538" s="597" t="e">
        <v>#N/A</v>
      </c>
      <c r="B538" s="597" t="e">
        <v>#N/A</v>
      </c>
      <c r="C538" s="598" t="s">
        <v>157</v>
      </c>
      <c r="D538" s="598" t="s">
        <v>157</v>
      </c>
      <c r="E538" s="599"/>
      <c r="F538" s="599" t="s">
        <v>157</v>
      </c>
      <c r="G538" s="600" t="s">
        <v>157</v>
      </c>
      <c r="H538" s="601" t="s">
        <v>157</v>
      </c>
      <c r="I538" s="602" t="s">
        <v>157</v>
      </c>
      <c r="J538" s="602" t="s">
        <v>157</v>
      </c>
      <c r="K538" s="602" t="s">
        <v>157</v>
      </c>
      <c r="L538" s="602" t="s">
        <v>157</v>
      </c>
      <c r="M538" s="602" t="s">
        <v>157</v>
      </c>
      <c r="N538" s="602" t="s">
        <v>157</v>
      </c>
      <c r="O538" s="602" t="s">
        <v>157</v>
      </c>
      <c r="P538" s="602" t="s">
        <v>157</v>
      </c>
      <c r="Q538" s="602" t="s">
        <v>157</v>
      </c>
      <c r="R538" s="602" t="s">
        <v>157</v>
      </c>
      <c r="S538" s="602" t="s">
        <v>157</v>
      </c>
      <c r="T538" s="602" t="s">
        <v>157</v>
      </c>
      <c r="U538" s="602" t="s">
        <v>157</v>
      </c>
      <c r="V538" s="602" t="s">
        <v>157</v>
      </c>
      <c r="W538" s="602" t="s">
        <v>157</v>
      </c>
      <c r="X538" s="602" t="s">
        <v>157</v>
      </c>
      <c r="Y538" s="602" t="s">
        <v>157</v>
      </c>
      <c r="Z538" s="602" t="s">
        <v>157</v>
      </c>
      <c r="AA538" s="602" t="s">
        <v>157</v>
      </c>
      <c r="AB538" s="602" t="s">
        <v>157</v>
      </c>
      <c r="AC538" s="602" t="s">
        <v>157</v>
      </c>
      <c r="AD538" s="602" t="s">
        <v>157</v>
      </c>
      <c r="AE538" s="602" t="s">
        <v>157</v>
      </c>
      <c r="AF538" s="602" t="s">
        <v>157</v>
      </c>
      <c r="AG538" s="602" t="s">
        <v>157</v>
      </c>
      <c r="AH538" s="602" t="s">
        <v>157</v>
      </c>
      <c r="AI538" s="602" t="s">
        <v>157</v>
      </c>
      <c r="AJ538" s="602" t="s">
        <v>157</v>
      </c>
      <c r="AK538" s="602" t="s">
        <v>157</v>
      </c>
      <c r="AL538" s="602" t="s">
        <v>157</v>
      </c>
      <c r="AM538" s="602" t="s">
        <v>157</v>
      </c>
      <c r="AN538" s="602" t="s">
        <v>157</v>
      </c>
      <c r="AO538" s="602" t="s">
        <v>157</v>
      </c>
      <c r="AP538" s="602" t="s">
        <v>157</v>
      </c>
      <c r="AQ538" s="602" t="s">
        <v>157</v>
      </c>
      <c r="AR538" s="602" t="s">
        <v>157</v>
      </c>
      <c r="AS538" s="602" t="s">
        <v>157</v>
      </c>
      <c r="AT538" s="602" t="s">
        <v>157</v>
      </c>
      <c r="AU538" s="602" t="s">
        <v>157</v>
      </c>
      <c r="AV538" s="602" t="s">
        <v>157</v>
      </c>
      <c r="AW538" s="602" t="s">
        <v>157</v>
      </c>
      <c r="AX538" s="602" t="s">
        <v>157</v>
      </c>
      <c r="AY538" s="602" t="s">
        <v>157</v>
      </c>
      <c r="AZ538" s="602" t="s">
        <v>157</v>
      </c>
      <c r="BA538" s="602" t="s">
        <v>157</v>
      </c>
      <c r="BB538" s="602" t="s">
        <v>157</v>
      </c>
      <c r="BC538" s="602" t="s">
        <v>157</v>
      </c>
      <c r="BD538" s="602" t="s">
        <v>157</v>
      </c>
      <c r="BE538" s="602" t="s">
        <v>157</v>
      </c>
      <c r="BF538" s="602" t="s">
        <v>157</v>
      </c>
      <c r="BG538" s="602" t="s">
        <v>157</v>
      </c>
      <c r="BH538" s="602" t="s">
        <v>157</v>
      </c>
      <c r="BI538" s="602" t="s">
        <v>157</v>
      </c>
      <c r="BJ538" s="602" t="s">
        <v>157</v>
      </c>
      <c r="BK538" s="602" t="s">
        <v>157</v>
      </c>
      <c r="BL538" s="602" t="s">
        <v>157</v>
      </c>
      <c r="BM538" s="602" t="s">
        <v>157</v>
      </c>
      <c r="BN538" s="602" t="s">
        <v>157</v>
      </c>
      <c r="BO538" s="602" t="s">
        <v>157</v>
      </c>
    </row>
    <row r="539" spans="1:67" ht="14.4" x14ac:dyDescent="0.25">
      <c r="A539" s="597" t="e">
        <v>#N/A</v>
      </c>
      <c r="B539" s="597" t="e">
        <v>#N/A</v>
      </c>
      <c r="C539" s="598" t="s">
        <v>157</v>
      </c>
      <c r="D539" s="598" t="s">
        <v>157</v>
      </c>
      <c r="E539" s="599"/>
      <c r="F539" s="599" t="s">
        <v>157</v>
      </c>
      <c r="G539" s="600" t="s">
        <v>157</v>
      </c>
      <c r="H539" s="601" t="s">
        <v>157</v>
      </c>
      <c r="I539" s="602" t="s">
        <v>157</v>
      </c>
      <c r="J539" s="602" t="s">
        <v>157</v>
      </c>
      <c r="K539" s="602" t="s">
        <v>157</v>
      </c>
      <c r="L539" s="602" t="s">
        <v>157</v>
      </c>
      <c r="M539" s="602" t="s">
        <v>157</v>
      </c>
      <c r="N539" s="602" t="s">
        <v>157</v>
      </c>
      <c r="O539" s="602" t="s">
        <v>157</v>
      </c>
      <c r="P539" s="602" t="s">
        <v>157</v>
      </c>
      <c r="Q539" s="602" t="s">
        <v>157</v>
      </c>
      <c r="R539" s="602" t="s">
        <v>157</v>
      </c>
      <c r="S539" s="602" t="s">
        <v>157</v>
      </c>
      <c r="T539" s="602" t="s">
        <v>157</v>
      </c>
      <c r="U539" s="602" t="s">
        <v>157</v>
      </c>
      <c r="V539" s="602" t="s">
        <v>157</v>
      </c>
      <c r="W539" s="602" t="s">
        <v>157</v>
      </c>
      <c r="X539" s="602" t="s">
        <v>157</v>
      </c>
      <c r="Y539" s="602" t="s">
        <v>157</v>
      </c>
      <c r="Z539" s="602" t="s">
        <v>157</v>
      </c>
      <c r="AA539" s="602" t="s">
        <v>157</v>
      </c>
      <c r="AB539" s="602" t="s">
        <v>157</v>
      </c>
      <c r="AC539" s="602" t="s">
        <v>157</v>
      </c>
      <c r="AD539" s="602" t="s">
        <v>157</v>
      </c>
      <c r="AE539" s="602" t="s">
        <v>157</v>
      </c>
      <c r="AF539" s="602" t="s">
        <v>157</v>
      </c>
      <c r="AG539" s="602" t="s">
        <v>157</v>
      </c>
      <c r="AH539" s="602" t="s">
        <v>157</v>
      </c>
      <c r="AI539" s="602" t="s">
        <v>157</v>
      </c>
      <c r="AJ539" s="602" t="s">
        <v>157</v>
      </c>
      <c r="AK539" s="602" t="s">
        <v>157</v>
      </c>
      <c r="AL539" s="602" t="s">
        <v>157</v>
      </c>
      <c r="AM539" s="602" t="s">
        <v>157</v>
      </c>
      <c r="AN539" s="602" t="s">
        <v>157</v>
      </c>
      <c r="AO539" s="602" t="s">
        <v>157</v>
      </c>
      <c r="AP539" s="602" t="s">
        <v>157</v>
      </c>
      <c r="AQ539" s="602" t="s">
        <v>157</v>
      </c>
      <c r="AR539" s="602" t="s">
        <v>157</v>
      </c>
      <c r="AS539" s="602" t="s">
        <v>157</v>
      </c>
      <c r="AT539" s="602" t="s">
        <v>157</v>
      </c>
      <c r="AU539" s="602" t="s">
        <v>157</v>
      </c>
      <c r="AV539" s="602" t="s">
        <v>157</v>
      </c>
      <c r="AW539" s="602" t="s">
        <v>157</v>
      </c>
      <c r="AX539" s="602" t="s">
        <v>157</v>
      </c>
      <c r="AY539" s="602" t="s">
        <v>157</v>
      </c>
      <c r="AZ539" s="602" t="s">
        <v>157</v>
      </c>
      <c r="BA539" s="602" t="s">
        <v>157</v>
      </c>
      <c r="BB539" s="602" t="s">
        <v>157</v>
      </c>
      <c r="BC539" s="602" t="s">
        <v>157</v>
      </c>
      <c r="BD539" s="602" t="s">
        <v>157</v>
      </c>
      <c r="BE539" s="602" t="s">
        <v>157</v>
      </c>
      <c r="BF539" s="602" t="s">
        <v>157</v>
      </c>
      <c r="BG539" s="602" t="s">
        <v>157</v>
      </c>
      <c r="BH539" s="602" t="s">
        <v>157</v>
      </c>
      <c r="BI539" s="602" t="s">
        <v>157</v>
      </c>
      <c r="BJ539" s="602" t="s">
        <v>157</v>
      </c>
      <c r="BK539" s="602" t="s">
        <v>157</v>
      </c>
      <c r="BL539" s="602" t="s">
        <v>157</v>
      </c>
      <c r="BM539" s="602" t="s">
        <v>157</v>
      </c>
      <c r="BN539" s="602" t="s">
        <v>157</v>
      </c>
      <c r="BO539" s="602" t="s">
        <v>157</v>
      </c>
    </row>
    <row r="540" spans="1:67" ht="14.4" x14ac:dyDescent="0.25">
      <c r="A540" s="597" t="e">
        <v>#N/A</v>
      </c>
      <c r="B540" s="597" t="e">
        <v>#N/A</v>
      </c>
      <c r="C540" s="598" t="s">
        <v>157</v>
      </c>
      <c r="D540" s="598" t="s">
        <v>157</v>
      </c>
      <c r="E540" s="599"/>
      <c r="F540" s="599" t="s">
        <v>157</v>
      </c>
      <c r="G540" s="600" t="s">
        <v>157</v>
      </c>
      <c r="H540" s="601" t="s">
        <v>157</v>
      </c>
      <c r="I540" s="602" t="s">
        <v>157</v>
      </c>
      <c r="J540" s="602" t="s">
        <v>157</v>
      </c>
      <c r="K540" s="602" t="s">
        <v>157</v>
      </c>
      <c r="L540" s="602" t="s">
        <v>157</v>
      </c>
      <c r="M540" s="602" t="s">
        <v>157</v>
      </c>
      <c r="N540" s="602" t="s">
        <v>157</v>
      </c>
      <c r="O540" s="602" t="s">
        <v>157</v>
      </c>
      <c r="P540" s="602" t="s">
        <v>157</v>
      </c>
      <c r="Q540" s="602" t="s">
        <v>157</v>
      </c>
      <c r="R540" s="602" t="s">
        <v>157</v>
      </c>
      <c r="S540" s="602" t="s">
        <v>157</v>
      </c>
      <c r="T540" s="602" t="s">
        <v>157</v>
      </c>
      <c r="U540" s="602" t="s">
        <v>157</v>
      </c>
      <c r="V540" s="602" t="s">
        <v>157</v>
      </c>
      <c r="W540" s="602" t="s">
        <v>157</v>
      </c>
      <c r="X540" s="602" t="s">
        <v>157</v>
      </c>
      <c r="Y540" s="602" t="s">
        <v>157</v>
      </c>
      <c r="Z540" s="602" t="s">
        <v>157</v>
      </c>
      <c r="AA540" s="602" t="s">
        <v>157</v>
      </c>
      <c r="AB540" s="602" t="s">
        <v>157</v>
      </c>
      <c r="AC540" s="602" t="s">
        <v>157</v>
      </c>
      <c r="AD540" s="602" t="s">
        <v>157</v>
      </c>
      <c r="AE540" s="602" t="s">
        <v>157</v>
      </c>
      <c r="AF540" s="602" t="s">
        <v>157</v>
      </c>
      <c r="AG540" s="602" t="s">
        <v>157</v>
      </c>
      <c r="AH540" s="602" t="s">
        <v>157</v>
      </c>
      <c r="AI540" s="602" t="s">
        <v>157</v>
      </c>
      <c r="AJ540" s="602" t="s">
        <v>157</v>
      </c>
      <c r="AK540" s="602" t="s">
        <v>157</v>
      </c>
      <c r="AL540" s="602" t="s">
        <v>157</v>
      </c>
      <c r="AM540" s="602" t="s">
        <v>157</v>
      </c>
      <c r="AN540" s="602" t="s">
        <v>157</v>
      </c>
      <c r="AO540" s="602" t="s">
        <v>157</v>
      </c>
      <c r="AP540" s="602" t="s">
        <v>157</v>
      </c>
      <c r="AQ540" s="602" t="s">
        <v>157</v>
      </c>
      <c r="AR540" s="602" t="s">
        <v>157</v>
      </c>
      <c r="AS540" s="602" t="s">
        <v>157</v>
      </c>
      <c r="AT540" s="602" t="s">
        <v>157</v>
      </c>
      <c r="AU540" s="602" t="s">
        <v>157</v>
      </c>
      <c r="AV540" s="602" t="s">
        <v>157</v>
      </c>
      <c r="AW540" s="602" t="s">
        <v>157</v>
      </c>
      <c r="AX540" s="602" t="s">
        <v>157</v>
      </c>
      <c r="AY540" s="602" t="s">
        <v>157</v>
      </c>
      <c r="AZ540" s="602" t="s">
        <v>157</v>
      </c>
      <c r="BA540" s="602" t="s">
        <v>157</v>
      </c>
      <c r="BB540" s="602" t="s">
        <v>157</v>
      </c>
      <c r="BC540" s="602" t="s">
        <v>157</v>
      </c>
      <c r="BD540" s="602" t="s">
        <v>157</v>
      </c>
      <c r="BE540" s="602" t="s">
        <v>157</v>
      </c>
      <c r="BF540" s="602" t="s">
        <v>157</v>
      </c>
      <c r="BG540" s="602" t="s">
        <v>157</v>
      </c>
      <c r="BH540" s="602" t="s">
        <v>157</v>
      </c>
      <c r="BI540" s="602" t="s">
        <v>157</v>
      </c>
      <c r="BJ540" s="602" t="s">
        <v>157</v>
      </c>
      <c r="BK540" s="602" t="s">
        <v>157</v>
      </c>
      <c r="BL540" s="602" t="s">
        <v>157</v>
      </c>
      <c r="BM540" s="602" t="s">
        <v>157</v>
      </c>
      <c r="BN540" s="602" t="s">
        <v>157</v>
      </c>
      <c r="BO540" s="602" t="s">
        <v>157</v>
      </c>
    </row>
    <row r="541" spans="1:67" ht="14.4" x14ac:dyDescent="0.25">
      <c r="A541" s="597" t="e">
        <v>#N/A</v>
      </c>
      <c r="B541" s="597" t="e">
        <v>#N/A</v>
      </c>
      <c r="C541" s="598" t="s">
        <v>157</v>
      </c>
      <c r="D541" s="598" t="s">
        <v>157</v>
      </c>
      <c r="E541" s="599"/>
      <c r="F541" s="599" t="s">
        <v>157</v>
      </c>
      <c r="G541" s="600" t="s">
        <v>157</v>
      </c>
      <c r="H541" s="601" t="s">
        <v>157</v>
      </c>
      <c r="I541" s="602" t="s">
        <v>157</v>
      </c>
      <c r="J541" s="602" t="s">
        <v>157</v>
      </c>
      <c r="K541" s="602" t="s">
        <v>157</v>
      </c>
      <c r="L541" s="602" t="s">
        <v>157</v>
      </c>
      <c r="M541" s="602" t="s">
        <v>157</v>
      </c>
      <c r="N541" s="602" t="s">
        <v>157</v>
      </c>
      <c r="O541" s="602" t="s">
        <v>157</v>
      </c>
      <c r="P541" s="602" t="s">
        <v>157</v>
      </c>
      <c r="Q541" s="602" t="s">
        <v>157</v>
      </c>
      <c r="R541" s="602" t="s">
        <v>157</v>
      </c>
      <c r="S541" s="602" t="s">
        <v>157</v>
      </c>
      <c r="T541" s="602" t="s">
        <v>157</v>
      </c>
      <c r="U541" s="602" t="s">
        <v>157</v>
      </c>
      <c r="V541" s="602" t="s">
        <v>157</v>
      </c>
      <c r="W541" s="602" t="s">
        <v>157</v>
      </c>
      <c r="X541" s="602" t="s">
        <v>157</v>
      </c>
      <c r="Y541" s="602" t="s">
        <v>157</v>
      </c>
      <c r="Z541" s="602" t="s">
        <v>157</v>
      </c>
      <c r="AA541" s="602" t="s">
        <v>157</v>
      </c>
      <c r="AB541" s="602" t="s">
        <v>157</v>
      </c>
      <c r="AC541" s="602" t="s">
        <v>157</v>
      </c>
      <c r="AD541" s="602" t="s">
        <v>157</v>
      </c>
      <c r="AE541" s="602" t="s">
        <v>157</v>
      </c>
      <c r="AF541" s="602" t="s">
        <v>157</v>
      </c>
      <c r="AG541" s="602" t="s">
        <v>157</v>
      </c>
      <c r="AH541" s="602" t="s">
        <v>157</v>
      </c>
      <c r="AI541" s="602" t="s">
        <v>157</v>
      </c>
      <c r="AJ541" s="602" t="s">
        <v>157</v>
      </c>
      <c r="AK541" s="602" t="s">
        <v>157</v>
      </c>
      <c r="AL541" s="602" t="s">
        <v>157</v>
      </c>
      <c r="AM541" s="602" t="s">
        <v>157</v>
      </c>
      <c r="AN541" s="602" t="s">
        <v>157</v>
      </c>
      <c r="AO541" s="602" t="s">
        <v>157</v>
      </c>
      <c r="AP541" s="602" t="s">
        <v>157</v>
      </c>
      <c r="AQ541" s="602" t="s">
        <v>157</v>
      </c>
      <c r="AR541" s="602" t="s">
        <v>157</v>
      </c>
      <c r="AS541" s="602" t="s">
        <v>157</v>
      </c>
      <c r="AT541" s="602" t="s">
        <v>157</v>
      </c>
      <c r="AU541" s="602" t="s">
        <v>157</v>
      </c>
      <c r="AV541" s="602" t="s">
        <v>157</v>
      </c>
      <c r="AW541" s="602" t="s">
        <v>157</v>
      </c>
      <c r="AX541" s="602" t="s">
        <v>157</v>
      </c>
      <c r="AY541" s="602" t="s">
        <v>157</v>
      </c>
      <c r="AZ541" s="602" t="s">
        <v>157</v>
      </c>
      <c r="BA541" s="602" t="s">
        <v>157</v>
      </c>
      <c r="BB541" s="602" t="s">
        <v>157</v>
      </c>
      <c r="BC541" s="602" t="s">
        <v>157</v>
      </c>
      <c r="BD541" s="602" t="s">
        <v>157</v>
      </c>
      <c r="BE541" s="602" t="s">
        <v>157</v>
      </c>
      <c r="BF541" s="602" t="s">
        <v>157</v>
      </c>
      <c r="BG541" s="602" t="s">
        <v>157</v>
      </c>
      <c r="BH541" s="602" t="s">
        <v>157</v>
      </c>
      <c r="BI541" s="602" t="s">
        <v>157</v>
      </c>
      <c r="BJ541" s="602" t="s">
        <v>157</v>
      </c>
      <c r="BK541" s="602" t="s">
        <v>157</v>
      </c>
      <c r="BL541" s="602" t="s">
        <v>157</v>
      </c>
      <c r="BM541" s="602" t="s">
        <v>157</v>
      </c>
      <c r="BN541" s="602" t="s">
        <v>157</v>
      </c>
      <c r="BO541" s="602" t="s">
        <v>157</v>
      </c>
    </row>
    <row r="542" spans="1:67" ht="14.4" x14ac:dyDescent="0.25">
      <c r="A542" s="597" t="e">
        <v>#N/A</v>
      </c>
      <c r="B542" s="597" t="e">
        <v>#N/A</v>
      </c>
      <c r="C542" s="598" t="s">
        <v>157</v>
      </c>
      <c r="D542" s="598" t="s">
        <v>157</v>
      </c>
      <c r="E542" s="599"/>
      <c r="F542" s="599" t="s">
        <v>157</v>
      </c>
      <c r="G542" s="600" t="s">
        <v>157</v>
      </c>
      <c r="H542" s="601" t="s">
        <v>157</v>
      </c>
      <c r="I542" s="602" t="s">
        <v>157</v>
      </c>
      <c r="J542" s="602" t="s">
        <v>157</v>
      </c>
      <c r="K542" s="602" t="s">
        <v>157</v>
      </c>
      <c r="L542" s="602" t="s">
        <v>157</v>
      </c>
      <c r="M542" s="602" t="s">
        <v>157</v>
      </c>
      <c r="N542" s="602" t="s">
        <v>157</v>
      </c>
      <c r="O542" s="602" t="s">
        <v>157</v>
      </c>
      <c r="P542" s="602" t="s">
        <v>157</v>
      </c>
      <c r="Q542" s="602" t="s">
        <v>157</v>
      </c>
      <c r="R542" s="602" t="s">
        <v>157</v>
      </c>
      <c r="S542" s="602" t="s">
        <v>157</v>
      </c>
      <c r="T542" s="602" t="s">
        <v>157</v>
      </c>
      <c r="U542" s="602" t="s">
        <v>157</v>
      </c>
      <c r="V542" s="602" t="s">
        <v>157</v>
      </c>
      <c r="W542" s="602" t="s">
        <v>157</v>
      </c>
      <c r="X542" s="602" t="s">
        <v>157</v>
      </c>
      <c r="Y542" s="602" t="s">
        <v>157</v>
      </c>
      <c r="Z542" s="602" t="s">
        <v>157</v>
      </c>
      <c r="AA542" s="602" t="s">
        <v>157</v>
      </c>
      <c r="AB542" s="602" t="s">
        <v>157</v>
      </c>
      <c r="AC542" s="602" t="s">
        <v>157</v>
      </c>
      <c r="AD542" s="602" t="s">
        <v>157</v>
      </c>
      <c r="AE542" s="602" t="s">
        <v>157</v>
      </c>
      <c r="AF542" s="602" t="s">
        <v>157</v>
      </c>
      <c r="AG542" s="602" t="s">
        <v>157</v>
      </c>
      <c r="AH542" s="602" t="s">
        <v>157</v>
      </c>
      <c r="AI542" s="602" t="s">
        <v>157</v>
      </c>
      <c r="AJ542" s="602" t="s">
        <v>157</v>
      </c>
      <c r="AK542" s="602" t="s">
        <v>157</v>
      </c>
      <c r="AL542" s="602" t="s">
        <v>157</v>
      </c>
      <c r="AM542" s="602" t="s">
        <v>157</v>
      </c>
      <c r="AN542" s="602" t="s">
        <v>157</v>
      </c>
      <c r="AO542" s="602" t="s">
        <v>157</v>
      </c>
      <c r="AP542" s="602" t="s">
        <v>157</v>
      </c>
      <c r="AQ542" s="602" t="s">
        <v>157</v>
      </c>
      <c r="AR542" s="602" t="s">
        <v>157</v>
      </c>
      <c r="AS542" s="602" t="s">
        <v>157</v>
      </c>
      <c r="AT542" s="602" t="s">
        <v>157</v>
      </c>
      <c r="AU542" s="602" t="s">
        <v>157</v>
      </c>
      <c r="AV542" s="602" t="s">
        <v>157</v>
      </c>
      <c r="AW542" s="602" t="s">
        <v>157</v>
      </c>
      <c r="AX542" s="602" t="s">
        <v>157</v>
      </c>
      <c r="AY542" s="602" t="s">
        <v>157</v>
      </c>
      <c r="AZ542" s="602" t="s">
        <v>157</v>
      </c>
      <c r="BA542" s="602" t="s">
        <v>157</v>
      </c>
      <c r="BB542" s="602" t="s">
        <v>157</v>
      </c>
      <c r="BC542" s="602" t="s">
        <v>157</v>
      </c>
      <c r="BD542" s="602" t="s">
        <v>157</v>
      </c>
      <c r="BE542" s="602" t="s">
        <v>157</v>
      </c>
      <c r="BF542" s="602" t="s">
        <v>157</v>
      </c>
      <c r="BG542" s="602" t="s">
        <v>157</v>
      </c>
      <c r="BH542" s="602" t="s">
        <v>157</v>
      </c>
      <c r="BI542" s="602" t="s">
        <v>157</v>
      </c>
      <c r="BJ542" s="602" t="s">
        <v>157</v>
      </c>
      <c r="BK542" s="602" t="s">
        <v>157</v>
      </c>
      <c r="BL542" s="602" t="s">
        <v>157</v>
      </c>
      <c r="BM542" s="602" t="s">
        <v>157</v>
      </c>
      <c r="BN542" s="602" t="s">
        <v>157</v>
      </c>
      <c r="BO542" s="602" t="s">
        <v>157</v>
      </c>
    </row>
    <row r="543" spans="1:67" ht="14.4" x14ac:dyDescent="0.25">
      <c r="A543" s="597" t="e">
        <v>#N/A</v>
      </c>
      <c r="B543" s="597" t="e">
        <v>#N/A</v>
      </c>
      <c r="C543" s="598" t="s">
        <v>157</v>
      </c>
      <c r="D543" s="598" t="s">
        <v>157</v>
      </c>
      <c r="E543" s="599"/>
      <c r="F543" s="599" t="s">
        <v>157</v>
      </c>
      <c r="G543" s="600" t="s">
        <v>157</v>
      </c>
      <c r="H543" s="601" t="s">
        <v>157</v>
      </c>
      <c r="I543" s="602" t="s">
        <v>157</v>
      </c>
      <c r="J543" s="602" t="s">
        <v>157</v>
      </c>
      <c r="K543" s="602" t="s">
        <v>157</v>
      </c>
      <c r="L543" s="602" t="s">
        <v>157</v>
      </c>
      <c r="M543" s="602" t="s">
        <v>157</v>
      </c>
      <c r="N543" s="602" t="s">
        <v>157</v>
      </c>
      <c r="O543" s="602" t="s">
        <v>157</v>
      </c>
      <c r="P543" s="602" t="s">
        <v>157</v>
      </c>
      <c r="Q543" s="602" t="s">
        <v>157</v>
      </c>
      <c r="R543" s="602" t="s">
        <v>157</v>
      </c>
      <c r="S543" s="602" t="s">
        <v>157</v>
      </c>
      <c r="T543" s="602" t="s">
        <v>157</v>
      </c>
      <c r="U543" s="602" t="s">
        <v>157</v>
      </c>
      <c r="V543" s="602" t="s">
        <v>157</v>
      </c>
      <c r="W543" s="602" t="s">
        <v>157</v>
      </c>
      <c r="X543" s="602" t="s">
        <v>157</v>
      </c>
      <c r="Y543" s="602" t="s">
        <v>157</v>
      </c>
      <c r="Z543" s="602" t="s">
        <v>157</v>
      </c>
      <c r="AA543" s="602" t="s">
        <v>157</v>
      </c>
      <c r="AB543" s="602" t="s">
        <v>157</v>
      </c>
      <c r="AC543" s="602" t="s">
        <v>157</v>
      </c>
      <c r="AD543" s="602" t="s">
        <v>157</v>
      </c>
      <c r="AE543" s="602" t="s">
        <v>157</v>
      </c>
      <c r="AF543" s="602" t="s">
        <v>157</v>
      </c>
      <c r="AG543" s="602" t="s">
        <v>157</v>
      </c>
      <c r="AH543" s="602" t="s">
        <v>157</v>
      </c>
      <c r="AI543" s="602" t="s">
        <v>157</v>
      </c>
      <c r="AJ543" s="602" t="s">
        <v>157</v>
      </c>
      <c r="AK543" s="602" t="s">
        <v>157</v>
      </c>
      <c r="AL543" s="602" t="s">
        <v>157</v>
      </c>
      <c r="AM543" s="602" t="s">
        <v>157</v>
      </c>
      <c r="AN543" s="602" t="s">
        <v>157</v>
      </c>
      <c r="AO543" s="602" t="s">
        <v>157</v>
      </c>
      <c r="AP543" s="602" t="s">
        <v>157</v>
      </c>
      <c r="AQ543" s="602" t="s">
        <v>157</v>
      </c>
      <c r="AR543" s="602" t="s">
        <v>157</v>
      </c>
      <c r="AS543" s="602" t="s">
        <v>157</v>
      </c>
      <c r="AT543" s="602" t="s">
        <v>157</v>
      </c>
      <c r="AU543" s="602" t="s">
        <v>157</v>
      </c>
      <c r="AV543" s="602" t="s">
        <v>157</v>
      </c>
      <c r="AW543" s="602" t="s">
        <v>157</v>
      </c>
      <c r="AX543" s="602" t="s">
        <v>157</v>
      </c>
      <c r="AY543" s="602" t="s">
        <v>157</v>
      </c>
      <c r="AZ543" s="602" t="s">
        <v>157</v>
      </c>
      <c r="BA543" s="602" t="s">
        <v>157</v>
      </c>
      <c r="BB543" s="602" t="s">
        <v>157</v>
      </c>
      <c r="BC543" s="602" t="s">
        <v>157</v>
      </c>
      <c r="BD543" s="602" t="s">
        <v>157</v>
      </c>
      <c r="BE543" s="602" t="s">
        <v>157</v>
      </c>
      <c r="BF543" s="602" t="s">
        <v>157</v>
      </c>
      <c r="BG543" s="602" t="s">
        <v>157</v>
      </c>
      <c r="BH543" s="602" t="s">
        <v>157</v>
      </c>
      <c r="BI543" s="602" t="s">
        <v>157</v>
      </c>
      <c r="BJ543" s="602" t="s">
        <v>157</v>
      </c>
      <c r="BK543" s="602" t="s">
        <v>157</v>
      </c>
      <c r="BL543" s="602" t="s">
        <v>157</v>
      </c>
      <c r="BM543" s="602" t="s">
        <v>157</v>
      </c>
      <c r="BN543" s="602" t="s">
        <v>157</v>
      </c>
      <c r="BO543" s="602" t="s">
        <v>157</v>
      </c>
    </row>
    <row r="544" spans="1:67" ht="14.4" x14ac:dyDescent="0.25">
      <c r="A544" s="597" t="e">
        <v>#N/A</v>
      </c>
      <c r="B544" s="597" t="e">
        <v>#N/A</v>
      </c>
      <c r="C544" s="598" t="s">
        <v>157</v>
      </c>
      <c r="D544" s="598" t="s">
        <v>157</v>
      </c>
      <c r="E544" s="599"/>
      <c r="F544" s="599" t="s">
        <v>157</v>
      </c>
      <c r="G544" s="600" t="s">
        <v>157</v>
      </c>
      <c r="H544" s="601" t="s">
        <v>157</v>
      </c>
      <c r="I544" s="602" t="s">
        <v>157</v>
      </c>
      <c r="J544" s="602" t="s">
        <v>157</v>
      </c>
      <c r="K544" s="602" t="s">
        <v>157</v>
      </c>
      <c r="L544" s="602" t="s">
        <v>157</v>
      </c>
      <c r="M544" s="602" t="s">
        <v>157</v>
      </c>
      <c r="N544" s="602" t="s">
        <v>157</v>
      </c>
      <c r="O544" s="602" t="s">
        <v>157</v>
      </c>
      <c r="P544" s="602" t="s">
        <v>157</v>
      </c>
      <c r="Q544" s="602" t="s">
        <v>157</v>
      </c>
      <c r="R544" s="602" t="s">
        <v>157</v>
      </c>
      <c r="S544" s="602" t="s">
        <v>157</v>
      </c>
      <c r="T544" s="602" t="s">
        <v>157</v>
      </c>
      <c r="U544" s="602" t="s">
        <v>157</v>
      </c>
      <c r="V544" s="602" t="s">
        <v>157</v>
      </c>
      <c r="W544" s="602" t="s">
        <v>157</v>
      </c>
      <c r="X544" s="602" t="s">
        <v>157</v>
      </c>
      <c r="Y544" s="602" t="s">
        <v>157</v>
      </c>
      <c r="Z544" s="602" t="s">
        <v>157</v>
      </c>
      <c r="AA544" s="602" t="s">
        <v>157</v>
      </c>
      <c r="AB544" s="602" t="s">
        <v>157</v>
      </c>
      <c r="AC544" s="602" t="s">
        <v>157</v>
      </c>
      <c r="AD544" s="602" t="s">
        <v>157</v>
      </c>
      <c r="AE544" s="602" t="s">
        <v>157</v>
      </c>
      <c r="AF544" s="602" t="s">
        <v>157</v>
      </c>
      <c r="AG544" s="602" t="s">
        <v>157</v>
      </c>
      <c r="AH544" s="602" t="s">
        <v>157</v>
      </c>
      <c r="AI544" s="602" t="s">
        <v>157</v>
      </c>
      <c r="AJ544" s="602" t="s">
        <v>157</v>
      </c>
      <c r="AK544" s="602" t="s">
        <v>157</v>
      </c>
      <c r="AL544" s="602" t="s">
        <v>157</v>
      </c>
      <c r="AM544" s="602" t="s">
        <v>157</v>
      </c>
      <c r="AN544" s="602" t="s">
        <v>157</v>
      </c>
      <c r="AO544" s="602" t="s">
        <v>157</v>
      </c>
      <c r="AP544" s="602" t="s">
        <v>157</v>
      </c>
      <c r="AQ544" s="602" t="s">
        <v>157</v>
      </c>
      <c r="AR544" s="602" t="s">
        <v>157</v>
      </c>
      <c r="AS544" s="602" t="s">
        <v>157</v>
      </c>
      <c r="AT544" s="602" t="s">
        <v>157</v>
      </c>
      <c r="AU544" s="602" t="s">
        <v>157</v>
      </c>
      <c r="AV544" s="602" t="s">
        <v>157</v>
      </c>
      <c r="AW544" s="602" t="s">
        <v>157</v>
      </c>
      <c r="AX544" s="602" t="s">
        <v>157</v>
      </c>
      <c r="AY544" s="602" t="s">
        <v>157</v>
      </c>
      <c r="AZ544" s="602" t="s">
        <v>157</v>
      </c>
      <c r="BA544" s="602" t="s">
        <v>157</v>
      </c>
      <c r="BB544" s="602" t="s">
        <v>157</v>
      </c>
      <c r="BC544" s="602" t="s">
        <v>157</v>
      </c>
      <c r="BD544" s="602" t="s">
        <v>157</v>
      </c>
      <c r="BE544" s="602" t="s">
        <v>157</v>
      </c>
      <c r="BF544" s="602" t="s">
        <v>157</v>
      </c>
      <c r="BG544" s="602" t="s">
        <v>157</v>
      </c>
      <c r="BH544" s="602" t="s">
        <v>157</v>
      </c>
      <c r="BI544" s="602" t="s">
        <v>157</v>
      </c>
      <c r="BJ544" s="602" t="s">
        <v>157</v>
      </c>
      <c r="BK544" s="602" t="s">
        <v>157</v>
      </c>
      <c r="BL544" s="602" t="s">
        <v>157</v>
      </c>
      <c r="BM544" s="602" t="s">
        <v>157</v>
      </c>
      <c r="BN544" s="602" t="s">
        <v>157</v>
      </c>
      <c r="BO544" s="602" t="s">
        <v>157</v>
      </c>
    </row>
    <row r="545" spans="1:67" ht="14.4" x14ac:dyDescent="0.25">
      <c r="A545" s="597" t="e">
        <v>#N/A</v>
      </c>
      <c r="B545" s="597" t="e">
        <v>#N/A</v>
      </c>
      <c r="C545" s="598" t="s">
        <v>157</v>
      </c>
      <c r="D545" s="598" t="s">
        <v>157</v>
      </c>
      <c r="E545" s="599"/>
      <c r="F545" s="599" t="s">
        <v>157</v>
      </c>
      <c r="G545" s="600" t="s">
        <v>157</v>
      </c>
      <c r="H545" s="601" t="s">
        <v>157</v>
      </c>
      <c r="I545" s="602" t="s">
        <v>157</v>
      </c>
      <c r="J545" s="602" t="s">
        <v>157</v>
      </c>
      <c r="K545" s="602" t="s">
        <v>157</v>
      </c>
      <c r="L545" s="602" t="s">
        <v>157</v>
      </c>
      <c r="M545" s="602" t="s">
        <v>157</v>
      </c>
      <c r="N545" s="602" t="s">
        <v>157</v>
      </c>
      <c r="O545" s="602" t="s">
        <v>157</v>
      </c>
      <c r="P545" s="602" t="s">
        <v>157</v>
      </c>
      <c r="Q545" s="602" t="s">
        <v>157</v>
      </c>
      <c r="R545" s="602" t="s">
        <v>157</v>
      </c>
      <c r="S545" s="602" t="s">
        <v>157</v>
      </c>
      <c r="T545" s="602" t="s">
        <v>157</v>
      </c>
      <c r="U545" s="602" t="s">
        <v>157</v>
      </c>
      <c r="V545" s="602" t="s">
        <v>157</v>
      </c>
      <c r="W545" s="602" t="s">
        <v>157</v>
      </c>
      <c r="X545" s="602" t="s">
        <v>157</v>
      </c>
      <c r="Y545" s="602" t="s">
        <v>157</v>
      </c>
      <c r="Z545" s="602" t="s">
        <v>157</v>
      </c>
      <c r="AA545" s="602" t="s">
        <v>157</v>
      </c>
      <c r="AB545" s="602" t="s">
        <v>157</v>
      </c>
      <c r="AC545" s="602" t="s">
        <v>157</v>
      </c>
      <c r="AD545" s="602" t="s">
        <v>157</v>
      </c>
      <c r="AE545" s="602" t="s">
        <v>157</v>
      </c>
      <c r="AF545" s="602" t="s">
        <v>157</v>
      </c>
      <c r="AG545" s="602" t="s">
        <v>157</v>
      </c>
      <c r="AH545" s="602" t="s">
        <v>157</v>
      </c>
      <c r="AI545" s="602" t="s">
        <v>157</v>
      </c>
      <c r="AJ545" s="602" t="s">
        <v>157</v>
      </c>
      <c r="AK545" s="602" t="s">
        <v>157</v>
      </c>
      <c r="AL545" s="602" t="s">
        <v>157</v>
      </c>
      <c r="AM545" s="602" t="s">
        <v>157</v>
      </c>
      <c r="AN545" s="602" t="s">
        <v>157</v>
      </c>
      <c r="AO545" s="602" t="s">
        <v>157</v>
      </c>
      <c r="AP545" s="602" t="s">
        <v>157</v>
      </c>
      <c r="AQ545" s="602" t="s">
        <v>157</v>
      </c>
      <c r="AR545" s="602" t="s">
        <v>157</v>
      </c>
      <c r="AS545" s="602" t="s">
        <v>157</v>
      </c>
      <c r="AT545" s="602" t="s">
        <v>157</v>
      </c>
      <c r="AU545" s="602" t="s">
        <v>157</v>
      </c>
      <c r="AV545" s="602" t="s">
        <v>157</v>
      </c>
      <c r="AW545" s="602" t="s">
        <v>157</v>
      </c>
      <c r="AX545" s="602" t="s">
        <v>157</v>
      </c>
      <c r="AY545" s="602" t="s">
        <v>157</v>
      </c>
      <c r="AZ545" s="602" t="s">
        <v>157</v>
      </c>
      <c r="BA545" s="602" t="s">
        <v>157</v>
      </c>
      <c r="BB545" s="602" t="s">
        <v>157</v>
      </c>
      <c r="BC545" s="602" t="s">
        <v>157</v>
      </c>
      <c r="BD545" s="602" t="s">
        <v>157</v>
      </c>
      <c r="BE545" s="602" t="s">
        <v>157</v>
      </c>
      <c r="BF545" s="602" t="s">
        <v>157</v>
      </c>
      <c r="BG545" s="602" t="s">
        <v>157</v>
      </c>
      <c r="BH545" s="602" t="s">
        <v>157</v>
      </c>
      <c r="BI545" s="602" t="s">
        <v>157</v>
      </c>
      <c r="BJ545" s="602" t="s">
        <v>157</v>
      </c>
      <c r="BK545" s="602" t="s">
        <v>157</v>
      </c>
      <c r="BL545" s="602" t="s">
        <v>157</v>
      </c>
      <c r="BM545" s="602" t="s">
        <v>157</v>
      </c>
      <c r="BN545" s="602" t="s">
        <v>157</v>
      </c>
      <c r="BO545" s="602" t="s">
        <v>157</v>
      </c>
    </row>
    <row r="546" spans="1:67" ht="14.4" x14ac:dyDescent="0.25">
      <c r="A546" s="597" t="e">
        <v>#N/A</v>
      </c>
      <c r="B546" s="597" t="e">
        <v>#N/A</v>
      </c>
      <c r="C546" s="598" t="s">
        <v>157</v>
      </c>
      <c r="D546" s="598" t="s">
        <v>157</v>
      </c>
      <c r="E546" s="599"/>
      <c r="F546" s="599" t="s">
        <v>157</v>
      </c>
      <c r="G546" s="600" t="s">
        <v>157</v>
      </c>
      <c r="H546" s="601" t="s">
        <v>157</v>
      </c>
      <c r="I546" s="602" t="s">
        <v>157</v>
      </c>
      <c r="J546" s="602" t="s">
        <v>157</v>
      </c>
      <c r="K546" s="602" t="s">
        <v>157</v>
      </c>
      <c r="L546" s="602" t="s">
        <v>157</v>
      </c>
      <c r="M546" s="602" t="s">
        <v>157</v>
      </c>
      <c r="N546" s="602" t="s">
        <v>157</v>
      </c>
      <c r="O546" s="602" t="s">
        <v>157</v>
      </c>
      <c r="P546" s="602" t="s">
        <v>157</v>
      </c>
      <c r="Q546" s="602" t="s">
        <v>157</v>
      </c>
      <c r="R546" s="602" t="s">
        <v>157</v>
      </c>
      <c r="S546" s="602" t="s">
        <v>157</v>
      </c>
      <c r="T546" s="602" t="s">
        <v>157</v>
      </c>
      <c r="U546" s="602" t="s">
        <v>157</v>
      </c>
      <c r="V546" s="602" t="s">
        <v>157</v>
      </c>
      <c r="W546" s="602" t="s">
        <v>157</v>
      </c>
      <c r="X546" s="602" t="s">
        <v>157</v>
      </c>
      <c r="Y546" s="602" t="s">
        <v>157</v>
      </c>
      <c r="Z546" s="602" t="s">
        <v>157</v>
      </c>
      <c r="AA546" s="602" t="s">
        <v>157</v>
      </c>
      <c r="AB546" s="602" t="s">
        <v>157</v>
      </c>
      <c r="AC546" s="602" t="s">
        <v>157</v>
      </c>
      <c r="AD546" s="602" t="s">
        <v>157</v>
      </c>
      <c r="AE546" s="602" t="s">
        <v>157</v>
      </c>
      <c r="AF546" s="602" t="s">
        <v>157</v>
      </c>
      <c r="AG546" s="602" t="s">
        <v>157</v>
      </c>
      <c r="AH546" s="602" t="s">
        <v>157</v>
      </c>
      <c r="AI546" s="602" t="s">
        <v>157</v>
      </c>
      <c r="AJ546" s="602" t="s">
        <v>157</v>
      </c>
      <c r="AK546" s="602" t="s">
        <v>157</v>
      </c>
      <c r="AL546" s="602" t="s">
        <v>157</v>
      </c>
      <c r="AM546" s="602" t="s">
        <v>157</v>
      </c>
      <c r="AN546" s="602" t="s">
        <v>157</v>
      </c>
      <c r="AO546" s="602" t="s">
        <v>157</v>
      </c>
      <c r="AP546" s="602" t="s">
        <v>157</v>
      </c>
      <c r="AQ546" s="602" t="s">
        <v>157</v>
      </c>
      <c r="AR546" s="602" t="s">
        <v>157</v>
      </c>
      <c r="AS546" s="602" t="s">
        <v>157</v>
      </c>
      <c r="AT546" s="602" t="s">
        <v>157</v>
      </c>
      <c r="AU546" s="602" t="s">
        <v>157</v>
      </c>
      <c r="AV546" s="602" t="s">
        <v>157</v>
      </c>
      <c r="AW546" s="602" t="s">
        <v>157</v>
      </c>
      <c r="AX546" s="602" t="s">
        <v>157</v>
      </c>
      <c r="AY546" s="602" t="s">
        <v>157</v>
      </c>
      <c r="AZ546" s="602" t="s">
        <v>157</v>
      </c>
      <c r="BA546" s="602" t="s">
        <v>157</v>
      </c>
      <c r="BB546" s="602" t="s">
        <v>157</v>
      </c>
      <c r="BC546" s="602" t="s">
        <v>157</v>
      </c>
      <c r="BD546" s="602" t="s">
        <v>157</v>
      </c>
      <c r="BE546" s="602" t="s">
        <v>157</v>
      </c>
      <c r="BF546" s="602" t="s">
        <v>157</v>
      </c>
      <c r="BG546" s="602" t="s">
        <v>157</v>
      </c>
      <c r="BH546" s="602" t="s">
        <v>157</v>
      </c>
      <c r="BI546" s="602" t="s">
        <v>157</v>
      </c>
      <c r="BJ546" s="602" t="s">
        <v>157</v>
      </c>
      <c r="BK546" s="602" t="s">
        <v>157</v>
      </c>
      <c r="BL546" s="602" t="s">
        <v>157</v>
      </c>
      <c r="BM546" s="602" t="s">
        <v>157</v>
      </c>
      <c r="BN546" s="602" t="s">
        <v>157</v>
      </c>
      <c r="BO546" s="602" t="s">
        <v>157</v>
      </c>
    </row>
    <row r="547" spans="1:67" ht="14.4" x14ac:dyDescent="0.25">
      <c r="A547" s="597" t="e">
        <v>#N/A</v>
      </c>
      <c r="B547" s="597" t="e">
        <v>#N/A</v>
      </c>
      <c r="C547" s="598" t="s">
        <v>157</v>
      </c>
      <c r="D547" s="598" t="s">
        <v>157</v>
      </c>
      <c r="E547" s="599"/>
      <c r="F547" s="599" t="s">
        <v>157</v>
      </c>
      <c r="G547" s="600" t="s">
        <v>157</v>
      </c>
      <c r="H547" s="601" t="s">
        <v>157</v>
      </c>
      <c r="I547" s="602" t="s">
        <v>157</v>
      </c>
      <c r="J547" s="602" t="s">
        <v>157</v>
      </c>
      <c r="K547" s="602" t="s">
        <v>157</v>
      </c>
      <c r="L547" s="602" t="s">
        <v>157</v>
      </c>
      <c r="M547" s="602" t="s">
        <v>157</v>
      </c>
      <c r="N547" s="602" t="s">
        <v>157</v>
      </c>
      <c r="O547" s="602" t="s">
        <v>157</v>
      </c>
      <c r="P547" s="602" t="s">
        <v>157</v>
      </c>
      <c r="Q547" s="602" t="s">
        <v>157</v>
      </c>
      <c r="R547" s="602" t="s">
        <v>157</v>
      </c>
      <c r="S547" s="602" t="s">
        <v>157</v>
      </c>
      <c r="T547" s="602" t="s">
        <v>157</v>
      </c>
      <c r="U547" s="602" t="s">
        <v>157</v>
      </c>
      <c r="V547" s="602" t="s">
        <v>157</v>
      </c>
      <c r="W547" s="602" t="s">
        <v>157</v>
      </c>
      <c r="X547" s="602" t="s">
        <v>157</v>
      </c>
      <c r="Y547" s="602" t="s">
        <v>157</v>
      </c>
      <c r="Z547" s="602" t="s">
        <v>157</v>
      </c>
      <c r="AA547" s="602" t="s">
        <v>157</v>
      </c>
      <c r="AB547" s="602" t="s">
        <v>157</v>
      </c>
      <c r="AC547" s="602" t="s">
        <v>157</v>
      </c>
      <c r="AD547" s="602" t="s">
        <v>157</v>
      </c>
      <c r="AE547" s="602" t="s">
        <v>157</v>
      </c>
      <c r="AF547" s="602" t="s">
        <v>157</v>
      </c>
      <c r="AG547" s="602" t="s">
        <v>157</v>
      </c>
      <c r="AH547" s="602" t="s">
        <v>157</v>
      </c>
      <c r="AI547" s="602" t="s">
        <v>157</v>
      </c>
      <c r="AJ547" s="602" t="s">
        <v>157</v>
      </c>
      <c r="AK547" s="602" t="s">
        <v>157</v>
      </c>
      <c r="AL547" s="602" t="s">
        <v>157</v>
      </c>
      <c r="AM547" s="602" t="s">
        <v>157</v>
      </c>
      <c r="AN547" s="602" t="s">
        <v>157</v>
      </c>
      <c r="AO547" s="602" t="s">
        <v>157</v>
      </c>
      <c r="AP547" s="602" t="s">
        <v>157</v>
      </c>
      <c r="AQ547" s="602" t="s">
        <v>157</v>
      </c>
      <c r="AR547" s="602" t="s">
        <v>157</v>
      </c>
      <c r="AS547" s="602" t="s">
        <v>157</v>
      </c>
      <c r="AT547" s="602" t="s">
        <v>157</v>
      </c>
      <c r="AU547" s="602" t="s">
        <v>157</v>
      </c>
      <c r="AV547" s="602" t="s">
        <v>157</v>
      </c>
      <c r="AW547" s="602" t="s">
        <v>157</v>
      </c>
      <c r="AX547" s="602" t="s">
        <v>157</v>
      </c>
      <c r="AY547" s="602" t="s">
        <v>157</v>
      </c>
      <c r="AZ547" s="602" t="s">
        <v>157</v>
      </c>
      <c r="BA547" s="602" t="s">
        <v>157</v>
      </c>
      <c r="BB547" s="602" t="s">
        <v>157</v>
      </c>
      <c r="BC547" s="602" t="s">
        <v>157</v>
      </c>
      <c r="BD547" s="602" t="s">
        <v>157</v>
      </c>
      <c r="BE547" s="602" t="s">
        <v>157</v>
      </c>
      <c r="BF547" s="602" t="s">
        <v>157</v>
      </c>
      <c r="BG547" s="602" t="s">
        <v>157</v>
      </c>
      <c r="BH547" s="602" t="s">
        <v>157</v>
      </c>
      <c r="BI547" s="602" t="s">
        <v>157</v>
      </c>
      <c r="BJ547" s="602" t="s">
        <v>157</v>
      </c>
      <c r="BK547" s="602" t="s">
        <v>157</v>
      </c>
      <c r="BL547" s="602" t="s">
        <v>157</v>
      </c>
      <c r="BM547" s="602" t="s">
        <v>157</v>
      </c>
      <c r="BN547" s="602" t="s">
        <v>157</v>
      </c>
      <c r="BO547" s="602" t="s">
        <v>157</v>
      </c>
    </row>
    <row r="548" spans="1:67" ht="14.4" x14ac:dyDescent="0.25">
      <c r="A548" s="597" t="e">
        <v>#N/A</v>
      </c>
      <c r="B548" s="597" t="e">
        <v>#N/A</v>
      </c>
      <c r="C548" s="598" t="s">
        <v>157</v>
      </c>
      <c r="D548" s="598" t="s">
        <v>157</v>
      </c>
      <c r="E548" s="599"/>
      <c r="F548" s="599" t="s">
        <v>157</v>
      </c>
      <c r="G548" s="600" t="s">
        <v>157</v>
      </c>
      <c r="H548" s="601" t="s">
        <v>157</v>
      </c>
      <c r="I548" s="602" t="s">
        <v>157</v>
      </c>
      <c r="J548" s="602" t="s">
        <v>157</v>
      </c>
      <c r="K548" s="602" t="s">
        <v>157</v>
      </c>
      <c r="L548" s="602" t="s">
        <v>157</v>
      </c>
      <c r="M548" s="602" t="s">
        <v>157</v>
      </c>
      <c r="N548" s="602" t="s">
        <v>157</v>
      </c>
      <c r="O548" s="602" t="s">
        <v>157</v>
      </c>
      <c r="P548" s="602" t="s">
        <v>157</v>
      </c>
      <c r="Q548" s="602" t="s">
        <v>157</v>
      </c>
      <c r="R548" s="602" t="s">
        <v>157</v>
      </c>
      <c r="S548" s="602" t="s">
        <v>157</v>
      </c>
      <c r="T548" s="602" t="s">
        <v>157</v>
      </c>
      <c r="U548" s="602" t="s">
        <v>157</v>
      </c>
      <c r="V548" s="602" t="s">
        <v>157</v>
      </c>
      <c r="W548" s="602" t="s">
        <v>157</v>
      </c>
      <c r="X548" s="602" t="s">
        <v>157</v>
      </c>
      <c r="Y548" s="602" t="s">
        <v>157</v>
      </c>
      <c r="Z548" s="602" t="s">
        <v>157</v>
      </c>
      <c r="AA548" s="602" t="s">
        <v>157</v>
      </c>
      <c r="AB548" s="602" t="s">
        <v>157</v>
      </c>
      <c r="AC548" s="602" t="s">
        <v>157</v>
      </c>
      <c r="AD548" s="602" t="s">
        <v>157</v>
      </c>
      <c r="AE548" s="602" t="s">
        <v>157</v>
      </c>
      <c r="AF548" s="602" t="s">
        <v>157</v>
      </c>
      <c r="AG548" s="602" t="s">
        <v>157</v>
      </c>
      <c r="AH548" s="602" t="s">
        <v>157</v>
      </c>
      <c r="AI548" s="602" t="s">
        <v>157</v>
      </c>
      <c r="AJ548" s="602" t="s">
        <v>157</v>
      </c>
      <c r="AK548" s="602" t="s">
        <v>157</v>
      </c>
      <c r="AL548" s="602" t="s">
        <v>157</v>
      </c>
      <c r="AM548" s="602" t="s">
        <v>157</v>
      </c>
      <c r="AN548" s="602" t="s">
        <v>157</v>
      </c>
      <c r="AO548" s="602" t="s">
        <v>157</v>
      </c>
      <c r="AP548" s="602" t="s">
        <v>157</v>
      </c>
      <c r="AQ548" s="602" t="s">
        <v>157</v>
      </c>
      <c r="AR548" s="602" t="s">
        <v>157</v>
      </c>
      <c r="AS548" s="602" t="s">
        <v>157</v>
      </c>
      <c r="AT548" s="602" t="s">
        <v>157</v>
      </c>
      <c r="AU548" s="602" t="s">
        <v>157</v>
      </c>
      <c r="AV548" s="602" t="s">
        <v>157</v>
      </c>
      <c r="AW548" s="602" t="s">
        <v>157</v>
      </c>
      <c r="AX548" s="602" t="s">
        <v>157</v>
      </c>
      <c r="AY548" s="602" t="s">
        <v>157</v>
      </c>
      <c r="AZ548" s="602" t="s">
        <v>157</v>
      </c>
      <c r="BA548" s="602" t="s">
        <v>157</v>
      </c>
      <c r="BB548" s="602" t="s">
        <v>157</v>
      </c>
      <c r="BC548" s="602" t="s">
        <v>157</v>
      </c>
      <c r="BD548" s="602" t="s">
        <v>157</v>
      </c>
      <c r="BE548" s="602" t="s">
        <v>157</v>
      </c>
      <c r="BF548" s="602" t="s">
        <v>157</v>
      </c>
      <c r="BG548" s="602" t="s">
        <v>157</v>
      </c>
      <c r="BH548" s="602" t="s">
        <v>157</v>
      </c>
      <c r="BI548" s="602" t="s">
        <v>157</v>
      </c>
      <c r="BJ548" s="602" t="s">
        <v>157</v>
      </c>
      <c r="BK548" s="602" t="s">
        <v>157</v>
      </c>
      <c r="BL548" s="602" t="s">
        <v>157</v>
      </c>
      <c r="BM548" s="602" t="s">
        <v>157</v>
      </c>
      <c r="BN548" s="602" t="s">
        <v>157</v>
      </c>
      <c r="BO548" s="602" t="s">
        <v>157</v>
      </c>
    </row>
    <row r="549" spans="1:67" ht="14.4" x14ac:dyDescent="0.25">
      <c r="A549" s="597" t="e">
        <v>#N/A</v>
      </c>
      <c r="B549" s="597" t="e">
        <v>#N/A</v>
      </c>
      <c r="C549" s="598" t="s">
        <v>157</v>
      </c>
      <c r="D549" s="598" t="s">
        <v>157</v>
      </c>
      <c r="E549" s="599"/>
      <c r="F549" s="599" t="s">
        <v>157</v>
      </c>
      <c r="G549" s="600" t="s">
        <v>157</v>
      </c>
      <c r="H549" s="601" t="s">
        <v>157</v>
      </c>
      <c r="I549" s="602" t="s">
        <v>157</v>
      </c>
      <c r="J549" s="602" t="s">
        <v>157</v>
      </c>
      <c r="K549" s="602" t="s">
        <v>157</v>
      </c>
      <c r="L549" s="602" t="s">
        <v>157</v>
      </c>
      <c r="M549" s="602" t="s">
        <v>157</v>
      </c>
      <c r="N549" s="602" t="s">
        <v>157</v>
      </c>
      <c r="O549" s="602" t="s">
        <v>157</v>
      </c>
      <c r="P549" s="602" t="s">
        <v>157</v>
      </c>
      <c r="Q549" s="602" t="s">
        <v>157</v>
      </c>
      <c r="R549" s="602" t="s">
        <v>157</v>
      </c>
      <c r="S549" s="602" t="s">
        <v>157</v>
      </c>
      <c r="T549" s="602" t="s">
        <v>157</v>
      </c>
      <c r="U549" s="602" t="s">
        <v>157</v>
      </c>
      <c r="V549" s="602" t="s">
        <v>157</v>
      </c>
      <c r="W549" s="602" t="s">
        <v>157</v>
      </c>
      <c r="X549" s="602" t="s">
        <v>157</v>
      </c>
      <c r="Y549" s="602" t="s">
        <v>157</v>
      </c>
      <c r="Z549" s="602" t="s">
        <v>157</v>
      </c>
      <c r="AA549" s="602" t="s">
        <v>157</v>
      </c>
      <c r="AB549" s="602" t="s">
        <v>157</v>
      </c>
      <c r="AC549" s="602" t="s">
        <v>157</v>
      </c>
      <c r="AD549" s="602" t="s">
        <v>157</v>
      </c>
      <c r="AE549" s="602" t="s">
        <v>157</v>
      </c>
      <c r="AF549" s="602" t="s">
        <v>157</v>
      </c>
      <c r="AG549" s="602" t="s">
        <v>157</v>
      </c>
      <c r="AH549" s="602" t="s">
        <v>157</v>
      </c>
      <c r="AI549" s="602" t="s">
        <v>157</v>
      </c>
      <c r="AJ549" s="602" t="s">
        <v>157</v>
      </c>
      <c r="AK549" s="602" t="s">
        <v>157</v>
      </c>
      <c r="AL549" s="602" t="s">
        <v>157</v>
      </c>
      <c r="AM549" s="602" t="s">
        <v>157</v>
      </c>
      <c r="AN549" s="602" t="s">
        <v>157</v>
      </c>
      <c r="AO549" s="602" t="s">
        <v>157</v>
      </c>
      <c r="AP549" s="602" t="s">
        <v>157</v>
      </c>
      <c r="AQ549" s="602" t="s">
        <v>157</v>
      </c>
      <c r="AR549" s="602" t="s">
        <v>157</v>
      </c>
      <c r="AS549" s="602" t="s">
        <v>157</v>
      </c>
      <c r="AT549" s="602" t="s">
        <v>157</v>
      </c>
      <c r="AU549" s="602" t="s">
        <v>157</v>
      </c>
      <c r="AV549" s="602" t="s">
        <v>157</v>
      </c>
      <c r="AW549" s="602" t="s">
        <v>157</v>
      </c>
      <c r="AX549" s="602" t="s">
        <v>157</v>
      </c>
      <c r="AY549" s="602" t="s">
        <v>157</v>
      </c>
      <c r="AZ549" s="602" t="s">
        <v>157</v>
      </c>
      <c r="BA549" s="602" t="s">
        <v>157</v>
      </c>
      <c r="BB549" s="602" t="s">
        <v>157</v>
      </c>
      <c r="BC549" s="602" t="s">
        <v>157</v>
      </c>
      <c r="BD549" s="602" t="s">
        <v>157</v>
      </c>
      <c r="BE549" s="602" t="s">
        <v>157</v>
      </c>
      <c r="BF549" s="602" t="s">
        <v>157</v>
      </c>
      <c r="BG549" s="602" t="s">
        <v>157</v>
      </c>
      <c r="BH549" s="602" t="s">
        <v>157</v>
      </c>
      <c r="BI549" s="602" t="s">
        <v>157</v>
      </c>
      <c r="BJ549" s="602" t="s">
        <v>157</v>
      </c>
      <c r="BK549" s="602" t="s">
        <v>157</v>
      </c>
      <c r="BL549" s="602" t="s">
        <v>157</v>
      </c>
      <c r="BM549" s="602" t="s">
        <v>157</v>
      </c>
      <c r="BN549" s="602" t="s">
        <v>157</v>
      </c>
      <c r="BO549" s="602" t="s">
        <v>157</v>
      </c>
    </row>
    <row r="550" spans="1:67" ht="14.4" x14ac:dyDescent="0.25">
      <c r="A550" s="597" t="e">
        <v>#N/A</v>
      </c>
      <c r="B550" s="597" t="e">
        <v>#N/A</v>
      </c>
      <c r="C550" s="598" t="s">
        <v>157</v>
      </c>
      <c r="D550" s="598" t="s">
        <v>157</v>
      </c>
      <c r="E550" s="599"/>
      <c r="F550" s="599" t="s">
        <v>157</v>
      </c>
      <c r="G550" s="600" t="s">
        <v>157</v>
      </c>
      <c r="H550" s="601" t="s">
        <v>157</v>
      </c>
      <c r="I550" s="602" t="s">
        <v>157</v>
      </c>
      <c r="J550" s="602" t="s">
        <v>157</v>
      </c>
      <c r="K550" s="602" t="s">
        <v>157</v>
      </c>
      <c r="L550" s="602" t="s">
        <v>157</v>
      </c>
      <c r="M550" s="602" t="s">
        <v>157</v>
      </c>
      <c r="N550" s="602" t="s">
        <v>157</v>
      </c>
      <c r="O550" s="602" t="s">
        <v>157</v>
      </c>
      <c r="P550" s="602" t="s">
        <v>157</v>
      </c>
      <c r="Q550" s="602" t="s">
        <v>157</v>
      </c>
      <c r="R550" s="602" t="s">
        <v>157</v>
      </c>
      <c r="S550" s="602" t="s">
        <v>157</v>
      </c>
      <c r="T550" s="602" t="s">
        <v>157</v>
      </c>
      <c r="U550" s="602" t="s">
        <v>157</v>
      </c>
      <c r="V550" s="602" t="s">
        <v>157</v>
      </c>
      <c r="W550" s="602" t="s">
        <v>157</v>
      </c>
      <c r="X550" s="602" t="s">
        <v>157</v>
      </c>
      <c r="Y550" s="602" t="s">
        <v>157</v>
      </c>
      <c r="Z550" s="602" t="s">
        <v>157</v>
      </c>
      <c r="AA550" s="602" t="s">
        <v>157</v>
      </c>
      <c r="AB550" s="602" t="s">
        <v>157</v>
      </c>
      <c r="AC550" s="602" t="s">
        <v>157</v>
      </c>
      <c r="AD550" s="602" t="s">
        <v>157</v>
      </c>
      <c r="AE550" s="602" t="s">
        <v>157</v>
      </c>
      <c r="AF550" s="602" t="s">
        <v>157</v>
      </c>
      <c r="AG550" s="602" t="s">
        <v>157</v>
      </c>
      <c r="AH550" s="602" t="s">
        <v>157</v>
      </c>
      <c r="AI550" s="602" t="s">
        <v>157</v>
      </c>
      <c r="AJ550" s="602" t="s">
        <v>157</v>
      </c>
      <c r="AK550" s="602" t="s">
        <v>157</v>
      </c>
      <c r="AL550" s="602" t="s">
        <v>157</v>
      </c>
      <c r="AM550" s="602" t="s">
        <v>157</v>
      </c>
      <c r="AN550" s="602" t="s">
        <v>157</v>
      </c>
      <c r="AO550" s="602" t="s">
        <v>157</v>
      </c>
      <c r="AP550" s="602" t="s">
        <v>157</v>
      </c>
      <c r="AQ550" s="602" t="s">
        <v>157</v>
      </c>
      <c r="AR550" s="602" t="s">
        <v>157</v>
      </c>
      <c r="AS550" s="602" t="s">
        <v>157</v>
      </c>
      <c r="AT550" s="602" t="s">
        <v>157</v>
      </c>
      <c r="AU550" s="602" t="s">
        <v>157</v>
      </c>
      <c r="AV550" s="602" t="s">
        <v>157</v>
      </c>
      <c r="AW550" s="602" t="s">
        <v>157</v>
      </c>
      <c r="AX550" s="602" t="s">
        <v>157</v>
      </c>
      <c r="AY550" s="602" t="s">
        <v>157</v>
      </c>
      <c r="AZ550" s="602" t="s">
        <v>157</v>
      </c>
      <c r="BA550" s="602" t="s">
        <v>157</v>
      </c>
      <c r="BB550" s="602" t="s">
        <v>157</v>
      </c>
      <c r="BC550" s="602" t="s">
        <v>157</v>
      </c>
      <c r="BD550" s="602" t="s">
        <v>157</v>
      </c>
      <c r="BE550" s="602" t="s">
        <v>157</v>
      </c>
      <c r="BF550" s="602" t="s">
        <v>157</v>
      </c>
      <c r="BG550" s="602" t="s">
        <v>157</v>
      </c>
      <c r="BH550" s="602" t="s">
        <v>157</v>
      </c>
      <c r="BI550" s="602" t="s">
        <v>157</v>
      </c>
      <c r="BJ550" s="602" t="s">
        <v>157</v>
      </c>
      <c r="BK550" s="602" t="s">
        <v>157</v>
      </c>
      <c r="BL550" s="602" t="s">
        <v>157</v>
      </c>
      <c r="BM550" s="602" t="s">
        <v>157</v>
      </c>
      <c r="BN550" s="602" t="s">
        <v>157</v>
      </c>
      <c r="BO550" s="602" t="s">
        <v>157</v>
      </c>
    </row>
    <row r="551" spans="1:67" ht="14.4" x14ac:dyDescent="0.25">
      <c r="A551" s="597" t="e">
        <v>#N/A</v>
      </c>
      <c r="B551" s="597" t="e">
        <v>#N/A</v>
      </c>
      <c r="C551" s="598" t="s">
        <v>157</v>
      </c>
      <c r="D551" s="598" t="s">
        <v>157</v>
      </c>
      <c r="E551" s="599"/>
      <c r="F551" s="599" t="s">
        <v>157</v>
      </c>
      <c r="G551" s="600" t="s">
        <v>157</v>
      </c>
      <c r="H551" s="601" t="s">
        <v>157</v>
      </c>
      <c r="I551" s="602" t="s">
        <v>157</v>
      </c>
      <c r="J551" s="602" t="s">
        <v>157</v>
      </c>
      <c r="K551" s="602" t="s">
        <v>157</v>
      </c>
      <c r="L551" s="602" t="s">
        <v>157</v>
      </c>
      <c r="M551" s="602" t="s">
        <v>157</v>
      </c>
      <c r="N551" s="602" t="s">
        <v>157</v>
      </c>
      <c r="O551" s="602" t="s">
        <v>157</v>
      </c>
      <c r="P551" s="602" t="s">
        <v>157</v>
      </c>
      <c r="Q551" s="602" t="s">
        <v>157</v>
      </c>
      <c r="R551" s="602" t="s">
        <v>157</v>
      </c>
      <c r="S551" s="602" t="s">
        <v>157</v>
      </c>
      <c r="T551" s="602" t="s">
        <v>157</v>
      </c>
      <c r="U551" s="602" t="s">
        <v>157</v>
      </c>
      <c r="V551" s="602" t="s">
        <v>157</v>
      </c>
      <c r="W551" s="602" t="s">
        <v>157</v>
      </c>
      <c r="X551" s="602" t="s">
        <v>157</v>
      </c>
      <c r="Y551" s="602" t="s">
        <v>157</v>
      </c>
      <c r="Z551" s="602" t="s">
        <v>157</v>
      </c>
      <c r="AA551" s="602" t="s">
        <v>157</v>
      </c>
      <c r="AB551" s="602" t="s">
        <v>157</v>
      </c>
      <c r="AC551" s="602" t="s">
        <v>157</v>
      </c>
      <c r="AD551" s="602" t="s">
        <v>157</v>
      </c>
      <c r="AE551" s="602" t="s">
        <v>157</v>
      </c>
      <c r="AF551" s="602" t="s">
        <v>157</v>
      </c>
      <c r="AG551" s="602" t="s">
        <v>157</v>
      </c>
      <c r="AH551" s="602" t="s">
        <v>157</v>
      </c>
      <c r="AI551" s="602" t="s">
        <v>157</v>
      </c>
      <c r="AJ551" s="602" t="s">
        <v>157</v>
      </c>
      <c r="AK551" s="602" t="s">
        <v>157</v>
      </c>
      <c r="AL551" s="602" t="s">
        <v>157</v>
      </c>
      <c r="AM551" s="602" t="s">
        <v>157</v>
      </c>
      <c r="AN551" s="602" t="s">
        <v>157</v>
      </c>
      <c r="AO551" s="602" t="s">
        <v>157</v>
      </c>
      <c r="AP551" s="602" t="s">
        <v>157</v>
      </c>
      <c r="AQ551" s="602" t="s">
        <v>157</v>
      </c>
      <c r="AR551" s="602" t="s">
        <v>157</v>
      </c>
      <c r="AS551" s="602" t="s">
        <v>157</v>
      </c>
      <c r="AT551" s="602" t="s">
        <v>157</v>
      </c>
      <c r="AU551" s="602" t="s">
        <v>157</v>
      </c>
      <c r="AV551" s="602" t="s">
        <v>157</v>
      </c>
      <c r="AW551" s="602" t="s">
        <v>157</v>
      </c>
      <c r="AX551" s="602" t="s">
        <v>157</v>
      </c>
      <c r="AY551" s="602" t="s">
        <v>157</v>
      </c>
      <c r="AZ551" s="602" t="s">
        <v>157</v>
      </c>
      <c r="BA551" s="602" t="s">
        <v>157</v>
      </c>
      <c r="BB551" s="602" t="s">
        <v>157</v>
      </c>
      <c r="BC551" s="602" t="s">
        <v>157</v>
      </c>
      <c r="BD551" s="602" t="s">
        <v>157</v>
      </c>
      <c r="BE551" s="602" t="s">
        <v>157</v>
      </c>
      <c r="BF551" s="602" t="s">
        <v>157</v>
      </c>
      <c r="BG551" s="602" t="s">
        <v>157</v>
      </c>
      <c r="BH551" s="602" t="s">
        <v>157</v>
      </c>
      <c r="BI551" s="602" t="s">
        <v>157</v>
      </c>
      <c r="BJ551" s="602" t="s">
        <v>157</v>
      </c>
      <c r="BK551" s="602" t="s">
        <v>157</v>
      </c>
      <c r="BL551" s="602" t="s">
        <v>157</v>
      </c>
      <c r="BM551" s="602" t="s">
        <v>157</v>
      </c>
      <c r="BN551" s="602" t="s">
        <v>157</v>
      </c>
      <c r="BO551" s="602" t="s">
        <v>157</v>
      </c>
    </row>
    <row r="552" spans="1:67" ht="14.4" x14ac:dyDescent="0.25">
      <c r="A552" s="597" t="e">
        <v>#N/A</v>
      </c>
      <c r="B552" s="597" t="e">
        <v>#N/A</v>
      </c>
      <c r="C552" s="598" t="s">
        <v>157</v>
      </c>
      <c r="D552" s="598" t="s">
        <v>157</v>
      </c>
      <c r="E552" s="599"/>
      <c r="F552" s="599" t="s">
        <v>157</v>
      </c>
      <c r="G552" s="600" t="s">
        <v>157</v>
      </c>
      <c r="H552" s="601" t="s">
        <v>157</v>
      </c>
      <c r="I552" s="602" t="s">
        <v>157</v>
      </c>
      <c r="J552" s="602" t="s">
        <v>157</v>
      </c>
      <c r="K552" s="602" t="s">
        <v>157</v>
      </c>
      <c r="L552" s="602" t="s">
        <v>157</v>
      </c>
      <c r="M552" s="602" t="s">
        <v>157</v>
      </c>
      <c r="N552" s="602" t="s">
        <v>157</v>
      </c>
      <c r="O552" s="602" t="s">
        <v>157</v>
      </c>
      <c r="P552" s="602" t="s">
        <v>157</v>
      </c>
      <c r="Q552" s="602" t="s">
        <v>157</v>
      </c>
      <c r="R552" s="602" t="s">
        <v>157</v>
      </c>
      <c r="S552" s="602" t="s">
        <v>157</v>
      </c>
      <c r="T552" s="602" t="s">
        <v>157</v>
      </c>
      <c r="U552" s="602" t="s">
        <v>157</v>
      </c>
      <c r="V552" s="602" t="s">
        <v>157</v>
      </c>
      <c r="W552" s="602" t="s">
        <v>157</v>
      </c>
      <c r="X552" s="602" t="s">
        <v>157</v>
      </c>
      <c r="Y552" s="602" t="s">
        <v>157</v>
      </c>
      <c r="Z552" s="602" t="s">
        <v>157</v>
      </c>
      <c r="AA552" s="602" t="s">
        <v>157</v>
      </c>
      <c r="AB552" s="602" t="s">
        <v>157</v>
      </c>
      <c r="AC552" s="602" t="s">
        <v>157</v>
      </c>
      <c r="AD552" s="602" t="s">
        <v>157</v>
      </c>
      <c r="AE552" s="602" t="s">
        <v>157</v>
      </c>
      <c r="AF552" s="602" t="s">
        <v>157</v>
      </c>
      <c r="AG552" s="602" t="s">
        <v>157</v>
      </c>
      <c r="AH552" s="602" t="s">
        <v>157</v>
      </c>
      <c r="AI552" s="602" t="s">
        <v>157</v>
      </c>
      <c r="AJ552" s="602" t="s">
        <v>157</v>
      </c>
      <c r="AK552" s="602" t="s">
        <v>157</v>
      </c>
      <c r="AL552" s="602" t="s">
        <v>157</v>
      </c>
      <c r="AM552" s="602" t="s">
        <v>157</v>
      </c>
      <c r="AN552" s="602" t="s">
        <v>157</v>
      </c>
      <c r="AO552" s="602" t="s">
        <v>157</v>
      </c>
      <c r="AP552" s="602" t="s">
        <v>157</v>
      </c>
      <c r="AQ552" s="602" t="s">
        <v>157</v>
      </c>
      <c r="AR552" s="602" t="s">
        <v>157</v>
      </c>
      <c r="AS552" s="602" t="s">
        <v>157</v>
      </c>
      <c r="AT552" s="602" t="s">
        <v>157</v>
      </c>
      <c r="AU552" s="602" t="s">
        <v>157</v>
      </c>
      <c r="AV552" s="602" t="s">
        <v>157</v>
      </c>
      <c r="AW552" s="602" t="s">
        <v>157</v>
      </c>
      <c r="AX552" s="602" t="s">
        <v>157</v>
      </c>
      <c r="AY552" s="602" t="s">
        <v>157</v>
      </c>
      <c r="AZ552" s="602" t="s">
        <v>157</v>
      </c>
      <c r="BA552" s="602" t="s">
        <v>157</v>
      </c>
      <c r="BB552" s="602" t="s">
        <v>157</v>
      </c>
      <c r="BC552" s="602" t="s">
        <v>157</v>
      </c>
      <c r="BD552" s="602" t="s">
        <v>157</v>
      </c>
      <c r="BE552" s="602" t="s">
        <v>157</v>
      </c>
      <c r="BF552" s="602" t="s">
        <v>157</v>
      </c>
      <c r="BG552" s="602" t="s">
        <v>157</v>
      </c>
      <c r="BH552" s="602" t="s">
        <v>157</v>
      </c>
      <c r="BI552" s="602" t="s">
        <v>157</v>
      </c>
      <c r="BJ552" s="602" t="s">
        <v>157</v>
      </c>
      <c r="BK552" s="602" t="s">
        <v>157</v>
      </c>
      <c r="BL552" s="602" t="s">
        <v>157</v>
      </c>
      <c r="BM552" s="602" t="s">
        <v>157</v>
      </c>
      <c r="BN552" s="602" t="s">
        <v>157</v>
      </c>
      <c r="BO552" s="602" t="s">
        <v>157</v>
      </c>
    </row>
    <row r="553" spans="1:67" ht="14.4" x14ac:dyDescent="0.25">
      <c r="A553" s="597" t="e">
        <v>#N/A</v>
      </c>
      <c r="B553" s="597" t="e">
        <v>#N/A</v>
      </c>
      <c r="C553" s="598" t="s">
        <v>157</v>
      </c>
      <c r="D553" s="598" t="s">
        <v>157</v>
      </c>
      <c r="E553" s="599"/>
      <c r="F553" s="599" t="s">
        <v>157</v>
      </c>
      <c r="G553" s="600" t="s">
        <v>157</v>
      </c>
      <c r="H553" s="601" t="s">
        <v>157</v>
      </c>
      <c r="I553" s="602" t="s">
        <v>157</v>
      </c>
      <c r="J553" s="602" t="s">
        <v>157</v>
      </c>
      <c r="K553" s="602" t="s">
        <v>157</v>
      </c>
      <c r="L553" s="602" t="s">
        <v>157</v>
      </c>
      <c r="M553" s="602" t="s">
        <v>157</v>
      </c>
      <c r="N553" s="602" t="s">
        <v>157</v>
      </c>
      <c r="O553" s="602" t="s">
        <v>157</v>
      </c>
      <c r="P553" s="602" t="s">
        <v>157</v>
      </c>
      <c r="Q553" s="602" t="s">
        <v>157</v>
      </c>
      <c r="R553" s="602" t="s">
        <v>157</v>
      </c>
      <c r="S553" s="602" t="s">
        <v>157</v>
      </c>
      <c r="T553" s="602" t="s">
        <v>157</v>
      </c>
      <c r="U553" s="602" t="s">
        <v>157</v>
      </c>
      <c r="V553" s="602" t="s">
        <v>157</v>
      </c>
      <c r="W553" s="602" t="s">
        <v>157</v>
      </c>
      <c r="X553" s="602" t="s">
        <v>157</v>
      </c>
      <c r="Y553" s="602" t="s">
        <v>157</v>
      </c>
      <c r="Z553" s="602" t="s">
        <v>157</v>
      </c>
      <c r="AA553" s="602" t="s">
        <v>157</v>
      </c>
      <c r="AB553" s="602" t="s">
        <v>157</v>
      </c>
      <c r="AC553" s="602" t="s">
        <v>157</v>
      </c>
      <c r="AD553" s="602" t="s">
        <v>157</v>
      </c>
      <c r="AE553" s="602" t="s">
        <v>157</v>
      </c>
      <c r="AF553" s="602" t="s">
        <v>157</v>
      </c>
      <c r="AG553" s="602" t="s">
        <v>157</v>
      </c>
      <c r="AH553" s="602" t="s">
        <v>157</v>
      </c>
      <c r="AI553" s="602" t="s">
        <v>157</v>
      </c>
      <c r="AJ553" s="602" t="s">
        <v>157</v>
      </c>
      <c r="AK553" s="602" t="s">
        <v>157</v>
      </c>
      <c r="AL553" s="602" t="s">
        <v>157</v>
      </c>
      <c r="AM553" s="602" t="s">
        <v>157</v>
      </c>
      <c r="AN553" s="602" t="s">
        <v>157</v>
      </c>
      <c r="AO553" s="602" t="s">
        <v>157</v>
      </c>
      <c r="AP553" s="602" t="s">
        <v>157</v>
      </c>
      <c r="AQ553" s="602" t="s">
        <v>157</v>
      </c>
      <c r="AR553" s="602" t="s">
        <v>157</v>
      </c>
      <c r="AS553" s="602" t="s">
        <v>157</v>
      </c>
      <c r="AT553" s="602" t="s">
        <v>157</v>
      </c>
      <c r="AU553" s="602" t="s">
        <v>157</v>
      </c>
      <c r="AV553" s="602" t="s">
        <v>157</v>
      </c>
      <c r="AW553" s="602" t="s">
        <v>157</v>
      </c>
      <c r="AX553" s="602" t="s">
        <v>157</v>
      </c>
      <c r="AY553" s="602" t="s">
        <v>157</v>
      </c>
      <c r="AZ553" s="602" t="s">
        <v>157</v>
      </c>
      <c r="BA553" s="602" t="s">
        <v>157</v>
      </c>
      <c r="BB553" s="602" t="s">
        <v>157</v>
      </c>
      <c r="BC553" s="602" t="s">
        <v>157</v>
      </c>
      <c r="BD553" s="602" t="s">
        <v>157</v>
      </c>
      <c r="BE553" s="602" t="s">
        <v>157</v>
      </c>
      <c r="BF553" s="602" t="s">
        <v>157</v>
      </c>
      <c r="BG553" s="602" t="s">
        <v>157</v>
      </c>
      <c r="BH553" s="602" t="s">
        <v>157</v>
      </c>
      <c r="BI553" s="602" t="s">
        <v>157</v>
      </c>
      <c r="BJ553" s="602" t="s">
        <v>157</v>
      </c>
      <c r="BK553" s="602" t="s">
        <v>157</v>
      </c>
      <c r="BL553" s="602" t="s">
        <v>157</v>
      </c>
      <c r="BM553" s="602" t="s">
        <v>157</v>
      </c>
      <c r="BN553" s="602" t="s">
        <v>157</v>
      </c>
      <c r="BO553" s="602" t="s">
        <v>157</v>
      </c>
    </row>
    <row r="554" spans="1:67" ht="14.4" x14ac:dyDescent="0.25">
      <c r="A554" s="597" t="e">
        <v>#N/A</v>
      </c>
      <c r="B554" s="597" t="e">
        <v>#N/A</v>
      </c>
      <c r="C554" s="598" t="s">
        <v>157</v>
      </c>
      <c r="D554" s="598" t="s">
        <v>157</v>
      </c>
      <c r="E554" s="599"/>
      <c r="F554" s="599" t="s">
        <v>157</v>
      </c>
      <c r="G554" s="600" t="s">
        <v>157</v>
      </c>
      <c r="H554" s="601" t="s">
        <v>157</v>
      </c>
      <c r="I554" s="602" t="s">
        <v>157</v>
      </c>
      <c r="J554" s="602" t="s">
        <v>157</v>
      </c>
      <c r="K554" s="602" t="s">
        <v>157</v>
      </c>
      <c r="L554" s="602" t="s">
        <v>157</v>
      </c>
      <c r="M554" s="602" t="s">
        <v>157</v>
      </c>
      <c r="N554" s="602" t="s">
        <v>157</v>
      </c>
      <c r="O554" s="602" t="s">
        <v>157</v>
      </c>
      <c r="P554" s="602" t="s">
        <v>157</v>
      </c>
      <c r="Q554" s="602" t="s">
        <v>157</v>
      </c>
      <c r="R554" s="602" t="s">
        <v>157</v>
      </c>
      <c r="S554" s="602" t="s">
        <v>157</v>
      </c>
      <c r="T554" s="602" t="s">
        <v>157</v>
      </c>
      <c r="U554" s="602" t="s">
        <v>157</v>
      </c>
      <c r="V554" s="602" t="s">
        <v>157</v>
      </c>
      <c r="W554" s="602" t="s">
        <v>157</v>
      </c>
      <c r="X554" s="602" t="s">
        <v>157</v>
      </c>
      <c r="Y554" s="602" t="s">
        <v>157</v>
      </c>
      <c r="Z554" s="602" t="s">
        <v>157</v>
      </c>
      <c r="AA554" s="602" t="s">
        <v>157</v>
      </c>
      <c r="AB554" s="602" t="s">
        <v>157</v>
      </c>
      <c r="AC554" s="602" t="s">
        <v>157</v>
      </c>
      <c r="AD554" s="602" t="s">
        <v>157</v>
      </c>
      <c r="AE554" s="602" t="s">
        <v>157</v>
      </c>
      <c r="AF554" s="602" t="s">
        <v>157</v>
      </c>
      <c r="AG554" s="602" t="s">
        <v>157</v>
      </c>
      <c r="AH554" s="602" t="s">
        <v>157</v>
      </c>
      <c r="AI554" s="602" t="s">
        <v>157</v>
      </c>
      <c r="AJ554" s="602" t="s">
        <v>157</v>
      </c>
      <c r="AK554" s="602" t="s">
        <v>157</v>
      </c>
      <c r="AL554" s="602" t="s">
        <v>157</v>
      </c>
      <c r="AM554" s="602" t="s">
        <v>157</v>
      </c>
      <c r="AN554" s="602" t="s">
        <v>157</v>
      </c>
      <c r="AO554" s="602" t="s">
        <v>157</v>
      </c>
      <c r="AP554" s="602" t="s">
        <v>157</v>
      </c>
      <c r="AQ554" s="602" t="s">
        <v>157</v>
      </c>
      <c r="AR554" s="602" t="s">
        <v>157</v>
      </c>
      <c r="AS554" s="602" t="s">
        <v>157</v>
      </c>
      <c r="AT554" s="602" t="s">
        <v>157</v>
      </c>
      <c r="AU554" s="602" t="s">
        <v>157</v>
      </c>
      <c r="AV554" s="602" t="s">
        <v>157</v>
      </c>
      <c r="AW554" s="602" t="s">
        <v>157</v>
      </c>
      <c r="AX554" s="602" t="s">
        <v>157</v>
      </c>
      <c r="AY554" s="602" t="s">
        <v>157</v>
      </c>
      <c r="AZ554" s="602" t="s">
        <v>157</v>
      </c>
      <c r="BA554" s="602" t="s">
        <v>157</v>
      </c>
      <c r="BB554" s="602" t="s">
        <v>157</v>
      </c>
      <c r="BC554" s="602" t="s">
        <v>157</v>
      </c>
      <c r="BD554" s="602" t="s">
        <v>157</v>
      </c>
      <c r="BE554" s="602" t="s">
        <v>157</v>
      </c>
      <c r="BF554" s="602" t="s">
        <v>157</v>
      </c>
      <c r="BG554" s="602" t="s">
        <v>157</v>
      </c>
      <c r="BH554" s="602" t="s">
        <v>157</v>
      </c>
      <c r="BI554" s="602" t="s">
        <v>157</v>
      </c>
      <c r="BJ554" s="602" t="s">
        <v>157</v>
      </c>
      <c r="BK554" s="602" t="s">
        <v>157</v>
      </c>
      <c r="BL554" s="602" t="s">
        <v>157</v>
      </c>
      <c r="BM554" s="602" t="s">
        <v>157</v>
      </c>
      <c r="BN554" s="602" t="s">
        <v>157</v>
      </c>
      <c r="BO554" s="602" t="s">
        <v>157</v>
      </c>
    </row>
    <row r="555" spans="1:67" ht="14.4" x14ac:dyDescent="0.25">
      <c r="A555" s="597" t="e">
        <v>#N/A</v>
      </c>
      <c r="B555" s="597" t="e">
        <v>#N/A</v>
      </c>
      <c r="C555" s="598" t="s">
        <v>157</v>
      </c>
      <c r="D555" s="598" t="s">
        <v>157</v>
      </c>
      <c r="E555" s="599"/>
      <c r="F555" s="599" t="s">
        <v>157</v>
      </c>
      <c r="G555" s="600" t="s">
        <v>157</v>
      </c>
      <c r="H555" s="601" t="s">
        <v>157</v>
      </c>
      <c r="I555" s="602" t="s">
        <v>157</v>
      </c>
      <c r="J555" s="602" t="s">
        <v>157</v>
      </c>
      <c r="K555" s="602" t="s">
        <v>157</v>
      </c>
      <c r="L555" s="602" t="s">
        <v>157</v>
      </c>
      <c r="M555" s="602" t="s">
        <v>157</v>
      </c>
      <c r="N555" s="602" t="s">
        <v>157</v>
      </c>
      <c r="O555" s="602" t="s">
        <v>157</v>
      </c>
      <c r="P555" s="602" t="s">
        <v>157</v>
      </c>
      <c r="Q555" s="602" t="s">
        <v>157</v>
      </c>
      <c r="R555" s="602" t="s">
        <v>157</v>
      </c>
      <c r="S555" s="602" t="s">
        <v>157</v>
      </c>
      <c r="T555" s="602" t="s">
        <v>157</v>
      </c>
      <c r="U555" s="602" t="s">
        <v>157</v>
      </c>
      <c r="V555" s="602" t="s">
        <v>157</v>
      </c>
      <c r="W555" s="602" t="s">
        <v>157</v>
      </c>
      <c r="X555" s="602" t="s">
        <v>157</v>
      </c>
      <c r="Y555" s="602" t="s">
        <v>157</v>
      </c>
      <c r="Z555" s="602" t="s">
        <v>157</v>
      </c>
      <c r="AA555" s="602" t="s">
        <v>157</v>
      </c>
      <c r="AB555" s="602" t="s">
        <v>157</v>
      </c>
      <c r="AC555" s="602" t="s">
        <v>157</v>
      </c>
      <c r="AD555" s="602" t="s">
        <v>157</v>
      </c>
      <c r="AE555" s="602" t="s">
        <v>157</v>
      </c>
      <c r="AF555" s="602" t="s">
        <v>157</v>
      </c>
      <c r="AG555" s="602" t="s">
        <v>157</v>
      </c>
      <c r="AH555" s="602" t="s">
        <v>157</v>
      </c>
      <c r="AI555" s="602" t="s">
        <v>157</v>
      </c>
      <c r="AJ555" s="602" t="s">
        <v>157</v>
      </c>
      <c r="AK555" s="602" t="s">
        <v>157</v>
      </c>
      <c r="AL555" s="602" t="s">
        <v>157</v>
      </c>
      <c r="AM555" s="602" t="s">
        <v>157</v>
      </c>
      <c r="AN555" s="602" t="s">
        <v>157</v>
      </c>
      <c r="AO555" s="602" t="s">
        <v>157</v>
      </c>
      <c r="AP555" s="602" t="s">
        <v>157</v>
      </c>
      <c r="AQ555" s="602" t="s">
        <v>157</v>
      </c>
      <c r="AR555" s="602" t="s">
        <v>157</v>
      </c>
      <c r="AS555" s="602" t="s">
        <v>157</v>
      </c>
      <c r="AT555" s="602" t="s">
        <v>157</v>
      </c>
      <c r="AU555" s="602" t="s">
        <v>157</v>
      </c>
      <c r="AV555" s="602" t="s">
        <v>157</v>
      </c>
      <c r="AW555" s="602" t="s">
        <v>157</v>
      </c>
      <c r="AX555" s="602" t="s">
        <v>157</v>
      </c>
      <c r="AY555" s="602" t="s">
        <v>157</v>
      </c>
      <c r="AZ555" s="602" t="s">
        <v>157</v>
      </c>
      <c r="BA555" s="602" t="s">
        <v>157</v>
      </c>
      <c r="BB555" s="602" t="s">
        <v>157</v>
      </c>
      <c r="BC555" s="602" t="s">
        <v>157</v>
      </c>
      <c r="BD555" s="602" t="s">
        <v>157</v>
      </c>
      <c r="BE555" s="602" t="s">
        <v>157</v>
      </c>
      <c r="BF555" s="602" t="s">
        <v>157</v>
      </c>
      <c r="BG555" s="602" t="s">
        <v>157</v>
      </c>
      <c r="BH555" s="602" t="s">
        <v>157</v>
      </c>
      <c r="BI555" s="602" t="s">
        <v>157</v>
      </c>
      <c r="BJ555" s="602" t="s">
        <v>157</v>
      </c>
      <c r="BK555" s="602" t="s">
        <v>157</v>
      </c>
      <c r="BL555" s="602" t="s">
        <v>157</v>
      </c>
      <c r="BM555" s="602" t="s">
        <v>157</v>
      </c>
      <c r="BN555" s="602" t="s">
        <v>157</v>
      </c>
      <c r="BO555" s="602" t="s">
        <v>157</v>
      </c>
    </row>
    <row r="556" spans="1:67" ht="14.4" x14ac:dyDescent="0.25">
      <c r="A556" s="597" t="e">
        <v>#N/A</v>
      </c>
      <c r="B556" s="597" t="e">
        <v>#N/A</v>
      </c>
      <c r="C556" s="598" t="s">
        <v>157</v>
      </c>
      <c r="D556" s="598" t="s">
        <v>157</v>
      </c>
      <c r="E556" s="599"/>
      <c r="F556" s="599" t="s">
        <v>157</v>
      </c>
      <c r="G556" s="600" t="s">
        <v>157</v>
      </c>
      <c r="H556" s="601" t="s">
        <v>157</v>
      </c>
      <c r="I556" s="602" t="s">
        <v>157</v>
      </c>
      <c r="J556" s="602" t="s">
        <v>157</v>
      </c>
      <c r="K556" s="602" t="s">
        <v>157</v>
      </c>
      <c r="L556" s="602" t="s">
        <v>157</v>
      </c>
      <c r="M556" s="602" t="s">
        <v>157</v>
      </c>
      <c r="N556" s="602" t="s">
        <v>157</v>
      </c>
      <c r="O556" s="602" t="s">
        <v>157</v>
      </c>
      <c r="P556" s="602" t="s">
        <v>157</v>
      </c>
      <c r="Q556" s="602" t="s">
        <v>157</v>
      </c>
      <c r="R556" s="602" t="s">
        <v>157</v>
      </c>
      <c r="S556" s="602" t="s">
        <v>157</v>
      </c>
      <c r="T556" s="602" t="s">
        <v>157</v>
      </c>
      <c r="U556" s="602" t="s">
        <v>157</v>
      </c>
      <c r="V556" s="602" t="s">
        <v>157</v>
      </c>
      <c r="W556" s="602" t="s">
        <v>157</v>
      </c>
      <c r="X556" s="602" t="s">
        <v>157</v>
      </c>
      <c r="Y556" s="602" t="s">
        <v>157</v>
      </c>
      <c r="Z556" s="602" t="s">
        <v>157</v>
      </c>
      <c r="AA556" s="602" t="s">
        <v>157</v>
      </c>
      <c r="AB556" s="602" t="s">
        <v>157</v>
      </c>
      <c r="AC556" s="602" t="s">
        <v>157</v>
      </c>
      <c r="AD556" s="602" t="s">
        <v>157</v>
      </c>
      <c r="AE556" s="602" t="s">
        <v>157</v>
      </c>
      <c r="AF556" s="602" t="s">
        <v>157</v>
      </c>
      <c r="AG556" s="602" t="s">
        <v>157</v>
      </c>
      <c r="AH556" s="602" t="s">
        <v>157</v>
      </c>
      <c r="AI556" s="602" t="s">
        <v>157</v>
      </c>
      <c r="AJ556" s="602" t="s">
        <v>157</v>
      </c>
      <c r="AK556" s="602" t="s">
        <v>157</v>
      </c>
      <c r="AL556" s="602" t="s">
        <v>157</v>
      </c>
      <c r="AM556" s="602" t="s">
        <v>157</v>
      </c>
      <c r="AN556" s="602" t="s">
        <v>157</v>
      </c>
      <c r="AO556" s="602" t="s">
        <v>157</v>
      </c>
      <c r="AP556" s="602" t="s">
        <v>157</v>
      </c>
      <c r="AQ556" s="602" t="s">
        <v>157</v>
      </c>
      <c r="AR556" s="602" t="s">
        <v>157</v>
      </c>
      <c r="AS556" s="602" t="s">
        <v>157</v>
      </c>
      <c r="AT556" s="602" t="s">
        <v>157</v>
      </c>
      <c r="AU556" s="602" t="s">
        <v>157</v>
      </c>
      <c r="AV556" s="602" t="s">
        <v>157</v>
      </c>
      <c r="AW556" s="602" t="s">
        <v>157</v>
      </c>
      <c r="AX556" s="602" t="s">
        <v>157</v>
      </c>
      <c r="AY556" s="602" t="s">
        <v>157</v>
      </c>
      <c r="AZ556" s="602" t="s">
        <v>157</v>
      </c>
      <c r="BA556" s="602" t="s">
        <v>157</v>
      </c>
      <c r="BB556" s="602" t="s">
        <v>157</v>
      </c>
      <c r="BC556" s="602" t="s">
        <v>157</v>
      </c>
      <c r="BD556" s="602" t="s">
        <v>157</v>
      </c>
      <c r="BE556" s="602" t="s">
        <v>157</v>
      </c>
      <c r="BF556" s="602" t="s">
        <v>157</v>
      </c>
      <c r="BG556" s="602" t="s">
        <v>157</v>
      </c>
      <c r="BH556" s="602" t="s">
        <v>157</v>
      </c>
      <c r="BI556" s="602" t="s">
        <v>157</v>
      </c>
      <c r="BJ556" s="602" t="s">
        <v>157</v>
      </c>
      <c r="BK556" s="602" t="s">
        <v>157</v>
      </c>
      <c r="BL556" s="602" t="s">
        <v>157</v>
      </c>
      <c r="BM556" s="602" t="s">
        <v>157</v>
      </c>
      <c r="BN556" s="602" t="s">
        <v>157</v>
      </c>
      <c r="BO556" s="602" t="s">
        <v>157</v>
      </c>
    </row>
    <row r="557" spans="1:67" ht="14.4" x14ac:dyDescent="0.25">
      <c r="A557" s="597" t="e">
        <v>#N/A</v>
      </c>
      <c r="B557" s="597" t="e">
        <v>#N/A</v>
      </c>
      <c r="C557" s="598" t="s">
        <v>157</v>
      </c>
      <c r="D557" s="598" t="s">
        <v>157</v>
      </c>
      <c r="E557" s="599"/>
      <c r="F557" s="599" t="s">
        <v>157</v>
      </c>
      <c r="G557" s="600" t="s">
        <v>157</v>
      </c>
      <c r="H557" s="601" t="s">
        <v>157</v>
      </c>
      <c r="I557" s="602" t="s">
        <v>157</v>
      </c>
      <c r="J557" s="602" t="s">
        <v>157</v>
      </c>
      <c r="K557" s="602" t="s">
        <v>157</v>
      </c>
      <c r="L557" s="602" t="s">
        <v>157</v>
      </c>
      <c r="M557" s="602" t="s">
        <v>157</v>
      </c>
      <c r="N557" s="602" t="s">
        <v>157</v>
      </c>
      <c r="O557" s="602" t="s">
        <v>157</v>
      </c>
      <c r="P557" s="602" t="s">
        <v>157</v>
      </c>
      <c r="Q557" s="602" t="s">
        <v>157</v>
      </c>
      <c r="R557" s="602" t="s">
        <v>157</v>
      </c>
      <c r="S557" s="602" t="s">
        <v>157</v>
      </c>
      <c r="T557" s="602" t="s">
        <v>157</v>
      </c>
      <c r="U557" s="602" t="s">
        <v>157</v>
      </c>
      <c r="V557" s="602" t="s">
        <v>157</v>
      </c>
      <c r="W557" s="602" t="s">
        <v>157</v>
      </c>
      <c r="X557" s="602" t="s">
        <v>157</v>
      </c>
      <c r="Y557" s="602" t="s">
        <v>157</v>
      </c>
      <c r="Z557" s="602" t="s">
        <v>157</v>
      </c>
      <c r="AA557" s="602" t="s">
        <v>157</v>
      </c>
      <c r="AB557" s="602" t="s">
        <v>157</v>
      </c>
      <c r="AC557" s="602" t="s">
        <v>157</v>
      </c>
      <c r="AD557" s="602" t="s">
        <v>157</v>
      </c>
      <c r="AE557" s="602" t="s">
        <v>157</v>
      </c>
      <c r="AF557" s="602" t="s">
        <v>157</v>
      </c>
      <c r="AG557" s="602" t="s">
        <v>157</v>
      </c>
      <c r="AH557" s="602" t="s">
        <v>157</v>
      </c>
      <c r="AI557" s="602" t="s">
        <v>157</v>
      </c>
      <c r="AJ557" s="602" t="s">
        <v>157</v>
      </c>
      <c r="AK557" s="602" t="s">
        <v>157</v>
      </c>
      <c r="AL557" s="602" t="s">
        <v>157</v>
      </c>
      <c r="AM557" s="602" t="s">
        <v>157</v>
      </c>
      <c r="AN557" s="602" t="s">
        <v>157</v>
      </c>
      <c r="AO557" s="602" t="s">
        <v>157</v>
      </c>
      <c r="AP557" s="602" t="s">
        <v>157</v>
      </c>
      <c r="AQ557" s="602" t="s">
        <v>157</v>
      </c>
      <c r="AR557" s="602" t="s">
        <v>157</v>
      </c>
      <c r="AS557" s="602" t="s">
        <v>157</v>
      </c>
      <c r="AT557" s="602" t="s">
        <v>157</v>
      </c>
      <c r="AU557" s="602" t="s">
        <v>157</v>
      </c>
      <c r="AV557" s="602" t="s">
        <v>157</v>
      </c>
      <c r="AW557" s="602" t="s">
        <v>157</v>
      </c>
      <c r="AX557" s="602" t="s">
        <v>157</v>
      </c>
      <c r="AY557" s="602" t="s">
        <v>157</v>
      </c>
      <c r="AZ557" s="602" t="s">
        <v>157</v>
      </c>
      <c r="BA557" s="602" t="s">
        <v>157</v>
      </c>
      <c r="BB557" s="602" t="s">
        <v>157</v>
      </c>
      <c r="BC557" s="602" t="s">
        <v>157</v>
      </c>
      <c r="BD557" s="602" t="s">
        <v>157</v>
      </c>
      <c r="BE557" s="602" t="s">
        <v>157</v>
      </c>
      <c r="BF557" s="602" t="s">
        <v>157</v>
      </c>
      <c r="BG557" s="602" t="s">
        <v>157</v>
      </c>
      <c r="BH557" s="602" t="s">
        <v>157</v>
      </c>
      <c r="BI557" s="602" t="s">
        <v>157</v>
      </c>
      <c r="BJ557" s="602" t="s">
        <v>157</v>
      </c>
      <c r="BK557" s="602" t="s">
        <v>157</v>
      </c>
      <c r="BL557" s="602" t="s">
        <v>157</v>
      </c>
      <c r="BM557" s="602" t="s">
        <v>157</v>
      </c>
      <c r="BN557" s="602" t="s">
        <v>157</v>
      </c>
      <c r="BO557" s="602" t="s">
        <v>157</v>
      </c>
    </row>
    <row r="558" spans="1:67" ht="14.4" x14ac:dyDescent="0.25">
      <c r="A558" s="597" t="e">
        <v>#N/A</v>
      </c>
      <c r="B558" s="597" t="e">
        <v>#N/A</v>
      </c>
      <c r="C558" s="598" t="s">
        <v>157</v>
      </c>
      <c r="D558" s="598" t="s">
        <v>157</v>
      </c>
      <c r="E558" s="599"/>
      <c r="F558" s="599" t="s">
        <v>157</v>
      </c>
      <c r="G558" s="600" t="s">
        <v>157</v>
      </c>
      <c r="H558" s="601" t="s">
        <v>157</v>
      </c>
      <c r="I558" s="602" t="s">
        <v>157</v>
      </c>
      <c r="J558" s="602" t="s">
        <v>157</v>
      </c>
      <c r="K558" s="602" t="s">
        <v>157</v>
      </c>
      <c r="L558" s="602" t="s">
        <v>157</v>
      </c>
      <c r="M558" s="602" t="s">
        <v>157</v>
      </c>
      <c r="N558" s="602" t="s">
        <v>157</v>
      </c>
      <c r="O558" s="602" t="s">
        <v>157</v>
      </c>
      <c r="P558" s="602" t="s">
        <v>157</v>
      </c>
      <c r="Q558" s="602" t="s">
        <v>157</v>
      </c>
      <c r="R558" s="602" t="s">
        <v>157</v>
      </c>
      <c r="S558" s="602" t="s">
        <v>157</v>
      </c>
      <c r="T558" s="602" t="s">
        <v>157</v>
      </c>
      <c r="U558" s="602" t="s">
        <v>157</v>
      </c>
      <c r="V558" s="602" t="s">
        <v>157</v>
      </c>
      <c r="W558" s="602" t="s">
        <v>157</v>
      </c>
      <c r="X558" s="602" t="s">
        <v>157</v>
      </c>
      <c r="Y558" s="602" t="s">
        <v>157</v>
      </c>
      <c r="Z558" s="602" t="s">
        <v>157</v>
      </c>
      <c r="AA558" s="602" t="s">
        <v>157</v>
      </c>
      <c r="AB558" s="602" t="s">
        <v>157</v>
      </c>
      <c r="AC558" s="602" t="s">
        <v>157</v>
      </c>
      <c r="AD558" s="602" t="s">
        <v>157</v>
      </c>
      <c r="AE558" s="602" t="s">
        <v>157</v>
      </c>
      <c r="AF558" s="602" t="s">
        <v>157</v>
      </c>
      <c r="AG558" s="602" t="s">
        <v>157</v>
      </c>
      <c r="AH558" s="602" t="s">
        <v>157</v>
      </c>
      <c r="AI558" s="602" t="s">
        <v>157</v>
      </c>
      <c r="AJ558" s="602" t="s">
        <v>157</v>
      </c>
      <c r="AK558" s="602" t="s">
        <v>157</v>
      </c>
      <c r="AL558" s="602" t="s">
        <v>157</v>
      </c>
      <c r="AM558" s="602" t="s">
        <v>157</v>
      </c>
      <c r="AN558" s="602" t="s">
        <v>157</v>
      </c>
      <c r="AO558" s="602" t="s">
        <v>157</v>
      </c>
      <c r="AP558" s="602" t="s">
        <v>157</v>
      </c>
      <c r="AQ558" s="602" t="s">
        <v>157</v>
      </c>
      <c r="AR558" s="602" t="s">
        <v>157</v>
      </c>
      <c r="AS558" s="602" t="s">
        <v>157</v>
      </c>
      <c r="AT558" s="602" t="s">
        <v>157</v>
      </c>
      <c r="AU558" s="602" t="s">
        <v>157</v>
      </c>
      <c r="AV558" s="602" t="s">
        <v>157</v>
      </c>
      <c r="AW558" s="602" t="s">
        <v>157</v>
      </c>
      <c r="AX558" s="602" t="s">
        <v>157</v>
      </c>
      <c r="AY558" s="602" t="s">
        <v>157</v>
      </c>
      <c r="AZ558" s="602" t="s">
        <v>157</v>
      </c>
      <c r="BA558" s="602" t="s">
        <v>157</v>
      </c>
      <c r="BB558" s="602" t="s">
        <v>157</v>
      </c>
      <c r="BC558" s="602" t="s">
        <v>157</v>
      </c>
      <c r="BD558" s="602" t="s">
        <v>157</v>
      </c>
      <c r="BE558" s="602" t="s">
        <v>157</v>
      </c>
      <c r="BF558" s="602" t="s">
        <v>157</v>
      </c>
      <c r="BG558" s="602" t="s">
        <v>157</v>
      </c>
      <c r="BH558" s="602" t="s">
        <v>157</v>
      </c>
      <c r="BI558" s="602" t="s">
        <v>157</v>
      </c>
      <c r="BJ558" s="602" t="s">
        <v>157</v>
      </c>
      <c r="BK558" s="602" t="s">
        <v>157</v>
      </c>
      <c r="BL558" s="602" t="s">
        <v>157</v>
      </c>
      <c r="BM558" s="602" t="s">
        <v>157</v>
      </c>
      <c r="BN558" s="602" t="s">
        <v>157</v>
      </c>
      <c r="BO558" s="602" t="s">
        <v>157</v>
      </c>
    </row>
    <row r="559" spans="1:67" ht="14.4" x14ac:dyDescent="0.25">
      <c r="A559" s="597" t="e">
        <v>#N/A</v>
      </c>
      <c r="B559" s="597" t="e">
        <v>#N/A</v>
      </c>
      <c r="C559" s="598" t="s">
        <v>157</v>
      </c>
      <c r="D559" s="598" t="s">
        <v>157</v>
      </c>
      <c r="E559" s="599"/>
      <c r="F559" s="599" t="s">
        <v>157</v>
      </c>
      <c r="G559" s="600" t="s">
        <v>157</v>
      </c>
      <c r="H559" s="601" t="s">
        <v>157</v>
      </c>
      <c r="I559" s="602" t="s">
        <v>157</v>
      </c>
      <c r="J559" s="602" t="s">
        <v>157</v>
      </c>
      <c r="K559" s="602" t="s">
        <v>157</v>
      </c>
      <c r="L559" s="602" t="s">
        <v>157</v>
      </c>
      <c r="M559" s="602" t="s">
        <v>157</v>
      </c>
      <c r="N559" s="602" t="s">
        <v>157</v>
      </c>
      <c r="O559" s="602" t="s">
        <v>157</v>
      </c>
      <c r="P559" s="602" t="s">
        <v>157</v>
      </c>
      <c r="Q559" s="602" t="s">
        <v>157</v>
      </c>
      <c r="R559" s="602" t="s">
        <v>157</v>
      </c>
      <c r="S559" s="602" t="s">
        <v>157</v>
      </c>
      <c r="T559" s="602" t="s">
        <v>157</v>
      </c>
      <c r="U559" s="602" t="s">
        <v>157</v>
      </c>
      <c r="V559" s="602" t="s">
        <v>157</v>
      </c>
      <c r="W559" s="602" t="s">
        <v>157</v>
      </c>
      <c r="X559" s="602" t="s">
        <v>157</v>
      </c>
      <c r="Y559" s="602" t="s">
        <v>157</v>
      </c>
      <c r="Z559" s="602" t="s">
        <v>157</v>
      </c>
      <c r="AA559" s="602" t="s">
        <v>157</v>
      </c>
      <c r="AB559" s="602" t="s">
        <v>157</v>
      </c>
      <c r="AC559" s="602" t="s">
        <v>157</v>
      </c>
      <c r="AD559" s="602" t="s">
        <v>157</v>
      </c>
      <c r="AE559" s="602" t="s">
        <v>157</v>
      </c>
      <c r="AF559" s="602" t="s">
        <v>157</v>
      </c>
      <c r="AG559" s="602" t="s">
        <v>157</v>
      </c>
      <c r="AH559" s="602" t="s">
        <v>157</v>
      </c>
      <c r="AI559" s="602" t="s">
        <v>157</v>
      </c>
      <c r="AJ559" s="602" t="s">
        <v>157</v>
      </c>
      <c r="AK559" s="602" t="s">
        <v>157</v>
      </c>
      <c r="AL559" s="602" t="s">
        <v>157</v>
      </c>
      <c r="AM559" s="602" t="s">
        <v>157</v>
      </c>
      <c r="AN559" s="602" t="s">
        <v>157</v>
      </c>
      <c r="AO559" s="602" t="s">
        <v>157</v>
      </c>
      <c r="AP559" s="602" t="s">
        <v>157</v>
      </c>
      <c r="AQ559" s="602" t="s">
        <v>157</v>
      </c>
      <c r="AR559" s="602" t="s">
        <v>157</v>
      </c>
      <c r="AS559" s="602" t="s">
        <v>157</v>
      </c>
      <c r="AT559" s="602" t="s">
        <v>157</v>
      </c>
      <c r="AU559" s="602" t="s">
        <v>157</v>
      </c>
      <c r="AV559" s="602" t="s">
        <v>157</v>
      </c>
      <c r="AW559" s="602" t="s">
        <v>157</v>
      </c>
      <c r="AX559" s="602" t="s">
        <v>157</v>
      </c>
      <c r="AY559" s="602" t="s">
        <v>157</v>
      </c>
      <c r="AZ559" s="602" t="s">
        <v>157</v>
      </c>
      <c r="BA559" s="602" t="s">
        <v>157</v>
      </c>
      <c r="BB559" s="602" t="s">
        <v>157</v>
      </c>
      <c r="BC559" s="602" t="s">
        <v>157</v>
      </c>
      <c r="BD559" s="602" t="s">
        <v>157</v>
      </c>
      <c r="BE559" s="602" t="s">
        <v>157</v>
      </c>
      <c r="BF559" s="602" t="s">
        <v>157</v>
      </c>
      <c r="BG559" s="602" t="s">
        <v>157</v>
      </c>
      <c r="BH559" s="602" t="s">
        <v>157</v>
      </c>
      <c r="BI559" s="602" t="s">
        <v>157</v>
      </c>
      <c r="BJ559" s="602" t="s">
        <v>157</v>
      </c>
      <c r="BK559" s="602" t="s">
        <v>157</v>
      </c>
      <c r="BL559" s="602" t="s">
        <v>157</v>
      </c>
      <c r="BM559" s="602" t="s">
        <v>157</v>
      </c>
      <c r="BN559" s="602" t="s">
        <v>157</v>
      </c>
      <c r="BO559" s="602" t="s">
        <v>157</v>
      </c>
    </row>
    <row r="560" spans="1:67" ht="14.4" x14ac:dyDescent="0.25">
      <c r="A560" s="597" t="e">
        <v>#N/A</v>
      </c>
      <c r="B560" s="597" t="e">
        <v>#N/A</v>
      </c>
      <c r="C560" s="598" t="s">
        <v>157</v>
      </c>
      <c r="D560" s="598" t="s">
        <v>157</v>
      </c>
      <c r="E560" s="599"/>
      <c r="F560" s="599" t="s">
        <v>157</v>
      </c>
      <c r="G560" s="600" t="s">
        <v>157</v>
      </c>
      <c r="H560" s="601" t="s">
        <v>157</v>
      </c>
      <c r="I560" s="602" t="s">
        <v>157</v>
      </c>
      <c r="J560" s="602" t="s">
        <v>157</v>
      </c>
      <c r="K560" s="602" t="s">
        <v>157</v>
      </c>
      <c r="L560" s="602" t="s">
        <v>157</v>
      </c>
      <c r="M560" s="602" t="s">
        <v>157</v>
      </c>
      <c r="N560" s="602" t="s">
        <v>157</v>
      </c>
      <c r="O560" s="602" t="s">
        <v>157</v>
      </c>
      <c r="P560" s="602" t="s">
        <v>157</v>
      </c>
      <c r="Q560" s="602" t="s">
        <v>157</v>
      </c>
      <c r="R560" s="602" t="s">
        <v>157</v>
      </c>
      <c r="S560" s="602" t="s">
        <v>157</v>
      </c>
      <c r="T560" s="602" t="s">
        <v>157</v>
      </c>
      <c r="U560" s="602" t="s">
        <v>157</v>
      </c>
      <c r="V560" s="602" t="s">
        <v>157</v>
      </c>
      <c r="W560" s="602" t="s">
        <v>157</v>
      </c>
      <c r="X560" s="602" t="s">
        <v>157</v>
      </c>
      <c r="Y560" s="602" t="s">
        <v>157</v>
      </c>
      <c r="Z560" s="602" t="s">
        <v>157</v>
      </c>
      <c r="AA560" s="602" t="s">
        <v>157</v>
      </c>
      <c r="AB560" s="602" t="s">
        <v>157</v>
      </c>
      <c r="AC560" s="602" t="s">
        <v>157</v>
      </c>
      <c r="AD560" s="602" t="s">
        <v>157</v>
      </c>
      <c r="AE560" s="602" t="s">
        <v>157</v>
      </c>
      <c r="AF560" s="602" t="s">
        <v>157</v>
      </c>
      <c r="AG560" s="602" t="s">
        <v>157</v>
      </c>
      <c r="AH560" s="602" t="s">
        <v>157</v>
      </c>
      <c r="AI560" s="602" t="s">
        <v>157</v>
      </c>
      <c r="AJ560" s="602" t="s">
        <v>157</v>
      </c>
      <c r="AK560" s="602" t="s">
        <v>157</v>
      </c>
      <c r="AL560" s="602" t="s">
        <v>157</v>
      </c>
      <c r="AM560" s="602" t="s">
        <v>157</v>
      </c>
      <c r="AN560" s="602" t="s">
        <v>157</v>
      </c>
      <c r="AO560" s="602" t="s">
        <v>157</v>
      </c>
      <c r="AP560" s="602" t="s">
        <v>157</v>
      </c>
      <c r="AQ560" s="602" t="s">
        <v>157</v>
      </c>
      <c r="AR560" s="602" t="s">
        <v>157</v>
      </c>
      <c r="AS560" s="602" t="s">
        <v>157</v>
      </c>
      <c r="AT560" s="602" t="s">
        <v>157</v>
      </c>
      <c r="AU560" s="602" t="s">
        <v>157</v>
      </c>
      <c r="AV560" s="602" t="s">
        <v>157</v>
      </c>
      <c r="AW560" s="602" t="s">
        <v>157</v>
      </c>
      <c r="AX560" s="602" t="s">
        <v>157</v>
      </c>
      <c r="AY560" s="602" t="s">
        <v>157</v>
      </c>
      <c r="AZ560" s="602" t="s">
        <v>157</v>
      </c>
      <c r="BA560" s="602" t="s">
        <v>157</v>
      </c>
      <c r="BB560" s="602" t="s">
        <v>157</v>
      </c>
      <c r="BC560" s="602" t="s">
        <v>157</v>
      </c>
      <c r="BD560" s="602" t="s">
        <v>157</v>
      </c>
      <c r="BE560" s="602" t="s">
        <v>157</v>
      </c>
      <c r="BF560" s="602" t="s">
        <v>157</v>
      </c>
      <c r="BG560" s="602" t="s">
        <v>157</v>
      </c>
      <c r="BH560" s="602" t="s">
        <v>157</v>
      </c>
      <c r="BI560" s="602" t="s">
        <v>157</v>
      </c>
      <c r="BJ560" s="602" t="s">
        <v>157</v>
      </c>
      <c r="BK560" s="602" t="s">
        <v>157</v>
      </c>
      <c r="BL560" s="602" t="s">
        <v>157</v>
      </c>
      <c r="BM560" s="602" t="s">
        <v>157</v>
      </c>
      <c r="BN560" s="602" t="s">
        <v>157</v>
      </c>
      <c r="BO560" s="602" t="s">
        <v>157</v>
      </c>
    </row>
    <row r="561" spans="1:67" ht="14.4" x14ac:dyDescent="0.25">
      <c r="A561" s="597" t="e">
        <v>#N/A</v>
      </c>
      <c r="B561" s="597" t="e">
        <v>#N/A</v>
      </c>
      <c r="C561" s="598" t="s">
        <v>157</v>
      </c>
      <c r="D561" s="598" t="s">
        <v>157</v>
      </c>
      <c r="E561" s="599"/>
      <c r="F561" s="599" t="s">
        <v>157</v>
      </c>
      <c r="G561" s="600" t="s">
        <v>157</v>
      </c>
      <c r="H561" s="601" t="s">
        <v>157</v>
      </c>
      <c r="I561" s="602" t="s">
        <v>157</v>
      </c>
      <c r="J561" s="602" t="s">
        <v>157</v>
      </c>
      <c r="K561" s="602" t="s">
        <v>157</v>
      </c>
      <c r="L561" s="602" t="s">
        <v>157</v>
      </c>
      <c r="M561" s="602" t="s">
        <v>157</v>
      </c>
      <c r="N561" s="602" t="s">
        <v>157</v>
      </c>
      <c r="O561" s="602" t="s">
        <v>157</v>
      </c>
      <c r="P561" s="602" t="s">
        <v>157</v>
      </c>
      <c r="Q561" s="602" t="s">
        <v>157</v>
      </c>
      <c r="R561" s="602" t="s">
        <v>157</v>
      </c>
      <c r="S561" s="602" t="s">
        <v>157</v>
      </c>
      <c r="T561" s="602" t="s">
        <v>157</v>
      </c>
      <c r="U561" s="602" t="s">
        <v>157</v>
      </c>
      <c r="V561" s="602" t="s">
        <v>157</v>
      </c>
      <c r="W561" s="602" t="s">
        <v>157</v>
      </c>
      <c r="X561" s="602" t="s">
        <v>157</v>
      </c>
      <c r="Y561" s="602" t="s">
        <v>157</v>
      </c>
      <c r="Z561" s="602" t="s">
        <v>157</v>
      </c>
      <c r="AA561" s="602" t="s">
        <v>157</v>
      </c>
      <c r="AB561" s="602" t="s">
        <v>157</v>
      </c>
      <c r="AC561" s="602" t="s">
        <v>157</v>
      </c>
      <c r="AD561" s="602" t="s">
        <v>157</v>
      </c>
      <c r="AE561" s="602" t="s">
        <v>157</v>
      </c>
      <c r="AF561" s="602" t="s">
        <v>157</v>
      </c>
      <c r="AG561" s="602" t="s">
        <v>157</v>
      </c>
      <c r="AH561" s="602" t="s">
        <v>157</v>
      </c>
      <c r="AI561" s="602" t="s">
        <v>157</v>
      </c>
      <c r="AJ561" s="602" t="s">
        <v>157</v>
      </c>
      <c r="AK561" s="602" t="s">
        <v>157</v>
      </c>
      <c r="AL561" s="602" t="s">
        <v>157</v>
      </c>
      <c r="AM561" s="602" t="s">
        <v>157</v>
      </c>
      <c r="AN561" s="602" t="s">
        <v>157</v>
      </c>
      <c r="AO561" s="602" t="s">
        <v>157</v>
      </c>
      <c r="AP561" s="602" t="s">
        <v>157</v>
      </c>
      <c r="AQ561" s="602" t="s">
        <v>157</v>
      </c>
      <c r="AR561" s="602" t="s">
        <v>157</v>
      </c>
      <c r="AS561" s="602" t="s">
        <v>157</v>
      </c>
      <c r="AT561" s="602" t="s">
        <v>157</v>
      </c>
      <c r="AU561" s="602" t="s">
        <v>157</v>
      </c>
      <c r="AV561" s="602" t="s">
        <v>157</v>
      </c>
      <c r="AW561" s="602" t="s">
        <v>157</v>
      </c>
      <c r="AX561" s="602" t="s">
        <v>157</v>
      </c>
      <c r="AY561" s="602" t="s">
        <v>157</v>
      </c>
      <c r="AZ561" s="602" t="s">
        <v>157</v>
      </c>
      <c r="BA561" s="602" t="s">
        <v>157</v>
      </c>
      <c r="BB561" s="602" t="s">
        <v>157</v>
      </c>
      <c r="BC561" s="602" t="s">
        <v>157</v>
      </c>
      <c r="BD561" s="602" t="s">
        <v>157</v>
      </c>
      <c r="BE561" s="602" t="s">
        <v>157</v>
      </c>
      <c r="BF561" s="602" t="s">
        <v>157</v>
      </c>
      <c r="BG561" s="602" t="s">
        <v>157</v>
      </c>
      <c r="BH561" s="602" t="s">
        <v>157</v>
      </c>
      <c r="BI561" s="602" t="s">
        <v>157</v>
      </c>
      <c r="BJ561" s="602" t="s">
        <v>157</v>
      </c>
      <c r="BK561" s="602" t="s">
        <v>157</v>
      </c>
      <c r="BL561" s="602" t="s">
        <v>157</v>
      </c>
      <c r="BM561" s="602" t="s">
        <v>157</v>
      </c>
      <c r="BN561" s="602" t="s">
        <v>157</v>
      </c>
      <c r="BO561" s="602" t="s">
        <v>157</v>
      </c>
    </row>
    <row r="562" spans="1:67" ht="14.4" x14ac:dyDescent="0.25">
      <c r="A562" s="597" t="e">
        <v>#N/A</v>
      </c>
      <c r="B562" s="597" t="e">
        <v>#N/A</v>
      </c>
      <c r="C562" s="598" t="s">
        <v>157</v>
      </c>
      <c r="D562" s="598" t="s">
        <v>157</v>
      </c>
      <c r="E562" s="599"/>
      <c r="F562" s="599" t="s">
        <v>157</v>
      </c>
      <c r="G562" s="600" t="s">
        <v>157</v>
      </c>
      <c r="H562" s="601" t="s">
        <v>157</v>
      </c>
      <c r="I562" s="602" t="s">
        <v>157</v>
      </c>
      <c r="J562" s="602" t="s">
        <v>157</v>
      </c>
      <c r="K562" s="602" t="s">
        <v>157</v>
      </c>
      <c r="L562" s="602" t="s">
        <v>157</v>
      </c>
      <c r="M562" s="602" t="s">
        <v>157</v>
      </c>
      <c r="N562" s="602" t="s">
        <v>157</v>
      </c>
      <c r="O562" s="602" t="s">
        <v>157</v>
      </c>
      <c r="P562" s="602" t="s">
        <v>157</v>
      </c>
      <c r="Q562" s="602" t="s">
        <v>157</v>
      </c>
      <c r="R562" s="602" t="s">
        <v>157</v>
      </c>
      <c r="S562" s="602" t="s">
        <v>157</v>
      </c>
      <c r="T562" s="602" t="s">
        <v>157</v>
      </c>
      <c r="U562" s="602" t="s">
        <v>157</v>
      </c>
      <c r="V562" s="602" t="s">
        <v>157</v>
      </c>
      <c r="W562" s="602" t="s">
        <v>157</v>
      </c>
      <c r="X562" s="602" t="s">
        <v>157</v>
      </c>
      <c r="Y562" s="602" t="s">
        <v>157</v>
      </c>
      <c r="Z562" s="602" t="s">
        <v>157</v>
      </c>
      <c r="AA562" s="602" t="s">
        <v>157</v>
      </c>
      <c r="AB562" s="602" t="s">
        <v>157</v>
      </c>
      <c r="AC562" s="602" t="s">
        <v>157</v>
      </c>
      <c r="AD562" s="602" t="s">
        <v>157</v>
      </c>
      <c r="AE562" s="602" t="s">
        <v>157</v>
      </c>
      <c r="AF562" s="602" t="s">
        <v>157</v>
      </c>
      <c r="AG562" s="602" t="s">
        <v>157</v>
      </c>
      <c r="AH562" s="602" t="s">
        <v>157</v>
      </c>
      <c r="AI562" s="602" t="s">
        <v>157</v>
      </c>
      <c r="AJ562" s="602" t="s">
        <v>157</v>
      </c>
      <c r="AK562" s="602" t="s">
        <v>157</v>
      </c>
      <c r="AL562" s="602" t="s">
        <v>157</v>
      </c>
      <c r="AM562" s="602" t="s">
        <v>157</v>
      </c>
      <c r="AN562" s="602" t="s">
        <v>157</v>
      </c>
      <c r="AO562" s="602" t="s">
        <v>157</v>
      </c>
      <c r="AP562" s="602" t="s">
        <v>157</v>
      </c>
      <c r="AQ562" s="602" t="s">
        <v>157</v>
      </c>
      <c r="AR562" s="602" t="s">
        <v>157</v>
      </c>
      <c r="AS562" s="602" t="s">
        <v>157</v>
      </c>
      <c r="AT562" s="602" t="s">
        <v>157</v>
      </c>
      <c r="AU562" s="602" t="s">
        <v>157</v>
      </c>
      <c r="AV562" s="602" t="s">
        <v>157</v>
      </c>
      <c r="AW562" s="602" t="s">
        <v>157</v>
      </c>
      <c r="AX562" s="602" t="s">
        <v>157</v>
      </c>
      <c r="AY562" s="602" t="s">
        <v>157</v>
      </c>
      <c r="AZ562" s="602" t="s">
        <v>157</v>
      </c>
      <c r="BA562" s="602" t="s">
        <v>157</v>
      </c>
      <c r="BB562" s="602" t="s">
        <v>157</v>
      </c>
      <c r="BC562" s="602" t="s">
        <v>157</v>
      </c>
      <c r="BD562" s="602" t="s">
        <v>157</v>
      </c>
      <c r="BE562" s="602" t="s">
        <v>157</v>
      </c>
      <c r="BF562" s="602" t="s">
        <v>157</v>
      </c>
      <c r="BG562" s="602" t="s">
        <v>157</v>
      </c>
      <c r="BH562" s="602" t="s">
        <v>157</v>
      </c>
      <c r="BI562" s="602" t="s">
        <v>157</v>
      </c>
      <c r="BJ562" s="602" t="s">
        <v>157</v>
      </c>
      <c r="BK562" s="602" t="s">
        <v>157</v>
      </c>
      <c r="BL562" s="602" t="s">
        <v>157</v>
      </c>
      <c r="BM562" s="602" t="s">
        <v>157</v>
      </c>
      <c r="BN562" s="602" t="s">
        <v>157</v>
      </c>
      <c r="BO562" s="602" t="s">
        <v>157</v>
      </c>
    </row>
    <row r="563" spans="1:67" ht="14.4" x14ac:dyDescent="0.25">
      <c r="A563" s="597" t="e">
        <v>#N/A</v>
      </c>
      <c r="B563" s="597" t="e">
        <v>#N/A</v>
      </c>
      <c r="C563" s="598" t="s">
        <v>157</v>
      </c>
      <c r="D563" s="598" t="s">
        <v>157</v>
      </c>
      <c r="E563" s="599"/>
      <c r="F563" s="599" t="s">
        <v>157</v>
      </c>
      <c r="G563" s="600" t="s">
        <v>157</v>
      </c>
      <c r="H563" s="601" t="s">
        <v>157</v>
      </c>
      <c r="I563" s="602" t="s">
        <v>157</v>
      </c>
      <c r="J563" s="602" t="s">
        <v>157</v>
      </c>
      <c r="K563" s="602" t="s">
        <v>157</v>
      </c>
      <c r="L563" s="602" t="s">
        <v>157</v>
      </c>
      <c r="M563" s="602" t="s">
        <v>157</v>
      </c>
      <c r="N563" s="602" t="s">
        <v>157</v>
      </c>
      <c r="O563" s="602" t="s">
        <v>157</v>
      </c>
      <c r="P563" s="602" t="s">
        <v>157</v>
      </c>
      <c r="Q563" s="602" t="s">
        <v>157</v>
      </c>
      <c r="R563" s="602" t="s">
        <v>157</v>
      </c>
      <c r="S563" s="602" t="s">
        <v>157</v>
      </c>
      <c r="T563" s="602" t="s">
        <v>157</v>
      </c>
      <c r="U563" s="602" t="s">
        <v>157</v>
      </c>
      <c r="V563" s="602" t="s">
        <v>157</v>
      </c>
      <c r="W563" s="602" t="s">
        <v>157</v>
      </c>
      <c r="X563" s="602" t="s">
        <v>157</v>
      </c>
      <c r="Y563" s="602" t="s">
        <v>157</v>
      </c>
      <c r="Z563" s="602" t="s">
        <v>157</v>
      </c>
      <c r="AA563" s="602" t="s">
        <v>157</v>
      </c>
      <c r="AB563" s="602" t="s">
        <v>157</v>
      </c>
      <c r="AC563" s="602" t="s">
        <v>157</v>
      </c>
      <c r="AD563" s="602" t="s">
        <v>157</v>
      </c>
      <c r="AE563" s="602" t="s">
        <v>157</v>
      </c>
      <c r="AF563" s="602" t="s">
        <v>157</v>
      </c>
      <c r="AG563" s="602" t="s">
        <v>157</v>
      </c>
      <c r="AH563" s="602" t="s">
        <v>157</v>
      </c>
      <c r="AI563" s="602" t="s">
        <v>157</v>
      </c>
      <c r="AJ563" s="602" t="s">
        <v>157</v>
      </c>
      <c r="AK563" s="602" t="s">
        <v>157</v>
      </c>
      <c r="AL563" s="602" t="s">
        <v>157</v>
      </c>
      <c r="AM563" s="602" t="s">
        <v>157</v>
      </c>
      <c r="AN563" s="602" t="s">
        <v>157</v>
      </c>
      <c r="AO563" s="602" t="s">
        <v>157</v>
      </c>
      <c r="AP563" s="602" t="s">
        <v>157</v>
      </c>
      <c r="AQ563" s="602" t="s">
        <v>157</v>
      </c>
      <c r="AR563" s="602" t="s">
        <v>157</v>
      </c>
      <c r="AS563" s="602" t="s">
        <v>157</v>
      </c>
      <c r="AT563" s="602" t="s">
        <v>157</v>
      </c>
      <c r="AU563" s="602" t="s">
        <v>157</v>
      </c>
      <c r="AV563" s="602" t="s">
        <v>157</v>
      </c>
      <c r="AW563" s="602" t="s">
        <v>157</v>
      </c>
      <c r="AX563" s="602" t="s">
        <v>157</v>
      </c>
      <c r="AY563" s="602" t="s">
        <v>157</v>
      </c>
      <c r="AZ563" s="602" t="s">
        <v>157</v>
      </c>
      <c r="BA563" s="602" t="s">
        <v>157</v>
      </c>
      <c r="BB563" s="602" t="s">
        <v>157</v>
      </c>
      <c r="BC563" s="602" t="s">
        <v>157</v>
      </c>
      <c r="BD563" s="602" t="s">
        <v>157</v>
      </c>
      <c r="BE563" s="602" t="s">
        <v>157</v>
      </c>
      <c r="BF563" s="602" t="s">
        <v>157</v>
      </c>
      <c r="BG563" s="602" t="s">
        <v>157</v>
      </c>
      <c r="BH563" s="602" t="s">
        <v>157</v>
      </c>
      <c r="BI563" s="602" t="s">
        <v>157</v>
      </c>
      <c r="BJ563" s="602" t="s">
        <v>157</v>
      </c>
      <c r="BK563" s="602" t="s">
        <v>157</v>
      </c>
      <c r="BL563" s="602" t="s">
        <v>157</v>
      </c>
      <c r="BM563" s="602" t="s">
        <v>157</v>
      </c>
      <c r="BN563" s="602" t="s">
        <v>157</v>
      </c>
      <c r="BO563" s="602" t="s">
        <v>157</v>
      </c>
    </row>
    <row r="564" spans="1:67" ht="14.4" x14ac:dyDescent="0.25">
      <c r="A564" s="597" t="e">
        <v>#N/A</v>
      </c>
      <c r="B564" s="597" t="e">
        <v>#N/A</v>
      </c>
      <c r="C564" s="598" t="s">
        <v>157</v>
      </c>
      <c r="D564" s="598" t="s">
        <v>157</v>
      </c>
      <c r="E564" s="599"/>
      <c r="F564" s="599" t="s">
        <v>157</v>
      </c>
      <c r="G564" s="600" t="s">
        <v>157</v>
      </c>
      <c r="H564" s="601" t="s">
        <v>157</v>
      </c>
      <c r="I564" s="602" t="s">
        <v>157</v>
      </c>
      <c r="J564" s="602" t="s">
        <v>157</v>
      </c>
      <c r="K564" s="602" t="s">
        <v>157</v>
      </c>
      <c r="L564" s="602" t="s">
        <v>157</v>
      </c>
      <c r="M564" s="602" t="s">
        <v>157</v>
      </c>
      <c r="N564" s="602" t="s">
        <v>157</v>
      </c>
      <c r="O564" s="602" t="s">
        <v>157</v>
      </c>
      <c r="P564" s="602" t="s">
        <v>157</v>
      </c>
      <c r="Q564" s="602" t="s">
        <v>157</v>
      </c>
      <c r="R564" s="602" t="s">
        <v>157</v>
      </c>
      <c r="S564" s="602" t="s">
        <v>157</v>
      </c>
      <c r="T564" s="602" t="s">
        <v>157</v>
      </c>
      <c r="U564" s="602" t="s">
        <v>157</v>
      </c>
      <c r="V564" s="602" t="s">
        <v>157</v>
      </c>
      <c r="W564" s="602" t="s">
        <v>157</v>
      </c>
      <c r="X564" s="602" t="s">
        <v>157</v>
      </c>
      <c r="Y564" s="602" t="s">
        <v>157</v>
      </c>
      <c r="Z564" s="602" t="s">
        <v>157</v>
      </c>
      <c r="AA564" s="602" t="s">
        <v>157</v>
      </c>
      <c r="AB564" s="602" t="s">
        <v>157</v>
      </c>
      <c r="AC564" s="602" t="s">
        <v>157</v>
      </c>
      <c r="AD564" s="602" t="s">
        <v>157</v>
      </c>
      <c r="AE564" s="602" t="s">
        <v>157</v>
      </c>
      <c r="AF564" s="602" t="s">
        <v>157</v>
      </c>
      <c r="AG564" s="602" t="s">
        <v>157</v>
      </c>
      <c r="AH564" s="602" t="s">
        <v>157</v>
      </c>
      <c r="AI564" s="602" t="s">
        <v>157</v>
      </c>
      <c r="AJ564" s="602" t="s">
        <v>157</v>
      </c>
      <c r="AK564" s="602" t="s">
        <v>157</v>
      </c>
      <c r="AL564" s="602" t="s">
        <v>157</v>
      </c>
      <c r="AM564" s="602" t="s">
        <v>157</v>
      </c>
      <c r="AN564" s="602" t="s">
        <v>157</v>
      </c>
      <c r="AO564" s="602" t="s">
        <v>157</v>
      </c>
      <c r="AP564" s="602" t="s">
        <v>157</v>
      </c>
      <c r="AQ564" s="602" t="s">
        <v>157</v>
      </c>
      <c r="AR564" s="602" t="s">
        <v>157</v>
      </c>
      <c r="AS564" s="602" t="s">
        <v>157</v>
      </c>
      <c r="AT564" s="602" t="s">
        <v>157</v>
      </c>
      <c r="AU564" s="602" t="s">
        <v>157</v>
      </c>
      <c r="AV564" s="602" t="s">
        <v>157</v>
      </c>
      <c r="AW564" s="602" t="s">
        <v>157</v>
      </c>
      <c r="AX564" s="602" t="s">
        <v>157</v>
      </c>
      <c r="AY564" s="602" t="s">
        <v>157</v>
      </c>
      <c r="AZ564" s="602" t="s">
        <v>157</v>
      </c>
      <c r="BA564" s="602" t="s">
        <v>157</v>
      </c>
      <c r="BB564" s="602" t="s">
        <v>157</v>
      </c>
      <c r="BC564" s="602" t="s">
        <v>157</v>
      </c>
      <c r="BD564" s="602" t="s">
        <v>157</v>
      </c>
      <c r="BE564" s="602" t="s">
        <v>157</v>
      </c>
      <c r="BF564" s="602" t="s">
        <v>157</v>
      </c>
      <c r="BG564" s="602" t="s">
        <v>157</v>
      </c>
      <c r="BH564" s="602" t="s">
        <v>157</v>
      </c>
      <c r="BI564" s="602" t="s">
        <v>157</v>
      </c>
      <c r="BJ564" s="602" t="s">
        <v>157</v>
      </c>
      <c r="BK564" s="602" t="s">
        <v>157</v>
      </c>
      <c r="BL564" s="602" t="s">
        <v>157</v>
      </c>
      <c r="BM564" s="602" t="s">
        <v>157</v>
      </c>
      <c r="BN564" s="602" t="s">
        <v>157</v>
      </c>
      <c r="BO564" s="602" t="s">
        <v>157</v>
      </c>
    </row>
    <row r="565" spans="1:67" ht="14.4" x14ac:dyDescent="0.25">
      <c r="A565" s="597" t="e">
        <v>#N/A</v>
      </c>
      <c r="B565" s="597" t="e">
        <v>#N/A</v>
      </c>
      <c r="C565" s="598" t="s">
        <v>157</v>
      </c>
      <c r="D565" s="598" t="s">
        <v>157</v>
      </c>
      <c r="E565" s="599"/>
      <c r="F565" s="599" t="s">
        <v>157</v>
      </c>
      <c r="G565" s="600" t="s">
        <v>157</v>
      </c>
      <c r="H565" s="601" t="s">
        <v>157</v>
      </c>
      <c r="I565" s="602" t="s">
        <v>157</v>
      </c>
      <c r="J565" s="602" t="s">
        <v>157</v>
      </c>
      <c r="K565" s="602" t="s">
        <v>157</v>
      </c>
      <c r="L565" s="602" t="s">
        <v>157</v>
      </c>
      <c r="M565" s="602" t="s">
        <v>157</v>
      </c>
      <c r="N565" s="602" t="s">
        <v>157</v>
      </c>
      <c r="O565" s="602" t="s">
        <v>157</v>
      </c>
      <c r="P565" s="602" t="s">
        <v>157</v>
      </c>
      <c r="Q565" s="602" t="s">
        <v>157</v>
      </c>
      <c r="R565" s="602" t="s">
        <v>157</v>
      </c>
      <c r="S565" s="602" t="s">
        <v>157</v>
      </c>
      <c r="T565" s="602" t="s">
        <v>157</v>
      </c>
      <c r="U565" s="602" t="s">
        <v>157</v>
      </c>
      <c r="V565" s="602" t="s">
        <v>157</v>
      </c>
      <c r="W565" s="602" t="s">
        <v>157</v>
      </c>
      <c r="X565" s="602" t="s">
        <v>157</v>
      </c>
      <c r="Y565" s="602" t="s">
        <v>157</v>
      </c>
      <c r="Z565" s="602" t="s">
        <v>157</v>
      </c>
      <c r="AA565" s="602" t="s">
        <v>157</v>
      </c>
      <c r="AB565" s="602" t="s">
        <v>157</v>
      </c>
      <c r="AC565" s="602" t="s">
        <v>157</v>
      </c>
      <c r="AD565" s="602" t="s">
        <v>157</v>
      </c>
      <c r="AE565" s="602" t="s">
        <v>157</v>
      </c>
      <c r="AF565" s="602" t="s">
        <v>157</v>
      </c>
      <c r="AG565" s="602" t="s">
        <v>157</v>
      </c>
      <c r="AH565" s="602" t="s">
        <v>157</v>
      </c>
      <c r="AI565" s="602" t="s">
        <v>157</v>
      </c>
      <c r="AJ565" s="602" t="s">
        <v>157</v>
      </c>
      <c r="AK565" s="602" t="s">
        <v>157</v>
      </c>
      <c r="AL565" s="602" t="s">
        <v>157</v>
      </c>
      <c r="AM565" s="602" t="s">
        <v>157</v>
      </c>
      <c r="AN565" s="602" t="s">
        <v>157</v>
      </c>
      <c r="AO565" s="602" t="s">
        <v>157</v>
      </c>
      <c r="AP565" s="602" t="s">
        <v>157</v>
      </c>
      <c r="AQ565" s="602" t="s">
        <v>157</v>
      </c>
      <c r="AR565" s="602" t="s">
        <v>157</v>
      </c>
      <c r="AS565" s="602" t="s">
        <v>157</v>
      </c>
      <c r="AT565" s="602" t="s">
        <v>157</v>
      </c>
      <c r="AU565" s="602" t="s">
        <v>157</v>
      </c>
      <c r="AV565" s="602" t="s">
        <v>157</v>
      </c>
      <c r="AW565" s="602" t="s">
        <v>157</v>
      </c>
      <c r="AX565" s="602" t="s">
        <v>157</v>
      </c>
      <c r="AY565" s="602" t="s">
        <v>157</v>
      </c>
      <c r="AZ565" s="602" t="s">
        <v>157</v>
      </c>
      <c r="BA565" s="602" t="s">
        <v>157</v>
      </c>
      <c r="BB565" s="602" t="s">
        <v>157</v>
      </c>
      <c r="BC565" s="602" t="s">
        <v>157</v>
      </c>
      <c r="BD565" s="602" t="s">
        <v>157</v>
      </c>
      <c r="BE565" s="602" t="s">
        <v>157</v>
      </c>
      <c r="BF565" s="602" t="s">
        <v>157</v>
      </c>
      <c r="BG565" s="602" t="s">
        <v>157</v>
      </c>
      <c r="BH565" s="602" t="s">
        <v>157</v>
      </c>
      <c r="BI565" s="602" t="s">
        <v>157</v>
      </c>
      <c r="BJ565" s="602" t="s">
        <v>157</v>
      </c>
      <c r="BK565" s="602" t="s">
        <v>157</v>
      </c>
      <c r="BL565" s="602" t="s">
        <v>157</v>
      </c>
      <c r="BM565" s="602" t="s">
        <v>157</v>
      </c>
      <c r="BN565" s="602" t="s">
        <v>157</v>
      </c>
      <c r="BO565" s="602" t="s">
        <v>157</v>
      </c>
    </row>
    <row r="566" spans="1:67" ht="14.4" x14ac:dyDescent="0.25">
      <c r="A566" s="597" t="e">
        <v>#N/A</v>
      </c>
      <c r="B566" s="597" t="e">
        <v>#N/A</v>
      </c>
      <c r="C566" s="598" t="s">
        <v>157</v>
      </c>
      <c r="D566" s="598" t="s">
        <v>157</v>
      </c>
      <c r="E566" s="599"/>
      <c r="F566" s="599" t="s">
        <v>157</v>
      </c>
      <c r="G566" s="600" t="s">
        <v>157</v>
      </c>
      <c r="H566" s="601" t="s">
        <v>157</v>
      </c>
      <c r="I566" s="602" t="s">
        <v>157</v>
      </c>
      <c r="J566" s="602" t="s">
        <v>157</v>
      </c>
      <c r="K566" s="602" t="s">
        <v>157</v>
      </c>
      <c r="L566" s="602" t="s">
        <v>157</v>
      </c>
      <c r="M566" s="602" t="s">
        <v>157</v>
      </c>
      <c r="N566" s="602" t="s">
        <v>157</v>
      </c>
      <c r="O566" s="602" t="s">
        <v>157</v>
      </c>
      <c r="P566" s="602" t="s">
        <v>157</v>
      </c>
      <c r="Q566" s="602" t="s">
        <v>157</v>
      </c>
      <c r="R566" s="602" t="s">
        <v>157</v>
      </c>
      <c r="S566" s="602" t="s">
        <v>157</v>
      </c>
      <c r="T566" s="602" t="s">
        <v>157</v>
      </c>
      <c r="U566" s="602" t="s">
        <v>157</v>
      </c>
      <c r="V566" s="602" t="s">
        <v>157</v>
      </c>
      <c r="W566" s="602" t="s">
        <v>157</v>
      </c>
      <c r="X566" s="602" t="s">
        <v>157</v>
      </c>
      <c r="Y566" s="602" t="s">
        <v>157</v>
      </c>
      <c r="Z566" s="602" t="s">
        <v>157</v>
      </c>
      <c r="AA566" s="602" t="s">
        <v>157</v>
      </c>
      <c r="AB566" s="602" t="s">
        <v>157</v>
      </c>
      <c r="AC566" s="602" t="s">
        <v>157</v>
      </c>
      <c r="AD566" s="602" t="s">
        <v>157</v>
      </c>
      <c r="AE566" s="602" t="s">
        <v>157</v>
      </c>
      <c r="AF566" s="602" t="s">
        <v>157</v>
      </c>
      <c r="AG566" s="602" t="s">
        <v>157</v>
      </c>
      <c r="AH566" s="602" t="s">
        <v>157</v>
      </c>
      <c r="AI566" s="602" t="s">
        <v>157</v>
      </c>
      <c r="AJ566" s="602" t="s">
        <v>157</v>
      </c>
      <c r="AK566" s="602" t="s">
        <v>157</v>
      </c>
      <c r="AL566" s="602" t="s">
        <v>157</v>
      </c>
      <c r="AM566" s="602" t="s">
        <v>157</v>
      </c>
      <c r="AN566" s="602" t="s">
        <v>157</v>
      </c>
      <c r="AO566" s="602" t="s">
        <v>157</v>
      </c>
      <c r="AP566" s="602" t="s">
        <v>157</v>
      </c>
      <c r="AQ566" s="602" t="s">
        <v>157</v>
      </c>
      <c r="AR566" s="602" t="s">
        <v>157</v>
      </c>
      <c r="AS566" s="602" t="s">
        <v>157</v>
      </c>
      <c r="AT566" s="602" t="s">
        <v>157</v>
      </c>
      <c r="AU566" s="602" t="s">
        <v>157</v>
      </c>
      <c r="AV566" s="602" t="s">
        <v>157</v>
      </c>
      <c r="AW566" s="602" t="s">
        <v>157</v>
      </c>
      <c r="AX566" s="602" t="s">
        <v>157</v>
      </c>
      <c r="AY566" s="602" t="s">
        <v>157</v>
      </c>
      <c r="AZ566" s="602" t="s">
        <v>157</v>
      </c>
      <c r="BA566" s="602" t="s">
        <v>157</v>
      </c>
      <c r="BB566" s="602" t="s">
        <v>157</v>
      </c>
      <c r="BC566" s="602" t="s">
        <v>157</v>
      </c>
      <c r="BD566" s="602" t="s">
        <v>157</v>
      </c>
      <c r="BE566" s="602" t="s">
        <v>157</v>
      </c>
      <c r="BF566" s="602" t="s">
        <v>157</v>
      </c>
      <c r="BG566" s="602" t="s">
        <v>157</v>
      </c>
      <c r="BH566" s="602" t="s">
        <v>157</v>
      </c>
      <c r="BI566" s="602" t="s">
        <v>157</v>
      </c>
      <c r="BJ566" s="602" t="s">
        <v>157</v>
      </c>
      <c r="BK566" s="602" t="s">
        <v>157</v>
      </c>
      <c r="BL566" s="602" t="s">
        <v>157</v>
      </c>
      <c r="BM566" s="602" t="s">
        <v>157</v>
      </c>
      <c r="BN566" s="602" t="s">
        <v>157</v>
      </c>
      <c r="BO566" s="602" t="s">
        <v>157</v>
      </c>
    </row>
    <row r="567" spans="1:67" ht="14.4" x14ac:dyDescent="0.25">
      <c r="A567" s="597" t="e">
        <v>#N/A</v>
      </c>
      <c r="B567" s="597" t="e">
        <v>#N/A</v>
      </c>
      <c r="C567" s="598" t="s">
        <v>157</v>
      </c>
      <c r="D567" s="598" t="s">
        <v>157</v>
      </c>
      <c r="E567" s="599"/>
      <c r="F567" s="599" t="s">
        <v>157</v>
      </c>
      <c r="G567" s="600" t="s">
        <v>157</v>
      </c>
      <c r="H567" s="601" t="s">
        <v>157</v>
      </c>
      <c r="I567" s="602" t="s">
        <v>157</v>
      </c>
      <c r="J567" s="602" t="s">
        <v>157</v>
      </c>
      <c r="K567" s="602" t="s">
        <v>157</v>
      </c>
      <c r="L567" s="602" t="s">
        <v>157</v>
      </c>
      <c r="M567" s="602" t="s">
        <v>157</v>
      </c>
      <c r="N567" s="602" t="s">
        <v>157</v>
      </c>
      <c r="O567" s="602" t="s">
        <v>157</v>
      </c>
      <c r="P567" s="602" t="s">
        <v>157</v>
      </c>
      <c r="Q567" s="602" t="s">
        <v>157</v>
      </c>
      <c r="R567" s="602" t="s">
        <v>157</v>
      </c>
      <c r="S567" s="602" t="s">
        <v>157</v>
      </c>
      <c r="T567" s="602" t="s">
        <v>157</v>
      </c>
      <c r="U567" s="602" t="s">
        <v>157</v>
      </c>
      <c r="V567" s="602" t="s">
        <v>157</v>
      </c>
      <c r="W567" s="602" t="s">
        <v>157</v>
      </c>
      <c r="X567" s="602" t="s">
        <v>157</v>
      </c>
      <c r="Y567" s="602" t="s">
        <v>157</v>
      </c>
      <c r="Z567" s="602" t="s">
        <v>157</v>
      </c>
      <c r="AA567" s="602" t="s">
        <v>157</v>
      </c>
      <c r="AB567" s="602" t="s">
        <v>157</v>
      </c>
      <c r="AC567" s="602" t="s">
        <v>157</v>
      </c>
      <c r="AD567" s="602" t="s">
        <v>157</v>
      </c>
      <c r="AE567" s="602" t="s">
        <v>157</v>
      </c>
      <c r="AF567" s="602" t="s">
        <v>157</v>
      </c>
      <c r="AG567" s="602" t="s">
        <v>157</v>
      </c>
      <c r="AH567" s="602" t="s">
        <v>157</v>
      </c>
      <c r="AI567" s="602" t="s">
        <v>157</v>
      </c>
      <c r="AJ567" s="602" t="s">
        <v>157</v>
      </c>
      <c r="AK567" s="602" t="s">
        <v>157</v>
      </c>
      <c r="AL567" s="602" t="s">
        <v>157</v>
      </c>
      <c r="AM567" s="602" t="s">
        <v>157</v>
      </c>
      <c r="AN567" s="602" t="s">
        <v>157</v>
      </c>
      <c r="AO567" s="602" t="s">
        <v>157</v>
      </c>
      <c r="AP567" s="602" t="s">
        <v>157</v>
      </c>
      <c r="AQ567" s="602" t="s">
        <v>157</v>
      </c>
      <c r="AR567" s="602" t="s">
        <v>157</v>
      </c>
      <c r="AS567" s="602" t="s">
        <v>157</v>
      </c>
      <c r="AT567" s="602" t="s">
        <v>157</v>
      </c>
      <c r="AU567" s="602" t="s">
        <v>157</v>
      </c>
      <c r="AV567" s="602" t="s">
        <v>157</v>
      </c>
      <c r="AW567" s="602" t="s">
        <v>157</v>
      </c>
      <c r="AX567" s="602" t="s">
        <v>157</v>
      </c>
      <c r="AY567" s="602" t="s">
        <v>157</v>
      </c>
      <c r="AZ567" s="602" t="s">
        <v>157</v>
      </c>
      <c r="BA567" s="602" t="s">
        <v>157</v>
      </c>
      <c r="BB567" s="602" t="s">
        <v>157</v>
      </c>
      <c r="BC567" s="602" t="s">
        <v>157</v>
      </c>
      <c r="BD567" s="602" t="s">
        <v>157</v>
      </c>
      <c r="BE567" s="602" t="s">
        <v>157</v>
      </c>
      <c r="BF567" s="602" t="s">
        <v>157</v>
      </c>
      <c r="BG567" s="602" t="s">
        <v>157</v>
      </c>
      <c r="BH567" s="602" t="s">
        <v>157</v>
      </c>
      <c r="BI567" s="602" t="s">
        <v>157</v>
      </c>
      <c r="BJ567" s="602" t="s">
        <v>157</v>
      </c>
      <c r="BK567" s="602" t="s">
        <v>157</v>
      </c>
      <c r="BL567" s="602" t="s">
        <v>157</v>
      </c>
      <c r="BM567" s="602" t="s">
        <v>157</v>
      </c>
      <c r="BN567" s="602" t="s">
        <v>157</v>
      </c>
      <c r="BO567" s="602" t="s">
        <v>157</v>
      </c>
    </row>
    <row r="568" spans="1:67" ht="14.4" x14ac:dyDescent="0.25">
      <c r="A568" s="597" t="e">
        <v>#N/A</v>
      </c>
      <c r="B568" s="597" t="e">
        <v>#N/A</v>
      </c>
      <c r="C568" s="598" t="s">
        <v>157</v>
      </c>
      <c r="D568" s="598" t="s">
        <v>157</v>
      </c>
      <c r="E568" s="599"/>
      <c r="F568" s="599" t="s">
        <v>157</v>
      </c>
      <c r="G568" s="600" t="s">
        <v>157</v>
      </c>
      <c r="H568" s="601" t="s">
        <v>157</v>
      </c>
      <c r="I568" s="602" t="s">
        <v>157</v>
      </c>
      <c r="J568" s="602" t="s">
        <v>157</v>
      </c>
      <c r="K568" s="602" t="s">
        <v>157</v>
      </c>
      <c r="L568" s="602" t="s">
        <v>157</v>
      </c>
      <c r="M568" s="602" t="s">
        <v>157</v>
      </c>
      <c r="N568" s="602" t="s">
        <v>157</v>
      </c>
      <c r="O568" s="602" t="s">
        <v>157</v>
      </c>
      <c r="P568" s="602" t="s">
        <v>157</v>
      </c>
      <c r="Q568" s="602" t="s">
        <v>157</v>
      </c>
      <c r="R568" s="602" t="s">
        <v>157</v>
      </c>
      <c r="S568" s="602" t="s">
        <v>157</v>
      </c>
      <c r="T568" s="602" t="s">
        <v>157</v>
      </c>
      <c r="U568" s="602" t="s">
        <v>157</v>
      </c>
      <c r="V568" s="602" t="s">
        <v>157</v>
      </c>
      <c r="W568" s="602" t="s">
        <v>157</v>
      </c>
      <c r="X568" s="602" t="s">
        <v>157</v>
      </c>
      <c r="Y568" s="602" t="s">
        <v>157</v>
      </c>
      <c r="Z568" s="602" t="s">
        <v>157</v>
      </c>
      <c r="AA568" s="602" t="s">
        <v>157</v>
      </c>
      <c r="AB568" s="602" t="s">
        <v>157</v>
      </c>
      <c r="AC568" s="602" t="s">
        <v>157</v>
      </c>
      <c r="AD568" s="602" t="s">
        <v>157</v>
      </c>
      <c r="AE568" s="602" t="s">
        <v>157</v>
      </c>
      <c r="AF568" s="602" t="s">
        <v>157</v>
      </c>
      <c r="AG568" s="602" t="s">
        <v>157</v>
      </c>
      <c r="AH568" s="602" t="s">
        <v>157</v>
      </c>
      <c r="AI568" s="602" t="s">
        <v>157</v>
      </c>
      <c r="AJ568" s="602" t="s">
        <v>157</v>
      </c>
      <c r="AK568" s="602" t="s">
        <v>157</v>
      </c>
      <c r="AL568" s="602" t="s">
        <v>157</v>
      </c>
      <c r="AM568" s="602" t="s">
        <v>157</v>
      </c>
      <c r="AN568" s="602" t="s">
        <v>157</v>
      </c>
      <c r="AO568" s="602" t="s">
        <v>157</v>
      </c>
      <c r="AP568" s="602" t="s">
        <v>157</v>
      </c>
      <c r="AQ568" s="602" t="s">
        <v>157</v>
      </c>
      <c r="AR568" s="602" t="s">
        <v>157</v>
      </c>
      <c r="AS568" s="602" t="s">
        <v>157</v>
      </c>
      <c r="AT568" s="602" t="s">
        <v>157</v>
      </c>
      <c r="AU568" s="602" t="s">
        <v>157</v>
      </c>
      <c r="AV568" s="602" t="s">
        <v>157</v>
      </c>
      <c r="AW568" s="602" t="s">
        <v>157</v>
      </c>
      <c r="AX568" s="602" t="s">
        <v>157</v>
      </c>
      <c r="AY568" s="602" t="s">
        <v>157</v>
      </c>
      <c r="AZ568" s="602" t="s">
        <v>157</v>
      </c>
      <c r="BA568" s="602" t="s">
        <v>157</v>
      </c>
      <c r="BB568" s="602" t="s">
        <v>157</v>
      </c>
      <c r="BC568" s="602" t="s">
        <v>157</v>
      </c>
      <c r="BD568" s="602" t="s">
        <v>157</v>
      </c>
      <c r="BE568" s="602" t="s">
        <v>157</v>
      </c>
      <c r="BF568" s="602" t="s">
        <v>157</v>
      </c>
      <c r="BG568" s="602" t="s">
        <v>157</v>
      </c>
      <c r="BH568" s="602" t="s">
        <v>157</v>
      </c>
      <c r="BI568" s="602" t="s">
        <v>157</v>
      </c>
      <c r="BJ568" s="602" t="s">
        <v>157</v>
      </c>
      <c r="BK568" s="602" t="s">
        <v>157</v>
      </c>
      <c r="BL568" s="602" t="s">
        <v>157</v>
      </c>
      <c r="BM568" s="602" t="s">
        <v>157</v>
      </c>
      <c r="BN568" s="602" t="s">
        <v>157</v>
      </c>
      <c r="BO568" s="602" t="s">
        <v>157</v>
      </c>
    </row>
    <row r="569" spans="1:67" ht="14.4" x14ac:dyDescent="0.25">
      <c r="A569" s="597" t="e">
        <v>#N/A</v>
      </c>
      <c r="B569" s="597" t="e">
        <v>#N/A</v>
      </c>
      <c r="C569" s="598" t="s">
        <v>157</v>
      </c>
      <c r="D569" s="598" t="s">
        <v>157</v>
      </c>
      <c r="E569" s="599"/>
      <c r="F569" s="599" t="s">
        <v>157</v>
      </c>
      <c r="G569" s="600" t="s">
        <v>157</v>
      </c>
      <c r="H569" s="601" t="s">
        <v>157</v>
      </c>
      <c r="I569" s="602" t="s">
        <v>157</v>
      </c>
      <c r="J569" s="602" t="s">
        <v>157</v>
      </c>
      <c r="K569" s="602" t="s">
        <v>157</v>
      </c>
      <c r="L569" s="602" t="s">
        <v>157</v>
      </c>
      <c r="M569" s="602" t="s">
        <v>157</v>
      </c>
      <c r="N569" s="602" t="s">
        <v>157</v>
      </c>
      <c r="O569" s="602" t="s">
        <v>157</v>
      </c>
      <c r="P569" s="602" t="s">
        <v>157</v>
      </c>
      <c r="Q569" s="602" t="s">
        <v>157</v>
      </c>
      <c r="R569" s="602" t="s">
        <v>157</v>
      </c>
      <c r="S569" s="602" t="s">
        <v>157</v>
      </c>
      <c r="T569" s="602" t="s">
        <v>157</v>
      </c>
      <c r="U569" s="602" t="s">
        <v>157</v>
      </c>
      <c r="V569" s="602" t="s">
        <v>157</v>
      </c>
      <c r="W569" s="602" t="s">
        <v>157</v>
      </c>
      <c r="X569" s="602" t="s">
        <v>157</v>
      </c>
      <c r="Y569" s="602" t="s">
        <v>157</v>
      </c>
      <c r="Z569" s="602" t="s">
        <v>157</v>
      </c>
      <c r="AA569" s="602" t="s">
        <v>157</v>
      </c>
      <c r="AB569" s="602" t="s">
        <v>157</v>
      </c>
      <c r="AC569" s="602" t="s">
        <v>157</v>
      </c>
      <c r="AD569" s="602" t="s">
        <v>157</v>
      </c>
      <c r="AE569" s="602" t="s">
        <v>157</v>
      </c>
      <c r="AF569" s="602" t="s">
        <v>157</v>
      </c>
      <c r="AG569" s="602" t="s">
        <v>157</v>
      </c>
      <c r="AH569" s="602" t="s">
        <v>157</v>
      </c>
      <c r="AI569" s="602" t="s">
        <v>157</v>
      </c>
      <c r="AJ569" s="602" t="s">
        <v>157</v>
      </c>
      <c r="AK569" s="602" t="s">
        <v>157</v>
      </c>
      <c r="AL569" s="602" t="s">
        <v>157</v>
      </c>
      <c r="AM569" s="602" t="s">
        <v>157</v>
      </c>
      <c r="AN569" s="602" t="s">
        <v>157</v>
      </c>
      <c r="AO569" s="602" t="s">
        <v>157</v>
      </c>
      <c r="AP569" s="602" t="s">
        <v>157</v>
      </c>
      <c r="AQ569" s="602" t="s">
        <v>157</v>
      </c>
      <c r="AR569" s="602" t="s">
        <v>157</v>
      </c>
      <c r="AS569" s="602" t="s">
        <v>157</v>
      </c>
      <c r="AT569" s="602" t="s">
        <v>157</v>
      </c>
      <c r="AU569" s="602" t="s">
        <v>157</v>
      </c>
      <c r="AV569" s="602" t="s">
        <v>157</v>
      </c>
      <c r="AW569" s="602" t="s">
        <v>157</v>
      </c>
      <c r="AX569" s="602" t="s">
        <v>157</v>
      </c>
      <c r="AY569" s="602" t="s">
        <v>157</v>
      </c>
      <c r="AZ569" s="602" t="s">
        <v>157</v>
      </c>
      <c r="BA569" s="602" t="s">
        <v>157</v>
      </c>
      <c r="BB569" s="602" t="s">
        <v>157</v>
      </c>
      <c r="BC569" s="602" t="s">
        <v>157</v>
      </c>
      <c r="BD569" s="602" t="s">
        <v>157</v>
      </c>
      <c r="BE569" s="602" t="s">
        <v>157</v>
      </c>
      <c r="BF569" s="602" t="s">
        <v>157</v>
      </c>
      <c r="BG569" s="602" t="s">
        <v>157</v>
      </c>
      <c r="BH569" s="602" t="s">
        <v>157</v>
      </c>
      <c r="BI569" s="602" t="s">
        <v>157</v>
      </c>
      <c r="BJ569" s="602" t="s">
        <v>157</v>
      </c>
      <c r="BK569" s="602" t="s">
        <v>157</v>
      </c>
      <c r="BL569" s="602" t="s">
        <v>157</v>
      </c>
      <c r="BM569" s="602" t="s">
        <v>157</v>
      </c>
      <c r="BN569" s="602" t="s">
        <v>157</v>
      </c>
      <c r="BO569" s="602" t="s">
        <v>157</v>
      </c>
    </row>
    <row r="570" spans="1:67" ht="14.4" x14ac:dyDescent="0.25">
      <c r="A570" s="597" t="e">
        <v>#N/A</v>
      </c>
      <c r="B570" s="597" t="e">
        <v>#N/A</v>
      </c>
      <c r="C570" s="598" t="s">
        <v>157</v>
      </c>
      <c r="D570" s="598" t="s">
        <v>157</v>
      </c>
      <c r="E570" s="599"/>
      <c r="F570" s="599" t="s">
        <v>157</v>
      </c>
      <c r="G570" s="600" t="s">
        <v>157</v>
      </c>
      <c r="H570" s="601" t="s">
        <v>157</v>
      </c>
      <c r="I570" s="602" t="s">
        <v>157</v>
      </c>
      <c r="J570" s="602" t="s">
        <v>157</v>
      </c>
      <c r="K570" s="602" t="s">
        <v>157</v>
      </c>
      <c r="L570" s="602" t="s">
        <v>157</v>
      </c>
      <c r="M570" s="602" t="s">
        <v>157</v>
      </c>
      <c r="N570" s="602" t="s">
        <v>157</v>
      </c>
      <c r="O570" s="602" t="s">
        <v>157</v>
      </c>
      <c r="P570" s="602" t="s">
        <v>157</v>
      </c>
      <c r="Q570" s="602" t="s">
        <v>157</v>
      </c>
      <c r="R570" s="602" t="s">
        <v>157</v>
      </c>
      <c r="S570" s="602" t="s">
        <v>157</v>
      </c>
      <c r="T570" s="602" t="s">
        <v>157</v>
      </c>
      <c r="U570" s="602" t="s">
        <v>157</v>
      </c>
      <c r="V570" s="602" t="s">
        <v>157</v>
      </c>
      <c r="W570" s="602" t="s">
        <v>157</v>
      </c>
      <c r="X570" s="602" t="s">
        <v>157</v>
      </c>
      <c r="Y570" s="602" t="s">
        <v>157</v>
      </c>
      <c r="Z570" s="602" t="s">
        <v>157</v>
      </c>
      <c r="AA570" s="602" t="s">
        <v>157</v>
      </c>
      <c r="AB570" s="602" t="s">
        <v>157</v>
      </c>
      <c r="AC570" s="602" t="s">
        <v>157</v>
      </c>
      <c r="AD570" s="602" t="s">
        <v>157</v>
      </c>
      <c r="AE570" s="602" t="s">
        <v>157</v>
      </c>
      <c r="AF570" s="602" t="s">
        <v>157</v>
      </c>
      <c r="AG570" s="602" t="s">
        <v>157</v>
      </c>
      <c r="AH570" s="602" t="s">
        <v>157</v>
      </c>
      <c r="AI570" s="602" t="s">
        <v>157</v>
      </c>
      <c r="AJ570" s="602" t="s">
        <v>157</v>
      </c>
      <c r="AK570" s="602" t="s">
        <v>157</v>
      </c>
      <c r="AL570" s="602" t="s">
        <v>157</v>
      </c>
      <c r="AM570" s="602" t="s">
        <v>157</v>
      </c>
      <c r="AN570" s="602" t="s">
        <v>157</v>
      </c>
      <c r="AO570" s="602" t="s">
        <v>157</v>
      </c>
      <c r="AP570" s="602" t="s">
        <v>157</v>
      </c>
      <c r="AQ570" s="602" t="s">
        <v>157</v>
      </c>
      <c r="AR570" s="602" t="s">
        <v>157</v>
      </c>
      <c r="AS570" s="602" t="s">
        <v>157</v>
      </c>
      <c r="AT570" s="602" t="s">
        <v>157</v>
      </c>
      <c r="AU570" s="602" t="s">
        <v>157</v>
      </c>
      <c r="AV570" s="602" t="s">
        <v>157</v>
      </c>
      <c r="AW570" s="602" t="s">
        <v>157</v>
      </c>
      <c r="AX570" s="602" t="s">
        <v>157</v>
      </c>
      <c r="AY570" s="602" t="s">
        <v>157</v>
      </c>
      <c r="AZ570" s="602" t="s">
        <v>157</v>
      </c>
      <c r="BA570" s="602" t="s">
        <v>157</v>
      </c>
      <c r="BB570" s="602" t="s">
        <v>157</v>
      </c>
      <c r="BC570" s="602" t="s">
        <v>157</v>
      </c>
      <c r="BD570" s="602" t="s">
        <v>157</v>
      </c>
      <c r="BE570" s="602" t="s">
        <v>157</v>
      </c>
      <c r="BF570" s="602" t="s">
        <v>157</v>
      </c>
      <c r="BG570" s="602" t="s">
        <v>157</v>
      </c>
      <c r="BH570" s="602" t="s">
        <v>157</v>
      </c>
      <c r="BI570" s="602" t="s">
        <v>157</v>
      </c>
      <c r="BJ570" s="602" t="s">
        <v>157</v>
      </c>
      <c r="BK570" s="602" t="s">
        <v>157</v>
      </c>
      <c r="BL570" s="602" t="s">
        <v>157</v>
      </c>
      <c r="BM570" s="602" t="s">
        <v>157</v>
      </c>
      <c r="BN570" s="602" t="s">
        <v>157</v>
      </c>
      <c r="BO570" s="602" t="s">
        <v>157</v>
      </c>
    </row>
    <row r="571" spans="1:67" ht="14.4" x14ac:dyDescent="0.25">
      <c r="A571" s="597" t="e">
        <v>#N/A</v>
      </c>
      <c r="B571" s="597" t="e">
        <v>#N/A</v>
      </c>
      <c r="C571" s="598" t="s">
        <v>157</v>
      </c>
      <c r="D571" s="598" t="s">
        <v>157</v>
      </c>
      <c r="E571" s="599"/>
      <c r="F571" s="599" t="s">
        <v>157</v>
      </c>
      <c r="G571" s="600" t="s">
        <v>157</v>
      </c>
      <c r="H571" s="601" t="s">
        <v>157</v>
      </c>
      <c r="I571" s="602" t="s">
        <v>157</v>
      </c>
      <c r="J571" s="602" t="s">
        <v>157</v>
      </c>
      <c r="K571" s="602" t="s">
        <v>157</v>
      </c>
      <c r="L571" s="602" t="s">
        <v>157</v>
      </c>
      <c r="M571" s="602" t="s">
        <v>157</v>
      </c>
      <c r="N571" s="602" t="s">
        <v>157</v>
      </c>
      <c r="O571" s="602" t="s">
        <v>157</v>
      </c>
      <c r="P571" s="602" t="s">
        <v>157</v>
      </c>
      <c r="Q571" s="602" t="s">
        <v>157</v>
      </c>
      <c r="R571" s="602" t="s">
        <v>157</v>
      </c>
      <c r="S571" s="602" t="s">
        <v>157</v>
      </c>
      <c r="T571" s="602" t="s">
        <v>157</v>
      </c>
      <c r="U571" s="602" t="s">
        <v>157</v>
      </c>
      <c r="V571" s="602" t="s">
        <v>157</v>
      </c>
      <c r="W571" s="602" t="s">
        <v>157</v>
      </c>
      <c r="X571" s="602" t="s">
        <v>157</v>
      </c>
      <c r="Y571" s="602" t="s">
        <v>157</v>
      </c>
      <c r="Z571" s="602" t="s">
        <v>157</v>
      </c>
      <c r="AA571" s="602" t="s">
        <v>157</v>
      </c>
      <c r="AB571" s="602" t="s">
        <v>157</v>
      </c>
      <c r="AC571" s="602" t="s">
        <v>157</v>
      </c>
      <c r="AD571" s="602" t="s">
        <v>157</v>
      </c>
      <c r="AE571" s="602" t="s">
        <v>157</v>
      </c>
      <c r="AF571" s="602" t="s">
        <v>157</v>
      </c>
      <c r="AG571" s="602" t="s">
        <v>157</v>
      </c>
      <c r="AH571" s="602" t="s">
        <v>157</v>
      </c>
      <c r="AI571" s="602" t="s">
        <v>157</v>
      </c>
      <c r="AJ571" s="602" t="s">
        <v>157</v>
      </c>
      <c r="AK571" s="602" t="s">
        <v>157</v>
      </c>
      <c r="AL571" s="602" t="s">
        <v>157</v>
      </c>
      <c r="AM571" s="602" t="s">
        <v>157</v>
      </c>
      <c r="AN571" s="602" t="s">
        <v>157</v>
      </c>
      <c r="AO571" s="602" t="s">
        <v>157</v>
      </c>
      <c r="AP571" s="602" t="s">
        <v>157</v>
      </c>
      <c r="AQ571" s="602" t="s">
        <v>157</v>
      </c>
      <c r="AR571" s="602" t="s">
        <v>157</v>
      </c>
      <c r="AS571" s="602" t="s">
        <v>157</v>
      </c>
      <c r="AT571" s="602" t="s">
        <v>157</v>
      </c>
      <c r="AU571" s="602" t="s">
        <v>157</v>
      </c>
      <c r="AV571" s="602" t="s">
        <v>157</v>
      </c>
      <c r="AW571" s="602" t="s">
        <v>157</v>
      </c>
      <c r="AX571" s="602" t="s">
        <v>157</v>
      </c>
      <c r="AY571" s="602" t="s">
        <v>157</v>
      </c>
      <c r="AZ571" s="602" t="s">
        <v>157</v>
      </c>
      <c r="BA571" s="602" t="s">
        <v>157</v>
      </c>
      <c r="BB571" s="602" t="s">
        <v>157</v>
      </c>
      <c r="BC571" s="602" t="s">
        <v>157</v>
      </c>
      <c r="BD571" s="602" t="s">
        <v>157</v>
      </c>
      <c r="BE571" s="602" t="s">
        <v>157</v>
      </c>
      <c r="BF571" s="602" t="s">
        <v>157</v>
      </c>
      <c r="BG571" s="602" t="s">
        <v>157</v>
      </c>
      <c r="BH571" s="602" t="s">
        <v>157</v>
      </c>
      <c r="BI571" s="602" t="s">
        <v>157</v>
      </c>
      <c r="BJ571" s="602" t="s">
        <v>157</v>
      </c>
      <c r="BK571" s="602" t="s">
        <v>157</v>
      </c>
      <c r="BL571" s="602" t="s">
        <v>157</v>
      </c>
      <c r="BM571" s="602" t="s">
        <v>157</v>
      </c>
      <c r="BN571" s="602" t="s">
        <v>157</v>
      </c>
      <c r="BO571" s="602" t="s">
        <v>157</v>
      </c>
    </row>
    <row r="572" spans="1:67" ht="14.4" x14ac:dyDescent="0.25">
      <c r="A572" s="597" t="e">
        <v>#N/A</v>
      </c>
      <c r="B572" s="597" t="e">
        <v>#N/A</v>
      </c>
      <c r="C572" s="598" t="s">
        <v>157</v>
      </c>
      <c r="D572" s="598" t="s">
        <v>157</v>
      </c>
      <c r="E572" s="599"/>
      <c r="F572" s="599" t="s">
        <v>157</v>
      </c>
      <c r="G572" s="600" t="s">
        <v>157</v>
      </c>
      <c r="H572" s="601" t="s">
        <v>157</v>
      </c>
      <c r="I572" s="602" t="s">
        <v>157</v>
      </c>
      <c r="J572" s="602" t="s">
        <v>157</v>
      </c>
      <c r="K572" s="602" t="s">
        <v>157</v>
      </c>
      <c r="L572" s="602" t="s">
        <v>157</v>
      </c>
      <c r="M572" s="602" t="s">
        <v>157</v>
      </c>
      <c r="N572" s="602" t="s">
        <v>157</v>
      </c>
      <c r="O572" s="602" t="s">
        <v>157</v>
      </c>
      <c r="P572" s="602" t="s">
        <v>157</v>
      </c>
      <c r="Q572" s="602" t="s">
        <v>157</v>
      </c>
      <c r="R572" s="602" t="s">
        <v>157</v>
      </c>
      <c r="S572" s="602" t="s">
        <v>157</v>
      </c>
      <c r="T572" s="602" t="s">
        <v>157</v>
      </c>
      <c r="U572" s="602" t="s">
        <v>157</v>
      </c>
      <c r="V572" s="602" t="s">
        <v>157</v>
      </c>
      <c r="W572" s="602" t="s">
        <v>157</v>
      </c>
      <c r="X572" s="602" t="s">
        <v>157</v>
      </c>
      <c r="Y572" s="602" t="s">
        <v>157</v>
      </c>
      <c r="Z572" s="602" t="s">
        <v>157</v>
      </c>
      <c r="AA572" s="602" t="s">
        <v>157</v>
      </c>
      <c r="AB572" s="602" t="s">
        <v>157</v>
      </c>
      <c r="AC572" s="602" t="s">
        <v>157</v>
      </c>
      <c r="AD572" s="602" t="s">
        <v>157</v>
      </c>
      <c r="AE572" s="602" t="s">
        <v>157</v>
      </c>
      <c r="AF572" s="602" t="s">
        <v>157</v>
      </c>
      <c r="AG572" s="602" t="s">
        <v>157</v>
      </c>
      <c r="AH572" s="602" t="s">
        <v>157</v>
      </c>
      <c r="AI572" s="602" t="s">
        <v>157</v>
      </c>
      <c r="AJ572" s="602" t="s">
        <v>157</v>
      </c>
      <c r="AK572" s="602" t="s">
        <v>157</v>
      </c>
      <c r="AL572" s="602" t="s">
        <v>157</v>
      </c>
      <c r="AM572" s="602" t="s">
        <v>157</v>
      </c>
      <c r="AN572" s="602" t="s">
        <v>157</v>
      </c>
      <c r="AO572" s="602" t="s">
        <v>157</v>
      </c>
      <c r="AP572" s="602" t="s">
        <v>157</v>
      </c>
      <c r="AQ572" s="602" t="s">
        <v>157</v>
      </c>
      <c r="AR572" s="602" t="s">
        <v>157</v>
      </c>
      <c r="AS572" s="602" t="s">
        <v>157</v>
      </c>
      <c r="AT572" s="602" t="s">
        <v>157</v>
      </c>
      <c r="AU572" s="602" t="s">
        <v>157</v>
      </c>
      <c r="AV572" s="602" t="s">
        <v>157</v>
      </c>
      <c r="AW572" s="602" t="s">
        <v>157</v>
      </c>
      <c r="AX572" s="602" t="s">
        <v>157</v>
      </c>
      <c r="AY572" s="602" t="s">
        <v>157</v>
      </c>
      <c r="AZ572" s="602" t="s">
        <v>157</v>
      </c>
      <c r="BA572" s="602" t="s">
        <v>157</v>
      </c>
      <c r="BB572" s="602" t="s">
        <v>157</v>
      </c>
      <c r="BC572" s="602" t="s">
        <v>157</v>
      </c>
      <c r="BD572" s="602" t="s">
        <v>157</v>
      </c>
      <c r="BE572" s="602" t="s">
        <v>157</v>
      </c>
      <c r="BF572" s="602" t="s">
        <v>157</v>
      </c>
      <c r="BG572" s="602" t="s">
        <v>157</v>
      </c>
      <c r="BH572" s="602" t="s">
        <v>157</v>
      </c>
      <c r="BI572" s="602" t="s">
        <v>157</v>
      </c>
      <c r="BJ572" s="602" t="s">
        <v>157</v>
      </c>
      <c r="BK572" s="602" t="s">
        <v>157</v>
      </c>
      <c r="BL572" s="602" t="s">
        <v>157</v>
      </c>
      <c r="BM572" s="602" t="s">
        <v>157</v>
      </c>
      <c r="BN572" s="602" t="s">
        <v>157</v>
      </c>
      <c r="BO572" s="602" t="s">
        <v>157</v>
      </c>
    </row>
    <row r="573" spans="1:67" ht="14.4" x14ac:dyDescent="0.25">
      <c r="A573" s="597" t="e">
        <v>#N/A</v>
      </c>
      <c r="B573" s="597" t="e">
        <v>#N/A</v>
      </c>
      <c r="C573" s="598" t="s">
        <v>157</v>
      </c>
      <c r="D573" s="598" t="s">
        <v>157</v>
      </c>
      <c r="E573" s="599"/>
      <c r="F573" s="599" t="s">
        <v>157</v>
      </c>
      <c r="G573" s="600" t="s">
        <v>157</v>
      </c>
      <c r="H573" s="601" t="s">
        <v>157</v>
      </c>
      <c r="I573" s="602" t="s">
        <v>157</v>
      </c>
      <c r="J573" s="602" t="s">
        <v>157</v>
      </c>
      <c r="K573" s="602" t="s">
        <v>157</v>
      </c>
      <c r="L573" s="602" t="s">
        <v>157</v>
      </c>
      <c r="M573" s="602" t="s">
        <v>157</v>
      </c>
      <c r="N573" s="602" t="s">
        <v>157</v>
      </c>
      <c r="O573" s="602" t="s">
        <v>157</v>
      </c>
      <c r="P573" s="602" t="s">
        <v>157</v>
      </c>
      <c r="Q573" s="602" t="s">
        <v>157</v>
      </c>
      <c r="R573" s="602" t="s">
        <v>157</v>
      </c>
      <c r="S573" s="602" t="s">
        <v>157</v>
      </c>
      <c r="T573" s="602" t="s">
        <v>157</v>
      </c>
      <c r="U573" s="602" t="s">
        <v>157</v>
      </c>
      <c r="V573" s="602" t="s">
        <v>157</v>
      </c>
      <c r="W573" s="602" t="s">
        <v>157</v>
      </c>
      <c r="X573" s="602" t="s">
        <v>157</v>
      </c>
      <c r="Y573" s="602" t="s">
        <v>157</v>
      </c>
      <c r="Z573" s="602" t="s">
        <v>157</v>
      </c>
      <c r="AA573" s="602" t="s">
        <v>157</v>
      </c>
      <c r="AB573" s="602" t="s">
        <v>157</v>
      </c>
      <c r="AC573" s="602" t="s">
        <v>157</v>
      </c>
      <c r="AD573" s="602" t="s">
        <v>157</v>
      </c>
      <c r="AE573" s="602" t="s">
        <v>157</v>
      </c>
      <c r="AF573" s="602" t="s">
        <v>157</v>
      </c>
      <c r="AG573" s="602" t="s">
        <v>157</v>
      </c>
      <c r="AH573" s="602" t="s">
        <v>157</v>
      </c>
      <c r="AI573" s="602" t="s">
        <v>157</v>
      </c>
      <c r="AJ573" s="602" t="s">
        <v>157</v>
      </c>
      <c r="AK573" s="602" t="s">
        <v>157</v>
      </c>
      <c r="AL573" s="602" t="s">
        <v>157</v>
      </c>
      <c r="AM573" s="602" t="s">
        <v>157</v>
      </c>
      <c r="AN573" s="602" t="s">
        <v>157</v>
      </c>
      <c r="AO573" s="602" t="s">
        <v>157</v>
      </c>
      <c r="AP573" s="602" t="s">
        <v>157</v>
      </c>
      <c r="AQ573" s="602" t="s">
        <v>157</v>
      </c>
      <c r="AR573" s="602" t="s">
        <v>157</v>
      </c>
      <c r="AS573" s="602" t="s">
        <v>157</v>
      </c>
      <c r="AT573" s="602" t="s">
        <v>157</v>
      </c>
      <c r="AU573" s="602" t="s">
        <v>157</v>
      </c>
      <c r="AV573" s="602" t="s">
        <v>157</v>
      </c>
      <c r="AW573" s="602" t="s">
        <v>157</v>
      </c>
      <c r="AX573" s="602" t="s">
        <v>157</v>
      </c>
      <c r="AY573" s="602" t="s">
        <v>157</v>
      </c>
      <c r="AZ573" s="602" t="s">
        <v>157</v>
      </c>
      <c r="BA573" s="602" t="s">
        <v>157</v>
      </c>
      <c r="BB573" s="602" t="s">
        <v>157</v>
      </c>
      <c r="BC573" s="602" t="s">
        <v>157</v>
      </c>
      <c r="BD573" s="602" t="s">
        <v>157</v>
      </c>
      <c r="BE573" s="602" t="s">
        <v>157</v>
      </c>
      <c r="BF573" s="602" t="s">
        <v>157</v>
      </c>
      <c r="BG573" s="602" t="s">
        <v>157</v>
      </c>
      <c r="BH573" s="602" t="s">
        <v>157</v>
      </c>
      <c r="BI573" s="602" t="s">
        <v>157</v>
      </c>
      <c r="BJ573" s="602" t="s">
        <v>157</v>
      </c>
      <c r="BK573" s="602" t="s">
        <v>157</v>
      </c>
      <c r="BL573" s="602" t="s">
        <v>157</v>
      </c>
      <c r="BM573" s="602" t="s">
        <v>157</v>
      </c>
      <c r="BN573" s="602" t="s">
        <v>157</v>
      </c>
      <c r="BO573" s="602" t="s">
        <v>157</v>
      </c>
    </row>
    <row r="574" spans="1:67" ht="14.4" x14ac:dyDescent="0.25">
      <c r="A574" s="597" t="e">
        <v>#N/A</v>
      </c>
      <c r="B574" s="597" t="e">
        <v>#N/A</v>
      </c>
      <c r="C574" s="598" t="s">
        <v>157</v>
      </c>
      <c r="D574" s="598" t="s">
        <v>157</v>
      </c>
      <c r="E574" s="599"/>
      <c r="F574" s="599" t="s">
        <v>157</v>
      </c>
      <c r="G574" s="600" t="s">
        <v>157</v>
      </c>
      <c r="H574" s="601" t="s">
        <v>157</v>
      </c>
      <c r="I574" s="602" t="s">
        <v>157</v>
      </c>
      <c r="J574" s="602" t="s">
        <v>157</v>
      </c>
      <c r="K574" s="602" t="s">
        <v>157</v>
      </c>
      <c r="L574" s="602" t="s">
        <v>157</v>
      </c>
      <c r="M574" s="602" t="s">
        <v>157</v>
      </c>
      <c r="N574" s="602" t="s">
        <v>157</v>
      </c>
      <c r="O574" s="602" t="s">
        <v>157</v>
      </c>
      <c r="P574" s="602" t="s">
        <v>157</v>
      </c>
      <c r="Q574" s="602" t="s">
        <v>157</v>
      </c>
      <c r="R574" s="602" t="s">
        <v>157</v>
      </c>
      <c r="S574" s="602" t="s">
        <v>157</v>
      </c>
      <c r="T574" s="602" t="s">
        <v>157</v>
      </c>
      <c r="U574" s="602" t="s">
        <v>157</v>
      </c>
      <c r="V574" s="602" t="s">
        <v>157</v>
      </c>
      <c r="W574" s="602" t="s">
        <v>157</v>
      </c>
      <c r="X574" s="602" t="s">
        <v>157</v>
      </c>
      <c r="Y574" s="602" t="s">
        <v>157</v>
      </c>
      <c r="Z574" s="602" t="s">
        <v>157</v>
      </c>
      <c r="AA574" s="602" t="s">
        <v>157</v>
      </c>
      <c r="AB574" s="602" t="s">
        <v>157</v>
      </c>
      <c r="AC574" s="602" t="s">
        <v>157</v>
      </c>
      <c r="AD574" s="602" t="s">
        <v>157</v>
      </c>
      <c r="AE574" s="602" t="s">
        <v>157</v>
      </c>
      <c r="AF574" s="602" t="s">
        <v>157</v>
      </c>
      <c r="AG574" s="602" t="s">
        <v>157</v>
      </c>
      <c r="AH574" s="602" t="s">
        <v>157</v>
      </c>
      <c r="AI574" s="602" t="s">
        <v>157</v>
      </c>
      <c r="AJ574" s="602" t="s">
        <v>157</v>
      </c>
      <c r="AK574" s="602" t="s">
        <v>157</v>
      </c>
      <c r="AL574" s="602" t="s">
        <v>157</v>
      </c>
      <c r="AM574" s="602" t="s">
        <v>157</v>
      </c>
      <c r="AN574" s="602" t="s">
        <v>157</v>
      </c>
      <c r="AO574" s="602" t="s">
        <v>157</v>
      </c>
      <c r="AP574" s="602" t="s">
        <v>157</v>
      </c>
      <c r="AQ574" s="602" t="s">
        <v>157</v>
      </c>
      <c r="AR574" s="602" t="s">
        <v>157</v>
      </c>
      <c r="AS574" s="602" t="s">
        <v>157</v>
      </c>
      <c r="AT574" s="602" t="s">
        <v>157</v>
      </c>
      <c r="AU574" s="602" t="s">
        <v>157</v>
      </c>
      <c r="AV574" s="602" t="s">
        <v>157</v>
      </c>
      <c r="AW574" s="602" t="s">
        <v>157</v>
      </c>
      <c r="AX574" s="602" t="s">
        <v>157</v>
      </c>
      <c r="AY574" s="602" t="s">
        <v>157</v>
      </c>
      <c r="AZ574" s="602" t="s">
        <v>157</v>
      </c>
      <c r="BA574" s="602" t="s">
        <v>157</v>
      </c>
      <c r="BB574" s="602" t="s">
        <v>157</v>
      </c>
      <c r="BC574" s="602" t="s">
        <v>157</v>
      </c>
      <c r="BD574" s="602" t="s">
        <v>157</v>
      </c>
      <c r="BE574" s="602" t="s">
        <v>157</v>
      </c>
      <c r="BF574" s="602" t="s">
        <v>157</v>
      </c>
      <c r="BG574" s="602" t="s">
        <v>157</v>
      </c>
      <c r="BH574" s="602" t="s">
        <v>157</v>
      </c>
      <c r="BI574" s="602" t="s">
        <v>157</v>
      </c>
      <c r="BJ574" s="602" t="s">
        <v>157</v>
      </c>
      <c r="BK574" s="602" t="s">
        <v>157</v>
      </c>
      <c r="BL574" s="602" t="s">
        <v>157</v>
      </c>
      <c r="BM574" s="602" t="s">
        <v>157</v>
      </c>
      <c r="BN574" s="602" t="s">
        <v>157</v>
      </c>
      <c r="BO574" s="602" t="s">
        <v>157</v>
      </c>
    </row>
    <row r="575" spans="1:67" ht="14.4" x14ac:dyDescent="0.25">
      <c r="A575" s="597" t="e">
        <v>#N/A</v>
      </c>
      <c r="B575" s="597" t="e">
        <v>#N/A</v>
      </c>
      <c r="C575" s="598" t="s">
        <v>157</v>
      </c>
      <c r="D575" s="598" t="s">
        <v>157</v>
      </c>
      <c r="E575" s="599"/>
      <c r="F575" s="599" t="s">
        <v>157</v>
      </c>
      <c r="G575" s="600" t="s">
        <v>157</v>
      </c>
      <c r="H575" s="601" t="s">
        <v>157</v>
      </c>
      <c r="I575" s="602" t="s">
        <v>157</v>
      </c>
      <c r="J575" s="602" t="s">
        <v>157</v>
      </c>
      <c r="K575" s="602" t="s">
        <v>157</v>
      </c>
      <c r="L575" s="602" t="s">
        <v>157</v>
      </c>
      <c r="M575" s="602" t="s">
        <v>157</v>
      </c>
      <c r="N575" s="602" t="s">
        <v>157</v>
      </c>
      <c r="O575" s="602" t="s">
        <v>157</v>
      </c>
      <c r="P575" s="602" t="s">
        <v>157</v>
      </c>
      <c r="Q575" s="602" t="s">
        <v>157</v>
      </c>
      <c r="R575" s="602" t="s">
        <v>157</v>
      </c>
      <c r="S575" s="602" t="s">
        <v>157</v>
      </c>
      <c r="T575" s="602" t="s">
        <v>157</v>
      </c>
      <c r="U575" s="602" t="s">
        <v>157</v>
      </c>
      <c r="V575" s="602" t="s">
        <v>157</v>
      </c>
      <c r="W575" s="602" t="s">
        <v>157</v>
      </c>
      <c r="X575" s="602" t="s">
        <v>157</v>
      </c>
      <c r="Y575" s="602" t="s">
        <v>157</v>
      </c>
      <c r="Z575" s="602" t="s">
        <v>157</v>
      </c>
      <c r="AA575" s="602" t="s">
        <v>157</v>
      </c>
      <c r="AB575" s="602" t="s">
        <v>157</v>
      </c>
      <c r="AC575" s="602" t="s">
        <v>157</v>
      </c>
      <c r="AD575" s="602" t="s">
        <v>157</v>
      </c>
      <c r="AE575" s="602" t="s">
        <v>157</v>
      </c>
      <c r="AF575" s="602" t="s">
        <v>157</v>
      </c>
      <c r="AG575" s="602" t="s">
        <v>157</v>
      </c>
      <c r="AH575" s="602" t="s">
        <v>157</v>
      </c>
      <c r="AI575" s="602" t="s">
        <v>157</v>
      </c>
      <c r="AJ575" s="602" t="s">
        <v>157</v>
      </c>
      <c r="AK575" s="602" t="s">
        <v>157</v>
      </c>
      <c r="AL575" s="602" t="s">
        <v>157</v>
      </c>
      <c r="AM575" s="602" t="s">
        <v>157</v>
      </c>
      <c r="AN575" s="602" t="s">
        <v>157</v>
      </c>
      <c r="AO575" s="602" t="s">
        <v>157</v>
      </c>
      <c r="AP575" s="602" t="s">
        <v>157</v>
      </c>
      <c r="AQ575" s="602" t="s">
        <v>157</v>
      </c>
      <c r="AR575" s="602" t="s">
        <v>157</v>
      </c>
      <c r="AS575" s="602" t="s">
        <v>157</v>
      </c>
      <c r="AT575" s="602" t="s">
        <v>157</v>
      </c>
      <c r="AU575" s="602" t="s">
        <v>157</v>
      </c>
      <c r="AV575" s="602" t="s">
        <v>157</v>
      </c>
      <c r="AW575" s="602" t="s">
        <v>157</v>
      </c>
      <c r="AX575" s="602" t="s">
        <v>157</v>
      </c>
      <c r="AY575" s="602" t="s">
        <v>157</v>
      </c>
      <c r="AZ575" s="602" t="s">
        <v>157</v>
      </c>
      <c r="BA575" s="602" t="s">
        <v>157</v>
      </c>
      <c r="BB575" s="602" t="s">
        <v>157</v>
      </c>
      <c r="BC575" s="602" t="s">
        <v>157</v>
      </c>
      <c r="BD575" s="602" t="s">
        <v>157</v>
      </c>
      <c r="BE575" s="602" t="s">
        <v>157</v>
      </c>
      <c r="BF575" s="602" t="s">
        <v>157</v>
      </c>
      <c r="BG575" s="602" t="s">
        <v>157</v>
      </c>
      <c r="BH575" s="602" t="s">
        <v>157</v>
      </c>
      <c r="BI575" s="602" t="s">
        <v>157</v>
      </c>
      <c r="BJ575" s="602" t="s">
        <v>157</v>
      </c>
      <c r="BK575" s="602" t="s">
        <v>157</v>
      </c>
      <c r="BL575" s="602" t="s">
        <v>157</v>
      </c>
      <c r="BM575" s="602" t="s">
        <v>157</v>
      </c>
      <c r="BN575" s="602" t="s">
        <v>157</v>
      </c>
      <c r="BO575" s="602" t="s">
        <v>157</v>
      </c>
    </row>
    <row r="576" spans="1:67" ht="14.4" x14ac:dyDescent="0.25">
      <c r="A576" s="597" t="e">
        <v>#N/A</v>
      </c>
      <c r="B576" s="597" t="e">
        <v>#N/A</v>
      </c>
      <c r="C576" s="598" t="s">
        <v>157</v>
      </c>
      <c r="D576" s="598" t="s">
        <v>157</v>
      </c>
      <c r="E576" s="599"/>
      <c r="F576" s="599" t="s">
        <v>157</v>
      </c>
      <c r="G576" s="600" t="s">
        <v>157</v>
      </c>
      <c r="H576" s="601" t="s">
        <v>157</v>
      </c>
      <c r="I576" s="602" t="s">
        <v>157</v>
      </c>
      <c r="J576" s="602" t="s">
        <v>157</v>
      </c>
      <c r="K576" s="602" t="s">
        <v>157</v>
      </c>
      <c r="L576" s="602" t="s">
        <v>157</v>
      </c>
      <c r="M576" s="602" t="s">
        <v>157</v>
      </c>
      <c r="N576" s="602" t="s">
        <v>157</v>
      </c>
      <c r="O576" s="602" t="s">
        <v>157</v>
      </c>
      <c r="P576" s="602" t="s">
        <v>157</v>
      </c>
      <c r="Q576" s="602" t="s">
        <v>157</v>
      </c>
      <c r="R576" s="602" t="s">
        <v>157</v>
      </c>
      <c r="S576" s="602" t="s">
        <v>157</v>
      </c>
      <c r="T576" s="602" t="s">
        <v>157</v>
      </c>
      <c r="U576" s="602" t="s">
        <v>157</v>
      </c>
      <c r="V576" s="602" t="s">
        <v>157</v>
      </c>
      <c r="W576" s="602" t="s">
        <v>157</v>
      </c>
      <c r="X576" s="602" t="s">
        <v>157</v>
      </c>
      <c r="Y576" s="602" t="s">
        <v>157</v>
      </c>
      <c r="Z576" s="602" t="s">
        <v>157</v>
      </c>
      <c r="AA576" s="602" t="s">
        <v>157</v>
      </c>
      <c r="AB576" s="602" t="s">
        <v>157</v>
      </c>
      <c r="AC576" s="602" t="s">
        <v>157</v>
      </c>
      <c r="AD576" s="602" t="s">
        <v>157</v>
      </c>
      <c r="AE576" s="602" t="s">
        <v>157</v>
      </c>
      <c r="AF576" s="602" t="s">
        <v>157</v>
      </c>
      <c r="AG576" s="602" t="s">
        <v>157</v>
      </c>
      <c r="AH576" s="602" t="s">
        <v>157</v>
      </c>
      <c r="AI576" s="602" t="s">
        <v>157</v>
      </c>
      <c r="AJ576" s="602" t="s">
        <v>157</v>
      </c>
      <c r="AK576" s="602" t="s">
        <v>157</v>
      </c>
      <c r="AL576" s="602" t="s">
        <v>157</v>
      </c>
      <c r="AM576" s="602" t="s">
        <v>157</v>
      </c>
      <c r="AN576" s="602" t="s">
        <v>157</v>
      </c>
      <c r="AO576" s="602" t="s">
        <v>157</v>
      </c>
      <c r="AP576" s="602" t="s">
        <v>157</v>
      </c>
      <c r="AQ576" s="602" t="s">
        <v>157</v>
      </c>
      <c r="AR576" s="602" t="s">
        <v>157</v>
      </c>
      <c r="AS576" s="602" t="s">
        <v>157</v>
      </c>
      <c r="AT576" s="602" t="s">
        <v>157</v>
      </c>
      <c r="AU576" s="602" t="s">
        <v>157</v>
      </c>
      <c r="AV576" s="602" t="s">
        <v>157</v>
      </c>
      <c r="AW576" s="602" t="s">
        <v>157</v>
      </c>
      <c r="AX576" s="602" t="s">
        <v>157</v>
      </c>
      <c r="AY576" s="602" t="s">
        <v>157</v>
      </c>
      <c r="AZ576" s="602" t="s">
        <v>157</v>
      </c>
      <c r="BA576" s="602" t="s">
        <v>157</v>
      </c>
      <c r="BB576" s="602" t="s">
        <v>157</v>
      </c>
      <c r="BC576" s="602" t="s">
        <v>157</v>
      </c>
      <c r="BD576" s="602" t="s">
        <v>157</v>
      </c>
      <c r="BE576" s="602" t="s">
        <v>157</v>
      </c>
      <c r="BF576" s="602" t="s">
        <v>157</v>
      </c>
      <c r="BG576" s="602" t="s">
        <v>157</v>
      </c>
      <c r="BH576" s="602" t="s">
        <v>157</v>
      </c>
      <c r="BI576" s="602" t="s">
        <v>157</v>
      </c>
      <c r="BJ576" s="602" t="s">
        <v>157</v>
      </c>
      <c r="BK576" s="602" t="s">
        <v>157</v>
      </c>
      <c r="BL576" s="602" t="s">
        <v>157</v>
      </c>
      <c r="BM576" s="602" t="s">
        <v>157</v>
      </c>
      <c r="BN576" s="602" t="s">
        <v>157</v>
      </c>
      <c r="BO576" s="602" t="s">
        <v>157</v>
      </c>
    </row>
    <row r="577" spans="1:67" ht="14.4" x14ac:dyDescent="0.25">
      <c r="A577" s="597" t="e">
        <v>#N/A</v>
      </c>
      <c r="B577" s="597" t="e">
        <v>#N/A</v>
      </c>
      <c r="C577" s="598" t="s">
        <v>157</v>
      </c>
      <c r="D577" s="598" t="s">
        <v>157</v>
      </c>
      <c r="E577" s="599"/>
      <c r="F577" s="599" t="s">
        <v>157</v>
      </c>
      <c r="G577" s="600" t="s">
        <v>157</v>
      </c>
      <c r="H577" s="601" t="s">
        <v>157</v>
      </c>
      <c r="I577" s="602" t="s">
        <v>157</v>
      </c>
      <c r="J577" s="602" t="s">
        <v>157</v>
      </c>
      <c r="K577" s="602" t="s">
        <v>157</v>
      </c>
      <c r="L577" s="602" t="s">
        <v>157</v>
      </c>
      <c r="M577" s="602" t="s">
        <v>157</v>
      </c>
      <c r="N577" s="602" t="s">
        <v>157</v>
      </c>
      <c r="O577" s="602" t="s">
        <v>157</v>
      </c>
      <c r="P577" s="602" t="s">
        <v>157</v>
      </c>
      <c r="Q577" s="602" t="s">
        <v>157</v>
      </c>
      <c r="R577" s="602" t="s">
        <v>157</v>
      </c>
      <c r="S577" s="602" t="s">
        <v>157</v>
      </c>
      <c r="T577" s="602" t="s">
        <v>157</v>
      </c>
      <c r="U577" s="602" t="s">
        <v>157</v>
      </c>
      <c r="V577" s="602" t="s">
        <v>157</v>
      </c>
      <c r="W577" s="602" t="s">
        <v>157</v>
      </c>
      <c r="X577" s="602" t="s">
        <v>157</v>
      </c>
      <c r="Y577" s="602" t="s">
        <v>157</v>
      </c>
      <c r="Z577" s="602" t="s">
        <v>157</v>
      </c>
      <c r="AA577" s="602" t="s">
        <v>157</v>
      </c>
      <c r="AB577" s="602" t="s">
        <v>157</v>
      </c>
      <c r="AC577" s="602" t="s">
        <v>157</v>
      </c>
      <c r="AD577" s="602" t="s">
        <v>157</v>
      </c>
      <c r="AE577" s="602" t="s">
        <v>157</v>
      </c>
      <c r="AF577" s="602" t="s">
        <v>157</v>
      </c>
      <c r="AG577" s="602" t="s">
        <v>157</v>
      </c>
      <c r="AH577" s="602" t="s">
        <v>157</v>
      </c>
      <c r="AI577" s="602" t="s">
        <v>157</v>
      </c>
      <c r="AJ577" s="602" t="s">
        <v>157</v>
      </c>
      <c r="AK577" s="602" t="s">
        <v>157</v>
      </c>
      <c r="AL577" s="602" t="s">
        <v>157</v>
      </c>
      <c r="AM577" s="602" t="s">
        <v>157</v>
      </c>
      <c r="AN577" s="602" t="s">
        <v>157</v>
      </c>
      <c r="AO577" s="602" t="s">
        <v>157</v>
      </c>
      <c r="AP577" s="602" t="s">
        <v>157</v>
      </c>
      <c r="AQ577" s="602" t="s">
        <v>157</v>
      </c>
      <c r="AR577" s="602" t="s">
        <v>157</v>
      </c>
      <c r="AS577" s="602" t="s">
        <v>157</v>
      </c>
      <c r="AT577" s="602" t="s">
        <v>157</v>
      </c>
      <c r="AU577" s="602" t="s">
        <v>157</v>
      </c>
      <c r="AV577" s="602" t="s">
        <v>157</v>
      </c>
      <c r="AW577" s="602" t="s">
        <v>157</v>
      </c>
      <c r="AX577" s="602" t="s">
        <v>157</v>
      </c>
      <c r="AY577" s="602" t="s">
        <v>157</v>
      </c>
      <c r="AZ577" s="602" t="s">
        <v>157</v>
      </c>
      <c r="BA577" s="602" t="s">
        <v>157</v>
      </c>
      <c r="BB577" s="602" t="s">
        <v>157</v>
      </c>
      <c r="BC577" s="602" t="s">
        <v>157</v>
      </c>
      <c r="BD577" s="602" t="s">
        <v>157</v>
      </c>
      <c r="BE577" s="602" t="s">
        <v>157</v>
      </c>
      <c r="BF577" s="602" t="s">
        <v>157</v>
      </c>
      <c r="BG577" s="602" t="s">
        <v>157</v>
      </c>
      <c r="BH577" s="602" t="s">
        <v>157</v>
      </c>
      <c r="BI577" s="602" t="s">
        <v>157</v>
      </c>
      <c r="BJ577" s="602" t="s">
        <v>157</v>
      </c>
      <c r="BK577" s="602" t="s">
        <v>157</v>
      </c>
      <c r="BL577" s="602" t="s">
        <v>157</v>
      </c>
      <c r="BM577" s="602" t="s">
        <v>157</v>
      </c>
      <c r="BN577" s="602" t="s">
        <v>157</v>
      </c>
      <c r="BO577" s="602" t="s">
        <v>157</v>
      </c>
    </row>
    <row r="578" spans="1:67" ht="14.4" x14ac:dyDescent="0.25">
      <c r="A578" s="597" t="e">
        <v>#N/A</v>
      </c>
      <c r="B578" s="597" t="e">
        <v>#N/A</v>
      </c>
      <c r="C578" s="598" t="s">
        <v>157</v>
      </c>
      <c r="D578" s="598" t="s">
        <v>157</v>
      </c>
      <c r="E578" s="599"/>
      <c r="F578" s="599" t="s">
        <v>157</v>
      </c>
      <c r="G578" s="600" t="s">
        <v>157</v>
      </c>
      <c r="H578" s="601" t="s">
        <v>157</v>
      </c>
      <c r="I578" s="602" t="s">
        <v>157</v>
      </c>
      <c r="J578" s="602" t="s">
        <v>157</v>
      </c>
      <c r="K578" s="602" t="s">
        <v>157</v>
      </c>
      <c r="L578" s="602" t="s">
        <v>157</v>
      </c>
      <c r="M578" s="602" t="s">
        <v>157</v>
      </c>
      <c r="N578" s="602" t="s">
        <v>157</v>
      </c>
      <c r="O578" s="602" t="s">
        <v>157</v>
      </c>
      <c r="P578" s="602" t="s">
        <v>157</v>
      </c>
      <c r="Q578" s="602" t="s">
        <v>157</v>
      </c>
      <c r="R578" s="602" t="s">
        <v>157</v>
      </c>
      <c r="S578" s="602" t="s">
        <v>157</v>
      </c>
      <c r="T578" s="602" t="s">
        <v>157</v>
      </c>
      <c r="U578" s="602" t="s">
        <v>157</v>
      </c>
      <c r="V578" s="602" t="s">
        <v>157</v>
      </c>
      <c r="W578" s="602" t="s">
        <v>157</v>
      </c>
      <c r="X578" s="602" t="s">
        <v>157</v>
      </c>
      <c r="Y578" s="602" t="s">
        <v>157</v>
      </c>
      <c r="Z578" s="602" t="s">
        <v>157</v>
      </c>
      <c r="AA578" s="602" t="s">
        <v>157</v>
      </c>
      <c r="AB578" s="602" t="s">
        <v>157</v>
      </c>
      <c r="AC578" s="602" t="s">
        <v>157</v>
      </c>
      <c r="AD578" s="602" t="s">
        <v>157</v>
      </c>
      <c r="AE578" s="602" t="s">
        <v>157</v>
      </c>
      <c r="AF578" s="602" t="s">
        <v>157</v>
      </c>
      <c r="AG578" s="602" t="s">
        <v>157</v>
      </c>
      <c r="AH578" s="602" t="s">
        <v>157</v>
      </c>
      <c r="AI578" s="602" t="s">
        <v>157</v>
      </c>
      <c r="AJ578" s="602" t="s">
        <v>157</v>
      </c>
      <c r="AK578" s="602" t="s">
        <v>157</v>
      </c>
      <c r="AL578" s="602" t="s">
        <v>157</v>
      </c>
      <c r="AM578" s="602" t="s">
        <v>157</v>
      </c>
      <c r="AN578" s="602" t="s">
        <v>157</v>
      </c>
      <c r="AO578" s="602" t="s">
        <v>157</v>
      </c>
      <c r="AP578" s="602" t="s">
        <v>157</v>
      </c>
      <c r="AQ578" s="602" t="s">
        <v>157</v>
      </c>
      <c r="AR578" s="602" t="s">
        <v>157</v>
      </c>
      <c r="AS578" s="602" t="s">
        <v>157</v>
      </c>
      <c r="AT578" s="602" t="s">
        <v>157</v>
      </c>
      <c r="AU578" s="602" t="s">
        <v>157</v>
      </c>
      <c r="AV578" s="602" t="s">
        <v>157</v>
      </c>
      <c r="AW578" s="602" t="s">
        <v>157</v>
      </c>
      <c r="AX578" s="602" t="s">
        <v>157</v>
      </c>
      <c r="AY578" s="602" t="s">
        <v>157</v>
      </c>
      <c r="AZ578" s="602" t="s">
        <v>157</v>
      </c>
      <c r="BA578" s="602" t="s">
        <v>157</v>
      </c>
      <c r="BB578" s="602" t="s">
        <v>157</v>
      </c>
      <c r="BC578" s="602" t="s">
        <v>157</v>
      </c>
      <c r="BD578" s="602" t="s">
        <v>157</v>
      </c>
      <c r="BE578" s="602" t="s">
        <v>157</v>
      </c>
      <c r="BF578" s="602" t="s">
        <v>157</v>
      </c>
      <c r="BG578" s="602" t="s">
        <v>157</v>
      </c>
      <c r="BH578" s="602" t="s">
        <v>157</v>
      </c>
      <c r="BI578" s="602" t="s">
        <v>157</v>
      </c>
      <c r="BJ578" s="602" t="s">
        <v>157</v>
      </c>
      <c r="BK578" s="602" t="s">
        <v>157</v>
      </c>
      <c r="BL578" s="602" t="s">
        <v>157</v>
      </c>
      <c r="BM578" s="602" t="s">
        <v>157</v>
      </c>
      <c r="BN578" s="602" t="s">
        <v>157</v>
      </c>
      <c r="BO578" s="602" t="s">
        <v>157</v>
      </c>
    </row>
    <row r="579" spans="1:67" ht="14.4" x14ac:dyDescent="0.25">
      <c r="A579" s="597" t="e">
        <v>#N/A</v>
      </c>
      <c r="B579" s="597" t="e">
        <v>#N/A</v>
      </c>
      <c r="C579" s="598" t="s">
        <v>157</v>
      </c>
      <c r="D579" s="598" t="s">
        <v>157</v>
      </c>
      <c r="E579" s="599"/>
      <c r="F579" s="599" t="s">
        <v>157</v>
      </c>
      <c r="G579" s="600" t="s">
        <v>157</v>
      </c>
      <c r="H579" s="601" t="s">
        <v>157</v>
      </c>
      <c r="I579" s="602" t="s">
        <v>157</v>
      </c>
      <c r="J579" s="602" t="s">
        <v>157</v>
      </c>
      <c r="K579" s="602" t="s">
        <v>157</v>
      </c>
      <c r="L579" s="602" t="s">
        <v>157</v>
      </c>
      <c r="M579" s="602" t="s">
        <v>157</v>
      </c>
      <c r="N579" s="602" t="s">
        <v>157</v>
      </c>
      <c r="O579" s="602" t="s">
        <v>157</v>
      </c>
      <c r="P579" s="602" t="s">
        <v>157</v>
      </c>
      <c r="Q579" s="602" t="s">
        <v>157</v>
      </c>
      <c r="R579" s="602" t="s">
        <v>157</v>
      </c>
      <c r="S579" s="602" t="s">
        <v>157</v>
      </c>
      <c r="T579" s="602" t="s">
        <v>157</v>
      </c>
      <c r="U579" s="602" t="s">
        <v>157</v>
      </c>
      <c r="V579" s="602" t="s">
        <v>157</v>
      </c>
      <c r="W579" s="602" t="s">
        <v>157</v>
      </c>
      <c r="X579" s="602" t="s">
        <v>157</v>
      </c>
      <c r="Y579" s="602" t="s">
        <v>157</v>
      </c>
      <c r="Z579" s="602" t="s">
        <v>157</v>
      </c>
      <c r="AA579" s="602" t="s">
        <v>157</v>
      </c>
      <c r="AB579" s="602" t="s">
        <v>157</v>
      </c>
      <c r="AC579" s="602" t="s">
        <v>157</v>
      </c>
      <c r="AD579" s="602" t="s">
        <v>157</v>
      </c>
      <c r="AE579" s="602" t="s">
        <v>157</v>
      </c>
      <c r="AF579" s="602" t="s">
        <v>157</v>
      </c>
      <c r="AG579" s="602" t="s">
        <v>157</v>
      </c>
      <c r="AH579" s="602" t="s">
        <v>157</v>
      </c>
      <c r="AI579" s="602" t="s">
        <v>157</v>
      </c>
      <c r="AJ579" s="602" t="s">
        <v>157</v>
      </c>
      <c r="AK579" s="602" t="s">
        <v>157</v>
      </c>
      <c r="AL579" s="602" t="s">
        <v>157</v>
      </c>
      <c r="AM579" s="602" t="s">
        <v>157</v>
      </c>
      <c r="AN579" s="602" t="s">
        <v>157</v>
      </c>
      <c r="AO579" s="602" t="s">
        <v>157</v>
      </c>
      <c r="AP579" s="602" t="s">
        <v>157</v>
      </c>
      <c r="AQ579" s="602" t="s">
        <v>157</v>
      </c>
      <c r="AR579" s="602" t="s">
        <v>157</v>
      </c>
      <c r="AS579" s="602" t="s">
        <v>157</v>
      </c>
      <c r="AT579" s="602" t="s">
        <v>157</v>
      </c>
      <c r="AU579" s="602" t="s">
        <v>157</v>
      </c>
      <c r="AV579" s="602" t="s">
        <v>157</v>
      </c>
      <c r="AW579" s="602" t="s">
        <v>157</v>
      </c>
      <c r="AX579" s="602" t="s">
        <v>157</v>
      </c>
      <c r="AY579" s="602" t="s">
        <v>157</v>
      </c>
      <c r="AZ579" s="602" t="s">
        <v>157</v>
      </c>
      <c r="BA579" s="602" t="s">
        <v>157</v>
      </c>
      <c r="BB579" s="602" t="s">
        <v>157</v>
      </c>
      <c r="BC579" s="602" t="s">
        <v>157</v>
      </c>
      <c r="BD579" s="602" t="s">
        <v>157</v>
      </c>
      <c r="BE579" s="602" t="s">
        <v>157</v>
      </c>
      <c r="BF579" s="602" t="s">
        <v>157</v>
      </c>
      <c r="BG579" s="602" t="s">
        <v>157</v>
      </c>
      <c r="BH579" s="602" t="s">
        <v>157</v>
      </c>
      <c r="BI579" s="602" t="s">
        <v>157</v>
      </c>
      <c r="BJ579" s="602" t="s">
        <v>157</v>
      </c>
      <c r="BK579" s="602" t="s">
        <v>157</v>
      </c>
      <c r="BL579" s="602" t="s">
        <v>157</v>
      </c>
      <c r="BM579" s="602" t="s">
        <v>157</v>
      </c>
      <c r="BN579" s="602" t="s">
        <v>157</v>
      </c>
      <c r="BO579" s="602" t="s">
        <v>157</v>
      </c>
    </row>
    <row r="580" spans="1:67" ht="14.4" x14ac:dyDescent="0.25">
      <c r="A580" s="597" t="e">
        <v>#N/A</v>
      </c>
      <c r="B580" s="597" t="e">
        <v>#N/A</v>
      </c>
      <c r="C580" s="598" t="s">
        <v>157</v>
      </c>
      <c r="D580" s="598" t="s">
        <v>157</v>
      </c>
      <c r="E580" s="599"/>
      <c r="F580" s="599" t="s">
        <v>157</v>
      </c>
      <c r="G580" s="600" t="s">
        <v>157</v>
      </c>
      <c r="H580" s="601" t="s">
        <v>157</v>
      </c>
      <c r="I580" s="602" t="s">
        <v>157</v>
      </c>
      <c r="J580" s="602" t="s">
        <v>157</v>
      </c>
      <c r="K580" s="602" t="s">
        <v>157</v>
      </c>
      <c r="L580" s="602" t="s">
        <v>157</v>
      </c>
      <c r="M580" s="602" t="s">
        <v>157</v>
      </c>
      <c r="N580" s="602" t="s">
        <v>157</v>
      </c>
      <c r="O580" s="602" t="s">
        <v>157</v>
      </c>
      <c r="P580" s="602" t="s">
        <v>157</v>
      </c>
      <c r="Q580" s="602" t="s">
        <v>157</v>
      </c>
      <c r="R580" s="602" t="s">
        <v>157</v>
      </c>
      <c r="S580" s="602" t="s">
        <v>157</v>
      </c>
      <c r="T580" s="602" t="s">
        <v>157</v>
      </c>
      <c r="U580" s="602" t="s">
        <v>157</v>
      </c>
      <c r="V580" s="602" t="s">
        <v>157</v>
      </c>
      <c r="W580" s="602" t="s">
        <v>157</v>
      </c>
      <c r="X580" s="602" t="s">
        <v>157</v>
      </c>
      <c r="Y580" s="602" t="s">
        <v>157</v>
      </c>
      <c r="Z580" s="602" t="s">
        <v>157</v>
      </c>
      <c r="AA580" s="602" t="s">
        <v>157</v>
      </c>
      <c r="AB580" s="602" t="s">
        <v>157</v>
      </c>
      <c r="AC580" s="602" t="s">
        <v>157</v>
      </c>
      <c r="AD580" s="602" t="s">
        <v>157</v>
      </c>
      <c r="AE580" s="602" t="s">
        <v>157</v>
      </c>
      <c r="AF580" s="602" t="s">
        <v>157</v>
      </c>
      <c r="AG580" s="602" t="s">
        <v>157</v>
      </c>
      <c r="AH580" s="602" t="s">
        <v>157</v>
      </c>
      <c r="AI580" s="602" t="s">
        <v>157</v>
      </c>
      <c r="AJ580" s="602" t="s">
        <v>157</v>
      </c>
      <c r="AK580" s="602" t="s">
        <v>157</v>
      </c>
      <c r="AL580" s="602" t="s">
        <v>157</v>
      </c>
      <c r="AM580" s="602" t="s">
        <v>157</v>
      </c>
      <c r="AN580" s="602" t="s">
        <v>157</v>
      </c>
      <c r="AO580" s="602" t="s">
        <v>157</v>
      </c>
      <c r="AP580" s="602" t="s">
        <v>157</v>
      </c>
      <c r="AQ580" s="602" t="s">
        <v>157</v>
      </c>
      <c r="AR580" s="602" t="s">
        <v>157</v>
      </c>
      <c r="AS580" s="602" t="s">
        <v>157</v>
      </c>
      <c r="AT580" s="602" t="s">
        <v>157</v>
      </c>
      <c r="AU580" s="602" t="s">
        <v>157</v>
      </c>
      <c r="AV580" s="602" t="s">
        <v>157</v>
      </c>
      <c r="AW580" s="602" t="s">
        <v>157</v>
      </c>
      <c r="AX580" s="602" t="s">
        <v>157</v>
      </c>
      <c r="AY580" s="602" t="s">
        <v>157</v>
      </c>
      <c r="AZ580" s="602" t="s">
        <v>157</v>
      </c>
      <c r="BA580" s="602" t="s">
        <v>157</v>
      </c>
      <c r="BB580" s="602" t="s">
        <v>157</v>
      </c>
      <c r="BC580" s="602" t="s">
        <v>157</v>
      </c>
      <c r="BD580" s="602" t="s">
        <v>157</v>
      </c>
      <c r="BE580" s="602" t="s">
        <v>157</v>
      </c>
      <c r="BF580" s="602" t="s">
        <v>157</v>
      </c>
      <c r="BG580" s="602" t="s">
        <v>157</v>
      </c>
      <c r="BH580" s="602" t="s">
        <v>157</v>
      </c>
      <c r="BI580" s="602" t="s">
        <v>157</v>
      </c>
      <c r="BJ580" s="602" t="s">
        <v>157</v>
      </c>
      <c r="BK580" s="602" t="s">
        <v>157</v>
      </c>
      <c r="BL580" s="602" t="s">
        <v>157</v>
      </c>
      <c r="BM580" s="602" t="s">
        <v>157</v>
      </c>
      <c r="BN580" s="602" t="s">
        <v>157</v>
      </c>
      <c r="BO580" s="602" t="s">
        <v>157</v>
      </c>
    </row>
    <row r="581" spans="1:67" ht="14.4" x14ac:dyDescent="0.25">
      <c r="A581" s="597" t="e">
        <v>#N/A</v>
      </c>
      <c r="B581" s="597" t="e">
        <v>#N/A</v>
      </c>
      <c r="C581" s="598" t="s">
        <v>157</v>
      </c>
      <c r="D581" s="598" t="s">
        <v>157</v>
      </c>
      <c r="E581" s="599"/>
      <c r="F581" s="599" t="s">
        <v>157</v>
      </c>
      <c r="G581" s="600" t="s">
        <v>157</v>
      </c>
      <c r="H581" s="601" t="s">
        <v>157</v>
      </c>
      <c r="I581" s="602" t="s">
        <v>157</v>
      </c>
      <c r="J581" s="602" t="s">
        <v>157</v>
      </c>
      <c r="K581" s="602" t="s">
        <v>157</v>
      </c>
      <c r="L581" s="602" t="s">
        <v>157</v>
      </c>
      <c r="M581" s="602" t="s">
        <v>157</v>
      </c>
      <c r="N581" s="602" t="s">
        <v>157</v>
      </c>
      <c r="O581" s="602" t="s">
        <v>157</v>
      </c>
      <c r="P581" s="602" t="s">
        <v>157</v>
      </c>
      <c r="Q581" s="602" t="s">
        <v>157</v>
      </c>
      <c r="R581" s="602" t="s">
        <v>157</v>
      </c>
      <c r="S581" s="602" t="s">
        <v>157</v>
      </c>
      <c r="T581" s="602" t="s">
        <v>157</v>
      </c>
      <c r="U581" s="602" t="s">
        <v>157</v>
      </c>
      <c r="V581" s="602" t="s">
        <v>157</v>
      </c>
      <c r="W581" s="602" t="s">
        <v>157</v>
      </c>
      <c r="X581" s="602" t="s">
        <v>157</v>
      </c>
      <c r="Y581" s="602" t="s">
        <v>157</v>
      </c>
      <c r="Z581" s="602" t="s">
        <v>157</v>
      </c>
      <c r="AA581" s="602" t="s">
        <v>157</v>
      </c>
      <c r="AB581" s="602" t="s">
        <v>157</v>
      </c>
      <c r="AC581" s="602" t="s">
        <v>157</v>
      </c>
      <c r="AD581" s="602" t="s">
        <v>157</v>
      </c>
      <c r="AE581" s="602" t="s">
        <v>157</v>
      </c>
      <c r="AF581" s="602" t="s">
        <v>157</v>
      </c>
      <c r="AG581" s="602" t="s">
        <v>157</v>
      </c>
      <c r="AH581" s="602" t="s">
        <v>157</v>
      </c>
      <c r="AI581" s="602" t="s">
        <v>157</v>
      </c>
      <c r="AJ581" s="602" t="s">
        <v>157</v>
      </c>
      <c r="AK581" s="602" t="s">
        <v>157</v>
      </c>
      <c r="AL581" s="602" t="s">
        <v>157</v>
      </c>
      <c r="AM581" s="602" t="s">
        <v>157</v>
      </c>
      <c r="AN581" s="602" t="s">
        <v>157</v>
      </c>
      <c r="AO581" s="602" t="s">
        <v>157</v>
      </c>
      <c r="AP581" s="602" t="s">
        <v>157</v>
      </c>
      <c r="AQ581" s="602" t="s">
        <v>157</v>
      </c>
      <c r="AR581" s="602" t="s">
        <v>157</v>
      </c>
      <c r="AS581" s="602" t="s">
        <v>157</v>
      </c>
      <c r="AT581" s="602" t="s">
        <v>157</v>
      </c>
      <c r="AU581" s="602" t="s">
        <v>157</v>
      </c>
      <c r="AV581" s="602" t="s">
        <v>157</v>
      </c>
      <c r="AW581" s="602" t="s">
        <v>157</v>
      </c>
      <c r="AX581" s="602" t="s">
        <v>157</v>
      </c>
      <c r="AY581" s="602" t="s">
        <v>157</v>
      </c>
      <c r="AZ581" s="602" t="s">
        <v>157</v>
      </c>
      <c r="BA581" s="602" t="s">
        <v>157</v>
      </c>
      <c r="BB581" s="602" t="s">
        <v>157</v>
      </c>
      <c r="BC581" s="602" t="s">
        <v>157</v>
      </c>
      <c r="BD581" s="602" t="s">
        <v>157</v>
      </c>
      <c r="BE581" s="602" t="s">
        <v>157</v>
      </c>
      <c r="BF581" s="602" t="s">
        <v>157</v>
      </c>
      <c r="BG581" s="602" t="s">
        <v>157</v>
      </c>
      <c r="BH581" s="602" t="s">
        <v>157</v>
      </c>
      <c r="BI581" s="602" t="s">
        <v>157</v>
      </c>
      <c r="BJ581" s="602" t="s">
        <v>157</v>
      </c>
      <c r="BK581" s="602" t="s">
        <v>157</v>
      </c>
      <c r="BL581" s="602" t="s">
        <v>157</v>
      </c>
      <c r="BM581" s="602" t="s">
        <v>157</v>
      </c>
      <c r="BN581" s="602" t="s">
        <v>157</v>
      </c>
      <c r="BO581" s="602" t="s">
        <v>157</v>
      </c>
    </row>
    <row r="582" spans="1:67" ht="14.4" x14ac:dyDescent="0.25">
      <c r="A582" s="597" t="e">
        <v>#N/A</v>
      </c>
      <c r="B582" s="597" t="e">
        <v>#N/A</v>
      </c>
      <c r="C582" s="598" t="s">
        <v>157</v>
      </c>
      <c r="D582" s="598" t="s">
        <v>157</v>
      </c>
      <c r="E582" s="599"/>
      <c r="F582" s="599" t="s">
        <v>157</v>
      </c>
      <c r="G582" s="600" t="s">
        <v>157</v>
      </c>
      <c r="H582" s="601" t="s">
        <v>157</v>
      </c>
      <c r="I582" s="602" t="s">
        <v>157</v>
      </c>
      <c r="J582" s="602" t="s">
        <v>157</v>
      </c>
      <c r="K582" s="602" t="s">
        <v>157</v>
      </c>
      <c r="L582" s="602" t="s">
        <v>157</v>
      </c>
      <c r="M582" s="602" t="s">
        <v>157</v>
      </c>
      <c r="N582" s="602" t="s">
        <v>157</v>
      </c>
      <c r="O582" s="602" t="s">
        <v>157</v>
      </c>
      <c r="P582" s="602" t="s">
        <v>157</v>
      </c>
      <c r="Q582" s="602" t="s">
        <v>157</v>
      </c>
      <c r="R582" s="602" t="s">
        <v>157</v>
      </c>
      <c r="S582" s="602" t="s">
        <v>157</v>
      </c>
      <c r="T582" s="602" t="s">
        <v>157</v>
      </c>
      <c r="U582" s="602" t="s">
        <v>157</v>
      </c>
      <c r="V582" s="602" t="s">
        <v>157</v>
      </c>
      <c r="W582" s="602" t="s">
        <v>157</v>
      </c>
      <c r="X582" s="602" t="s">
        <v>157</v>
      </c>
      <c r="Y582" s="602" t="s">
        <v>157</v>
      </c>
      <c r="Z582" s="602" t="s">
        <v>157</v>
      </c>
      <c r="AA582" s="602" t="s">
        <v>157</v>
      </c>
      <c r="AB582" s="602" t="s">
        <v>157</v>
      </c>
      <c r="AC582" s="602" t="s">
        <v>157</v>
      </c>
      <c r="AD582" s="602" t="s">
        <v>157</v>
      </c>
      <c r="AE582" s="602" t="s">
        <v>157</v>
      </c>
      <c r="AF582" s="602" t="s">
        <v>157</v>
      </c>
      <c r="AG582" s="602" t="s">
        <v>157</v>
      </c>
      <c r="AH582" s="602" t="s">
        <v>157</v>
      </c>
      <c r="AI582" s="602" t="s">
        <v>157</v>
      </c>
      <c r="AJ582" s="602" t="s">
        <v>157</v>
      </c>
      <c r="AK582" s="602" t="s">
        <v>157</v>
      </c>
      <c r="AL582" s="602" t="s">
        <v>157</v>
      </c>
      <c r="AM582" s="602" t="s">
        <v>157</v>
      </c>
      <c r="AN582" s="602" t="s">
        <v>157</v>
      </c>
      <c r="AO582" s="602" t="s">
        <v>157</v>
      </c>
      <c r="AP582" s="602" t="s">
        <v>157</v>
      </c>
      <c r="AQ582" s="602" t="s">
        <v>157</v>
      </c>
      <c r="AR582" s="602" t="s">
        <v>157</v>
      </c>
      <c r="AS582" s="602" t="s">
        <v>157</v>
      </c>
      <c r="AT582" s="602" t="s">
        <v>157</v>
      </c>
      <c r="AU582" s="602" t="s">
        <v>157</v>
      </c>
      <c r="AV582" s="602" t="s">
        <v>157</v>
      </c>
      <c r="AW582" s="602" t="s">
        <v>157</v>
      </c>
      <c r="AX582" s="602" t="s">
        <v>157</v>
      </c>
      <c r="AY582" s="602" t="s">
        <v>157</v>
      </c>
      <c r="AZ582" s="602" t="s">
        <v>157</v>
      </c>
      <c r="BA582" s="602" t="s">
        <v>157</v>
      </c>
      <c r="BB582" s="602" t="s">
        <v>157</v>
      </c>
      <c r="BC582" s="602" t="s">
        <v>157</v>
      </c>
      <c r="BD582" s="602" t="s">
        <v>157</v>
      </c>
      <c r="BE582" s="602" t="s">
        <v>157</v>
      </c>
      <c r="BF582" s="602" t="s">
        <v>157</v>
      </c>
      <c r="BG582" s="602" t="s">
        <v>157</v>
      </c>
      <c r="BH582" s="602" t="s">
        <v>157</v>
      </c>
      <c r="BI582" s="602" t="s">
        <v>157</v>
      </c>
      <c r="BJ582" s="602" t="s">
        <v>157</v>
      </c>
      <c r="BK582" s="602" t="s">
        <v>157</v>
      </c>
      <c r="BL582" s="602" t="s">
        <v>157</v>
      </c>
      <c r="BM582" s="602" t="s">
        <v>157</v>
      </c>
      <c r="BN582" s="602" t="s">
        <v>157</v>
      </c>
      <c r="BO582" s="602" t="s">
        <v>157</v>
      </c>
    </row>
    <row r="583" spans="1:67" ht="14.4" x14ac:dyDescent="0.25">
      <c r="A583" s="597" t="e">
        <v>#N/A</v>
      </c>
      <c r="B583" s="597" t="e">
        <v>#N/A</v>
      </c>
      <c r="C583" s="598" t="s">
        <v>157</v>
      </c>
      <c r="D583" s="598" t="s">
        <v>157</v>
      </c>
      <c r="E583" s="599"/>
      <c r="F583" s="599" t="s">
        <v>157</v>
      </c>
      <c r="G583" s="600" t="s">
        <v>157</v>
      </c>
      <c r="H583" s="601" t="s">
        <v>157</v>
      </c>
      <c r="I583" s="602" t="s">
        <v>157</v>
      </c>
      <c r="J583" s="602" t="s">
        <v>157</v>
      </c>
      <c r="K583" s="602" t="s">
        <v>157</v>
      </c>
      <c r="L583" s="602" t="s">
        <v>157</v>
      </c>
      <c r="M583" s="602" t="s">
        <v>157</v>
      </c>
      <c r="N583" s="602" t="s">
        <v>157</v>
      </c>
      <c r="O583" s="602" t="s">
        <v>157</v>
      </c>
      <c r="P583" s="602" t="s">
        <v>157</v>
      </c>
      <c r="Q583" s="602" t="s">
        <v>157</v>
      </c>
      <c r="R583" s="602" t="s">
        <v>157</v>
      </c>
      <c r="S583" s="602" t="s">
        <v>157</v>
      </c>
      <c r="T583" s="602" t="s">
        <v>157</v>
      </c>
      <c r="U583" s="602" t="s">
        <v>157</v>
      </c>
      <c r="V583" s="602" t="s">
        <v>157</v>
      </c>
      <c r="W583" s="602" t="s">
        <v>157</v>
      </c>
      <c r="X583" s="602" t="s">
        <v>157</v>
      </c>
      <c r="Y583" s="602" t="s">
        <v>157</v>
      </c>
      <c r="Z583" s="602" t="s">
        <v>157</v>
      </c>
      <c r="AA583" s="602" t="s">
        <v>157</v>
      </c>
      <c r="AB583" s="602" t="s">
        <v>157</v>
      </c>
      <c r="AC583" s="602" t="s">
        <v>157</v>
      </c>
      <c r="AD583" s="602" t="s">
        <v>157</v>
      </c>
      <c r="AE583" s="602" t="s">
        <v>157</v>
      </c>
      <c r="AF583" s="602" t="s">
        <v>157</v>
      </c>
      <c r="AG583" s="602" t="s">
        <v>157</v>
      </c>
      <c r="AH583" s="602" t="s">
        <v>157</v>
      </c>
      <c r="AI583" s="602" t="s">
        <v>157</v>
      </c>
      <c r="AJ583" s="602" t="s">
        <v>157</v>
      </c>
      <c r="AK583" s="602" t="s">
        <v>157</v>
      </c>
      <c r="AL583" s="602" t="s">
        <v>157</v>
      </c>
      <c r="AM583" s="602" t="s">
        <v>157</v>
      </c>
      <c r="AN583" s="602" t="s">
        <v>157</v>
      </c>
      <c r="AO583" s="602" t="s">
        <v>157</v>
      </c>
      <c r="AP583" s="602" t="s">
        <v>157</v>
      </c>
      <c r="AQ583" s="602" t="s">
        <v>157</v>
      </c>
      <c r="AR583" s="602" t="s">
        <v>157</v>
      </c>
      <c r="AS583" s="602" t="s">
        <v>157</v>
      </c>
      <c r="AT583" s="602" t="s">
        <v>157</v>
      </c>
      <c r="AU583" s="602" t="s">
        <v>157</v>
      </c>
      <c r="AV583" s="602" t="s">
        <v>157</v>
      </c>
      <c r="AW583" s="602" t="s">
        <v>157</v>
      </c>
      <c r="AX583" s="602" t="s">
        <v>157</v>
      </c>
      <c r="AY583" s="602" t="s">
        <v>157</v>
      </c>
      <c r="AZ583" s="602" t="s">
        <v>157</v>
      </c>
      <c r="BA583" s="602" t="s">
        <v>157</v>
      </c>
      <c r="BB583" s="602" t="s">
        <v>157</v>
      </c>
      <c r="BC583" s="602" t="s">
        <v>157</v>
      </c>
      <c r="BD583" s="602" t="s">
        <v>157</v>
      </c>
      <c r="BE583" s="602" t="s">
        <v>157</v>
      </c>
      <c r="BF583" s="602" t="s">
        <v>157</v>
      </c>
      <c r="BG583" s="602" t="s">
        <v>157</v>
      </c>
      <c r="BH583" s="602" t="s">
        <v>157</v>
      </c>
      <c r="BI583" s="602" t="s">
        <v>157</v>
      </c>
      <c r="BJ583" s="602" t="s">
        <v>157</v>
      </c>
      <c r="BK583" s="602" t="s">
        <v>157</v>
      </c>
      <c r="BL583" s="602" t="s">
        <v>157</v>
      </c>
      <c r="BM583" s="602" t="s">
        <v>157</v>
      </c>
      <c r="BN583" s="602" t="s">
        <v>157</v>
      </c>
      <c r="BO583" s="602" t="s">
        <v>157</v>
      </c>
    </row>
    <row r="584" spans="1:67" ht="14.4" x14ac:dyDescent="0.25">
      <c r="A584" s="597" t="e">
        <v>#N/A</v>
      </c>
      <c r="B584" s="597" t="e">
        <v>#N/A</v>
      </c>
      <c r="C584" s="598" t="s">
        <v>157</v>
      </c>
      <c r="D584" s="598" t="s">
        <v>157</v>
      </c>
      <c r="E584" s="599"/>
      <c r="F584" s="599" t="s">
        <v>157</v>
      </c>
      <c r="G584" s="600" t="s">
        <v>157</v>
      </c>
      <c r="H584" s="601" t="s">
        <v>157</v>
      </c>
      <c r="I584" s="602" t="s">
        <v>157</v>
      </c>
      <c r="J584" s="602" t="s">
        <v>157</v>
      </c>
      <c r="K584" s="602" t="s">
        <v>157</v>
      </c>
      <c r="L584" s="602" t="s">
        <v>157</v>
      </c>
      <c r="M584" s="602" t="s">
        <v>157</v>
      </c>
      <c r="N584" s="602" t="s">
        <v>157</v>
      </c>
      <c r="O584" s="602" t="s">
        <v>157</v>
      </c>
      <c r="P584" s="602" t="s">
        <v>157</v>
      </c>
      <c r="Q584" s="602" t="s">
        <v>157</v>
      </c>
      <c r="R584" s="602" t="s">
        <v>157</v>
      </c>
      <c r="S584" s="602" t="s">
        <v>157</v>
      </c>
      <c r="T584" s="602" t="s">
        <v>157</v>
      </c>
      <c r="U584" s="602" t="s">
        <v>157</v>
      </c>
      <c r="V584" s="602" t="s">
        <v>157</v>
      </c>
      <c r="W584" s="602" t="s">
        <v>157</v>
      </c>
      <c r="X584" s="602" t="s">
        <v>157</v>
      </c>
      <c r="Y584" s="602" t="s">
        <v>157</v>
      </c>
      <c r="Z584" s="602" t="s">
        <v>157</v>
      </c>
      <c r="AA584" s="602" t="s">
        <v>157</v>
      </c>
      <c r="AB584" s="602" t="s">
        <v>157</v>
      </c>
      <c r="AC584" s="602" t="s">
        <v>157</v>
      </c>
      <c r="AD584" s="602" t="s">
        <v>157</v>
      </c>
      <c r="AE584" s="602" t="s">
        <v>157</v>
      </c>
      <c r="AF584" s="602" t="s">
        <v>157</v>
      </c>
      <c r="AG584" s="602" t="s">
        <v>157</v>
      </c>
      <c r="AH584" s="602" t="s">
        <v>157</v>
      </c>
      <c r="AI584" s="602" t="s">
        <v>157</v>
      </c>
      <c r="AJ584" s="602" t="s">
        <v>157</v>
      </c>
      <c r="AK584" s="602" t="s">
        <v>157</v>
      </c>
      <c r="AL584" s="602" t="s">
        <v>157</v>
      </c>
      <c r="AM584" s="602" t="s">
        <v>157</v>
      </c>
      <c r="AN584" s="602" t="s">
        <v>157</v>
      </c>
      <c r="AO584" s="602" t="s">
        <v>157</v>
      </c>
      <c r="AP584" s="602" t="s">
        <v>157</v>
      </c>
      <c r="AQ584" s="602" t="s">
        <v>157</v>
      </c>
      <c r="AR584" s="602" t="s">
        <v>157</v>
      </c>
      <c r="AS584" s="602" t="s">
        <v>157</v>
      </c>
      <c r="AT584" s="602" t="s">
        <v>157</v>
      </c>
      <c r="AU584" s="602" t="s">
        <v>157</v>
      </c>
      <c r="AV584" s="602" t="s">
        <v>157</v>
      </c>
      <c r="AW584" s="602" t="s">
        <v>157</v>
      </c>
      <c r="AX584" s="602" t="s">
        <v>157</v>
      </c>
      <c r="AY584" s="602" t="s">
        <v>157</v>
      </c>
      <c r="AZ584" s="602" t="s">
        <v>157</v>
      </c>
      <c r="BA584" s="602" t="s">
        <v>157</v>
      </c>
      <c r="BB584" s="602" t="s">
        <v>157</v>
      </c>
      <c r="BC584" s="602" t="s">
        <v>157</v>
      </c>
      <c r="BD584" s="602" t="s">
        <v>157</v>
      </c>
      <c r="BE584" s="602" t="s">
        <v>157</v>
      </c>
      <c r="BF584" s="602" t="s">
        <v>157</v>
      </c>
      <c r="BG584" s="602" t="s">
        <v>157</v>
      </c>
      <c r="BH584" s="602" t="s">
        <v>157</v>
      </c>
      <c r="BI584" s="602" t="s">
        <v>157</v>
      </c>
      <c r="BJ584" s="602" t="s">
        <v>157</v>
      </c>
      <c r="BK584" s="602" t="s">
        <v>157</v>
      </c>
      <c r="BL584" s="602" t="s">
        <v>157</v>
      </c>
      <c r="BM584" s="602" t="s">
        <v>157</v>
      </c>
      <c r="BN584" s="602" t="s">
        <v>157</v>
      </c>
      <c r="BO584" s="602" t="s">
        <v>157</v>
      </c>
    </row>
    <row r="585" spans="1:67" ht="14.4" x14ac:dyDescent="0.25">
      <c r="A585" s="597" t="e">
        <v>#N/A</v>
      </c>
      <c r="B585" s="597" t="e">
        <v>#N/A</v>
      </c>
      <c r="C585" s="598" t="s">
        <v>157</v>
      </c>
      <c r="D585" s="598" t="s">
        <v>157</v>
      </c>
      <c r="E585" s="599"/>
      <c r="F585" s="599" t="s">
        <v>157</v>
      </c>
      <c r="G585" s="600" t="s">
        <v>157</v>
      </c>
      <c r="H585" s="601" t="s">
        <v>157</v>
      </c>
      <c r="I585" s="602" t="s">
        <v>157</v>
      </c>
      <c r="J585" s="602" t="s">
        <v>157</v>
      </c>
      <c r="K585" s="602" t="s">
        <v>157</v>
      </c>
      <c r="L585" s="602" t="s">
        <v>157</v>
      </c>
      <c r="M585" s="602" t="s">
        <v>157</v>
      </c>
      <c r="N585" s="602" t="s">
        <v>157</v>
      </c>
      <c r="O585" s="602" t="s">
        <v>157</v>
      </c>
      <c r="P585" s="602" t="s">
        <v>157</v>
      </c>
      <c r="Q585" s="602" t="s">
        <v>157</v>
      </c>
      <c r="R585" s="602" t="s">
        <v>157</v>
      </c>
      <c r="S585" s="602" t="s">
        <v>157</v>
      </c>
      <c r="T585" s="602" t="s">
        <v>157</v>
      </c>
      <c r="U585" s="602" t="s">
        <v>157</v>
      </c>
      <c r="V585" s="602" t="s">
        <v>157</v>
      </c>
      <c r="W585" s="602" t="s">
        <v>157</v>
      </c>
      <c r="X585" s="602" t="s">
        <v>157</v>
      </c>
      <c r="Y585" s="602" t="s">
        <v>157</v>
      </c>
      <c r="Z585" s="602" t="s">
        <v>157</v>
      </c>
      <c r="AA585" s="602" t="s">
        <v>157</v>
      </c>
      <c r="AB585" s="602" t="s">
        <v>157</v>
      </c>
      <c r="AC585" s="602" t="s">
        <v>157</v>
      </c>
      <c r="AD585" s="602" t="s">
        <v>157</v>
      </c>
      <c r="AE585" s="602" t="s">
        <v>157</v>
      </c>
      <c r="AF585" s="602" t="s">
        <v>157</v>
      </c>
      <c r="AG585" s="602" t="s">
        <v>157</v>
      </c>
      <c r="AH585" s="602" t="s">
        <v>157</v>
      </c>
      <c r="AI585" s="602" t="s">
        <v>157</v>
      </c>
      <c r="AJ585" s="602" t="s">
        <v>157</v>
      </c>
      <c r="AK585" s="602" t="s">
        <v>157</v>
      </c>
      <c r="AL585" s="602" t="s">
        <v>157</v>
      </c>
      <c r="AM585" s="602" t="s">
        <v>157</v>
      </c>
      <c r="AN585" s="602" t="s">
        <v>157</v>
      </c>
      <c r="AO585" s="602" t="s">
        <v>157</v>
      </c>
      <c r="AP585" s="602" t="s">
        <v>157</v>
      </c>
      <c r="AQ585" s="602" t="s">
        <v>157</v>
      </c>
      <c r="AR585" s="602" t="s">
        <v>157</v>
      </c>
      <c r="AS585" s="602" t="s">
        <v>157</v>
      </c>
      <c r="AT585" s="602" t="s">
        <v>157</v>
      </c>
      <c r="AU585" s="602" t="s">
        <v>157</v>
      </c>
      <c r="AV585" s="602" t="s">
        <v>157</v>
      </c>
      <c r="AW585" s="602" t="s">
        <v>157</v>
      </c>
      <c r="AX585" s="602" t="s">
        <v>157</v>
      </c>
      <c r="AY585" s="602" t="s">
        <v>157</v>
      </c>
      <c r="AZ585" s="602" t="s">
        <v>157</v>
      </c>
      <c r="BA585" s="602" t="s">
        <v>157</v>
      </c>
      <c r="BB585" s="602" t="s">
        <v>157</v>
      </c>
      <c r="BC585" s="602" t="s">
        <v>157</v>
      </c>
      <c r="BD585" s="602" t="s">
        <v>157</v>
      </c>
      <c r="BE585" s="602" t="s">
        <v>157</v>
      </c>
      <c r="BF585" s="602" t="s">
        <v>157</v>
      </c>
      <c r="BG585" s="602" t="s">
        <v>157</v>
      </c>
      <c r="BH585" s="602" t="s">
        <v>157</v>
      </c>
      <c r="BI585" s="602" t="s">
        <v>157</v>
      </c>
      <c r="BJ585" s="602" t="s">
        <v>157</v>
      </c>
      <c r="BK585" s="602" t="s">
        <v>157</v>
      </c>
      <c r="BL585" s="602" t="s">
        <v>157</v>
      </c>
      <c r="BM585" s="602" t="s">
        <v>157</v>
      </c>
      <c r="BN585" s="602" t="s">
        <v>157</v>
      </c>
      <c r="BO585" s="602" t="s">
        <v>157</v>
      </c>
    </row>
    <row r="586" spans="1:67" ht="14.4" x14ac:dyDescent="0.25">
      <c r="A586" s="597" t="e">
        <v>#N/A</v>
      </c>
      <c r="B586" s="597" t="e">
        <v>#N/A</v>
      </c>
      <c r="C586" s="598" t="s">
        <v>157</v>
      </c>
      <c r="D586" s="598" t="s">
        <v>157</v>
      </c>
      <c r="E586" s="599"/>
      <c r="F586" s="599" t="s">
        <v>157</v>
      </c>
      <c r="G586" s="600" t="s">
        <v>157</v>
      </c>
      <c r="H586" s="601" t="s">
        <v>157</v>
      </c>
      <c r="I586" s="602" t="s">
        <v>157</v>
      </c>
      <c r="J586" s="602" t="s">
        <v>157</v>
      </c>
      <c r="K586" s="602" t="s">
        <v>157</v>
      </c>
      <c r="L586" s="602" t="s">
        <v>157</v>
      </c>
      <c r="M586" s="602" t="s">
        <v>157</v>
      </c>
      <c r="N586" s="602" t="s">
        <v>157</v>
      </c>
      <c r="O586" s="602" t="s">
        <v>157</v>
      </c>
      <c r="P586" s="602" t="s">
        <v>157</v>
      </c>
      <c r="Q586" s="602" t="s">
        <v>157</v>
      </c>
      <c r="R586" s="602" t="s">
        <v>157</v>
      </c>
      <c r="S586" s="602" t="s">
        <v>157</v>
      </c>
      <c r="T586" s="602" t="s">
        <v>157</v>
      </c>
      <c r="U586" s="602" t="s">
        <v>157</v>
      </c>
      <c r="V586" s="602" t="s">
        <v>157</v>
      </c>
      <c r="W586" s="602" t="s">
        <v>157</v>
      </c>
      <c r="X586" s="602" t="s">
        <v>157</v>
      </c>
      <c r="Y586" s="602" t="s">
        <v>157</v>
      </c>
      <c r="Z586" s="602" t="s">
        <v>157</v>
      </c>
      <c r="AA586" s="602" t="s">
        <v>157</v>
      </c>
      <c r="AB586" s="602" t="s">
        <v>157</v>
      </c>
      <c r="AC586" s="602" t="s">
        <v>157</v>
      </c>
      <c r="AD586" s="602" t="s">
        <v>157</v>
      </c>
      <c r="AE586" s="602" t="s">
        <v>157</v>
      </c>
      <c r="AF586" s="602" t="s">
        <v>157</v>
      </c>
      <c r="AG586" s="602" t="s">
        <v>157</v>
      </c>
      <c r="AH586" s="602" t="s">
        <v>157</v>
      </c>
      <c r="AI586" s="602" t="s">
        <v>157</v>
      </c>
      <c r="AJ586" s="602" t="s">
        <v>157</v>
      </c>
      <c r="AK586" s="602" t="s">
        <v>157</v>
      </c>
      <c r="AL586" s="602" t="s">
        <v>157</v>
      </c>
      <c r="AM586" s="602" t="s">
        <v>157</v>
      </c>
      <c r="AN586" s="602" t="s">
        <v>157</v>
      </c>
      <c r="AO586" s="602" t="s">
        <v>157</v>
      </c>
      <c r="AP586" s="602" t="s">
        <v>157</v>
      </c>
      <c r="AQ586" s="602" t="s">
        <v>157</v>
      </c>
      <c r="AR586" s="602" t="s">
        <v>157</v>
      </c>
      <c r="AS586" s="602" t="s">
        <v>157</v>
      </c>
      <c r="AT586" s="602" t="s">
        <v>157</v>
      </c>
      <c r="AU586" s="602" t="s">
        <v>157</v>
      </c>
      <c r="AV586" s="602" t="s">
        <v>157</v>
      </c>
      <c r="AW586" s="602" t="s">
        <v>157</v>
      </c>
      <c r="AX586" s="602" t="s">
        <v>157</v>
      </c>
      <c r="AY586" s="602" t="s">
        <v>157</v>
      </c>
      <c r="AZ586" s="602" t="s">
        <v>157</v>
      </c>
      <c r="BA586" s="602" t="s">
        <v>157</v>
      </c>
      <c r="BB586" s="602" t="s">
        <v>157</v>
      </c>
      <c r="BC586" s="602" t="s">
        <v>157</v>
      </c>
      <c r="BD586" s="602" t="s">
        <v>157</v>
      </c>
      <c r="BE586" s="602" t="s">
        <v>157</v>
      </c>
      <c r="BF586" s="602" t="s">
        <v>157</v>
      </c>
      <c r="BG586" s="602" t="s">
        <v>157</v>
      </c>
      <c r="BH586" s="602" t="s">
        <v>157</v>
      </c>
      <c r="BI586" s="602" t="s">
        <v>157</v>
      </c>
      <c r="BJ586" s="602" t="s">
        <v>157</v>
      </c>
      <c r="BK586" s="602" t="s">
        <v>157</v>
      </c>
      <c r="BL586" s="602" t="s">
        <v>157</v>
      </c>
      <c r="BM586" s="602" t="s">
        <v>157</v>
      </c>
      <c r="BN586" s="602" t="s">
        <v>157</v>
      </c>
      <c r="BO586" s="602" t="s">
        <v>157</v>
      </c>
    </row>
    <row r="587" spans="1:67" ht="14.4" x14ac:dyDescent="0.25">
      <c r="A587" s="597" t="e">
        <v>#N/A</v>
      </c>
      <c r="B587" s="597" t="e">
        <v>#N/A</v>
      </c>
      <c r="C587" s="598" t="s">
        <v>157</v>
      </c>
      <c r="D587" s="598" t="s">
        <v>157</v>
      </c>
      <c r="E587" s="599"/>
      <c r="F587" s="599" t="s">
        <v>157</v>
      </c>
      <c r="G587" s="600" t="s">
        <v>157</v>
      </c>
      <c r="H587" s="601" t="s">
        <v>157</v>
      </c>
      <c r="I587" s="602" t="s">
        <v>157</v>
      </c>
      <c r="J587" s="602" t="s">
        <v>157</v>
      </c>
      <c r="K587" s="602" t="s">
        <v>157</v>
      </c>
      <c r="L587" s="602" t="s">
        <v>157</v>
      </c>
      <c r="M587" s="602" t="s">
        <v>157</v>
      </c>
      <c r="N587" s="602" t="s">
        <v>157</v>
      </c>
      <c r="O587" s="602" t="s">
        <v>157</v>
      </c>
      <c r="P587" s="602" t="s">
        <v>157</v>
      </c>
      <c r="Q587" s="602" t="s">
        <v>157</v>
      </c>
      <c r="R587" s="602" t="s">
        <v>157</v>
      </c>
      <c r="S587" s="602" t="s">
        <v>157</v>
      </c>
      <c r="T587" s="602" t="s">
        <v>157</v>
      </c>
      <c r="U587" s="602" t="s">
        <v>157</v>
      </c>
      <c r="V587" s="602" t="s">
        <v>157</v>
      </c>
      <c r="W587" s="602" t="s">
        <v>157</v>
      </c>
      <c r="X587" s="602" t="s">
        <v>157</v>
      </c>
      <c r="Y587" s="602" t="s">
        <v>157</v>
      </c>
      <c r="Z587" s="602" t="s">
        <v>157</v>
      </c>
      <c r="AA587" s="602" t="s">
        <v>157</v>
      </c>
      <c r="AB587" s="602" t="s">
        <v>157</v>
      </c>
      <c r="AC587" s="602" t="s">
        <v>157</v>
      </c>
      <c r="AD587" s="602" t="s">
        <v>157</v>
      </c>
      <c r="AE587" s="602" t="s">
        <v>157</v>
      </c>
      <c r="AF587" s="602" t="s">
        <v>157</v>
      </c>
      <c r="AG587" s="602" t="s">
        <v>157</v>
      </c>
      <c r="AH587" s="602" t="s">
        <v>157</v>
      </c>
      <c r="AI587" s="602" t="s">
        <v>157</v>
      </c>
      <c r="AJ587" s="602" t="s">
        <v>157</v>
      </c>
      <c r="AK587" s="602" t="s">
        <v>157</v>
      </c>
      <c r="AL587" s="602" t="s">
        <v>157</v>
      </c>
      <c r="AM587" s="602" t="s">
        <v>157</v>
      </c>
      <c r="AN587" s="602" t="s">
        <v>157</v>
      </c>
      <c r="AO587" s="602" t="s">
        <v>157</v>
      </c>
      <c r="AP587" s="602" t="s">
        <v>157</v>
      </c>
      <c r="AQ587" s="602" t="s">
        <v>157</v>
      </c>
      <c r="AR587" s="602" t="s">
        <v>157</v>
      </c>
      <c r="AS587" s="602" t="s">
        <v>157</v>
      </c>
      <c r="AT587" s="602" t="s">
        <v>157</v>
      </c>
      <c r="AU587" s="602" t="s">
        <v>157</v>
      </c>
      <c r="AV587" s="602" t="s">
        <v>157</v>
      </c>
      <c r="AW587" s="602" t="s">
        <v>157</v>
      </c>
      <c r="AX587" s="602" t="s">
        <v>157</v>
      </c>
      <c r="AY587" s="602" t="s">
        <v>157</v>
      </c>
      <c r="AZ587" s="602" t="s">
        <v>157</v>
      </c>
      <c r="BA587" s="602" t="s">
        <v>157</v>
      </c>
      <c r="BB587" s="602" t="s">
        <v>157</v>
      </c>
      <c r="BC587" s="602" t="s">
        <v>157</v>
      </c>
      <c r="BD587" s="602" t="s">
        <v>157</v>
      </c>
      <c r="BE587" s="602" t="s">
        <v>157</v>
      </c>
      <c r="BF587" s="602" t="s">
        <v>157</v>
      </c>
      <c r="BG587" s="602" t="s">
        <v>157</v>
      </c>
      <c r="BH587" s="602" t="s">
        <v>157</v>
      </c>
      <c r="BI587" s="602" t="s">
        <v>157</v>
      </c>
      <c r="BJ587" s="602" t="s">
        <v>157</v>
      </c>
      <c r="BK587" s="602" t="s">
        <v>157</v>
      </c>
      <c r="BL587" s="602" t="s">
        <v>157</v>
      </c>
      <c r="BM587" s="602" t="s">
        <v>157</v>
      </c>
      <c r="BN587" s="602" t="s">
        <v>157</v>
      </c>
      <c r="BO587" s="602" t="s">
        <v>157</v>
      </c>
    </row>
    <row r="588" spans="1:67" ht="14.4" x14ac:dyDescent="0.25">
      <c r="A588" s="597" t="e">
        <v>#N/A</v>
      </c>
      <c r="B588" s="597" t="e">
        <v>#N/A</v>
      </c>
      <c r="C588" s="598" t="s">
        <v>157</v>
      </c>
      <c r="D588" s="598" t="s">
        <v>157</v>
      </c>
      <c r="E588" s="599"/>
      <c r="F588" s="599" t="s">
        <v>157</v>
      </c>
      <c r="G588" s="600" t="s">
        <v>157</v>
      </c>
      <c r="H588" s="601" t="s">
        <v>157</v>
      </c>
      <c r="I588" s="602" t="s">
        <v>157</v>
      </c>
      <c r="J588" s="602" t="s">
        <v>157</v>
      </c>
      <c r="K588" s="602" t="s">
        <v>157</v>
      </c>
      <c r="L588" s="602" t="s">
        <v>157</v>
      </c>
      <c r="M588" s="602" t="s">
        <v>157</v>
      </c>
      <c r="N588" s="602" t="s">
        <v>157</v>
      </c>
      <c r="O588" s="602" t="s">
        <v>157</v>
      </c>
      <c r="P588" s="602" t="s">
        <v>157</v>
      </c>
      <c r="Q588" s="602" t="s">
        <v>157</v>
      </c>
      <c r="R588" s="602" t="s">
        <v>157</v>
      </c>
      <c r="S588" s="602" t="s">
        <v>157</v>
      </c>
      <c r="T588" s="602" t="s">
        <v>157</v>
      </c>
      <c r="U588" s="602" t="s">
        <v>157</v>
      </c>
      <c r="V588" s="602" t="s">
        <v>157</v>
      </c>
      <c r="W588" s="602" t="s">
        <v>157</v>
      </c>
      <c r="X588" s="602" t="s">
        <v>157</v>
      </c>
      <c r="Y588" s="602" t="s">
        <v>157</v>
      </c>
      <c r="Z588" s="602" t="s">
        <v>157</v>
      </c>
      <c r="AA588" s="602" t="s">
        <v>157</v>
      </c>
      <c r="AB588" s="602" t="s">
        <v>157</v>
      </c>
      <c r="AC588" s="602" t="s">
        <v>157</v>
      </c>
      <c r="AD588" s="602" t="s">
        <v>157</v>
      </c>
      <c r="AE588" s="602" t="s">
        <v>157</v>
      </c>
      <c r="AF588" s="602" t="s">
        <v>157</v>
      </c>
      <c r="AG588" s="602" t="s">
        <v>157</v>
      </c>
      <c r="AH588" s="602" t="s">
        <v>157</v>
      </c>
      <c r="AI588" s="602" t="s">
        <v>157</v>
      </c>
      <c r="AJ588" s="602" t="s">
        <v>157</v>
      </c>
      <c r="AK588" s="602" t="s">
        <v>157</v>
      </c>
      <c r="AL588" s="602" t="s">
        <v>157</v>
      </c>
      <c r="AM588" s="602" t="s">
        <v>157</v>
      </c>
      <c r="AN588" s="602" t="s">
        <v>157</v>
      </c>
      <c r="AO588" s="602" t="s">
        <v>157</v>
      </c>
      <c r="AP588" s="602" t="s">
        <v>157</v>
      </c>
      <c r="AQ588" s="602" t="s">
        <v>157</v>
      </c>
      <c r="AR588" s="602" t="s">
        <v>157</v>
      </c>
      <c r="AS588" s="602" t="s">
        <v>157</v>
      </c>
      <c r="AT588" s="602" t="s">
        <v>157</v>
      </c>
      <c r="AU588" s="602" t="s">
        <v>157</v>
      </c>
      <c r="AV588" s="602" t="s">
        <v>157</v>
      </c>
      <c r="AW588" s="602" t="s">
        <v>157</v>
      </c>
      <c r="AX588" s="602" t="s">
        <v>157</v>
      </c>
      <c r="AY588" s="602" t="s">
        <v>157</v>
      </c>
      <c r="AZ588" s="602" t="s">
        <v>157</v>
      </c>
      <c r="BA588" s="602" t="s">
        <v>157</v>
      </c>
      <c r="BB588" s="602" t="s">
        <v>157</v>
      </c>
      <c r="BC588" s="602" t="s">
        <v>157</v>
      </c>
      <c r="BD588" s="602" t="s">
        <v>157</v>
      </c>
      <c r="BE588" s="602" t="s">
        <v>157</v>
      </c>
      <c r="BF588" s="602" t="s">
        <v>157</v>
      </c>
      <c r="BG588" s="602" t="s">
        <v>157</v>
      </c>
      <c r="BH588" s="602" t="s">
        <v>157</v>
      </c>
      <c r="BI588" s="602" t="s">
        <v>157</v>
      </c>
      <c r="BJ588" s="602" t="s">
        <v>157</v>
      </c>
      <c r="BK588" s="602" t="s">
        <v>157</v>
      </c>
      <c r="BL588" s="602" t="s">
        <v>157</v>
      </c>
      <c r="BM588" s="602" t="s">
        <v>157</v>
      </c>
      <c r="BN588" s="602" t="s">
        <v>157</v>
      </c>
      <c r="BO588" s="602" t="s">
        <v>157</v>
      </c>
    </row>
    <row r="589" spans="1:67" ht="14.4" x14ac:dyDescent="0.25">
      <c r="A589" s="597" t="e">
        <v>#N/A</v>
      </c>
      <c r="B589" s="597" t="e">
        <v>#N/A</v>
      </c>
      <c r="C589" s="598" t="s">
        <v>157</v>
      </c>
      <c r="D589" s="598" t="s">
        <v>157</v>
      </c>
      <c r="E589" s="599"/>
      <c r="F589" s="599" t="s">
        <v>157</v>
      </c>
      <c r="G589" s="600" t="s">
        <v>157</v>
      </c>
      <c r="H589" s="601" t="s">
        <v>157</v>
      </c>
      <c r="I589" s="602" t="s">
        <v>157</v>
      </c>
      <c r="J589" s="602" t="s">
        <v>157</v>
      </c>
      <c r="K589" s="602" t="s">
        <v>157</v>
      </c>
      <c r="L589" s="602" t="s">
        <v>157</v>
      </c>
      <c r="M589" s="602" t="s">
        <v>157</v>
      </c>
      <c r="N589" s="602" t="s">
        <v>157</v>
      </c>
      <c r="O589" s="602" t="s">
        <v>157</v>
      </c>
      <c r="P589" s="602" t="s">
        <v>157</v>
      </c>
      <c r="Q589" s="602" t="s">
        <v>157</v>
      </c>
      <c r="R589" s="602" t="s">
        <v>157</v>
      </c>
      <c r="S589" s="602" t="s">
        <v>157</v>
      </c>
      <c r="T589" s="602" t="s">
        <v>157</v>
      </c>
      <c r="U589" s="602" t="s">
        <v>157</v>
      </c>
      <c r="V589" s="602" t="s">
        <v>157</v>
      </c>
      <c r="W589" s="602" t="s">
        <v>157</v>
      </c>
      <c r="X589" s="602" t="s">
        <v>157</v>
      </c>
      <c r="Y589" s="602" t="s">
        <v>157</v>
      </c>
      <c r="Z589" s="602" t="s">
        <v>157</v>
      </c>
      <c r="AA589" s="602" t="s">
        <v>157</v>
      </c>
      <c r="AB589" s="602" t="s">
        <v>157</v>
      </c>
      <c r="AC589" s="602" t="s">
        <v>157</v>
      </c>
      <c r="AD589" s="602" t="s">
        <v>157</v>
      </c>
      <c r="AE589" s="602" t="s">
        <v>157</v>
      </c>
      <c r="AF589" s="602" t="s">
        <v>157</v>
      </c>
      <c r="AG589" s="602" t="s">
        <v>157</v>
      </c>
      <c r="AH589" s="602" t="s">
        <v>157</v>
      </c>
      <c r="AI589" s="602" t="s">
        <v>157</v>
      </c>
      <c r="AJ589" s="602" t="s">
        <v>157</v>
      </c>
      <c r="AK589" s="602" t="s">
        <v>157</v>
      </c>
      <c r="AL589" s="602" t="s">
        <v>157</v>
      </c>
      <c r="AM589" s="602" t="s">
        <v>157</v>
      </c>
      <c r="AN589" s="602" t="s">
        <v>157</v>
      </c>
      <c r="AO589" s="602" t="s">
        <v>157</v>
      </c>
      <c r="AP589" s="602" t="s">
        <v>157</v>
      </c>
      <c r="AQ589" s="602" t="s">
        <v>157</v>
      </c>
      <c r="AR589" s="602" t="s">
        <v>157</v>
      </c>
      <c r="AS589" s="602" t="s">
        <v>157</v>
      </c>
      <c r="AT589" s="602" t="s">
        <v>157</v>
      </c>
      <c r="AU589" s="602" t="s">
        <v>157</v>
      </c>
      <c r="AV589" s="602" t="s">
        <v>157</v>
      </c>
      <c r="AW589" s="602" t="s">
        <v>157</v>
      </c>
      <c r="AX589" s="602" t="s">
        <v>157</v>
      </c>
      <c r="AY589" s="602" t="s">
        <v>157</v>
      </c>
      <c r="AZ589" s="602" t="s">
        <v>157</v>
      </c>
      <c r="BA589" s="602" t="s">
        <v>157</v>
      </c>
      <c r="BB589" s="602" t="s">
        <v>157</v>
      </c>
      <c r="BC589" s="602" t="s">
        <v>157</v>
      </c>
      <c r="BD589" s="602" t="s">
        <v>157</v>
      </c>
      <c r="BE589" s="602" t="s">
        <v>157</v>
      </c>
      <c r="BF589" s="602" t="s">
        <v>157</v>
      </c>
      <c r="BG589" s="602" t="s">
        <v>157</v>
      </c>
      <c r="BH589" s="602" t="s">
        <v>157</v>
      </c>
      <c r="BI589" s="602" t="s">
        <v>157</v>
      </c>
      <c r="BJ589" s="602" t="s">
        <v>157</v>
      </c>
      <c r="BK589" s="602" t="s">
        <v>157</v>
      </c>
      <c r="BL589" s="602" t="s">
        <v>157</v>
      </c>
      <c r="BM589" s="602" t="s">
        <v>157</v>
      </c>
      <c r="BN589" s="602" t="s">
        <v>157</v>
      </c>
      <c r="BO589" s="602" t="s">
        <v>157</v>
      </c>
    </row>
    <row r="590" spans="1:67" ht="14.4" x14ac:dyDescent="0.25">
      <c r="A590" s="597" t="e">
        <v>#N/A</v>
      </c>
      <c r="B590" s="597" t="e">
        <v>#N/A</v>
      </c>
      <c r="C590" s="598" t="s">
        <v>157</v>
      </c>
      <c r="D590" s="598" t="s">
        <v>157</v>
      </c>
      <c r="E590" s="599"/>
      <c r="F590" s="599" t="s">
        <v>157</v>
      </c>
      <c r="G590" s="600" t="s">
        <v>157</v>
      </c>
      <c r="H590" s="601" t="s">
        <v>157</v>
      </c>
      <c r="I590" s="602" t="s">
        <v>157</v>
      </c>
      <c r="J590" s="602" t="s">
        <v>157</v>
      </c>
      <c r="K590" s="602" t="s">
        <v>157</v>
      </c>
      <c r="L590" s="602" t="s">
        <v>157</v>
      </c>
      <c r="M590" s="602" t="s">
        <v>157</v>
      </c>
      <c r="N590" s="602" t="s">
        <v>157</v>
      </c>
      <c r="O590" s="602" t="s">
        <v>157</v>
      </c>
      <c r="P590" s="602" t="s">
        <v>157</v>
      </c>
      <c r="Q590" s="602" t="s">
        <v>157</v>
      </c>
      <c r="R590" s="602" t="s">
        <v>157</v>
      </c>
      <c r="S590" s="602" t="s">
        <v>157</v>
      </c>
      <c r="T590" s="602" t="s">
        <v>157</v>
      </c>
      <c r="U590" s="602" t="s">
        <v>157</v>
      </c>
      <c r="V590" s="602" t="s">
        <v>157</v>
      </c>
      <c r="W590" s="602" t="s">
        <v>157</v>
      </c>
      <c r="X590" s="602" t="s">
        <v>157</v>
      </c>
      <c r="Y590" s="602" t="s">
        <v>157</v>
      </c>
      <c r="Z590" s="602" t="s">
        <v>157</v>
      </c>
      <c r="AA590" s="602" t="s">
        <v>157</v>
      </c>
      <c r="AB590" s="602" t="s">
        <v>157</v>
      </c>
      <c r="AC590" s="602" t="s">
        <v>157</v>
      </c>
      <c r="AD590" s="602" t="s">
        <v>157</v>
      </c>
      <c r="AE590" s="602" t="s">
        <v>157</v>
      </c>
      <c r="AF590" s="602" t="s">
        <v>157</v>
      </c>
      <c r="AG590" s="602" t="s">
        <v>157</v>
      </c>
      <c r="AH590" s="602" t="s">
        <v>157</v>
      </c>
      <c r="AI590" s="602" t="s">
        <v>157</v>
      </c>
      <c r="AJ590" s="602" t="s">
        <v>157</v>
      </c>
      <c r="AK590" s="602" t="s">
        <v>157</v>
      </c>
      <c r="AL590" s="602" t="s">
        <v>157</v>
      </c>
      <c r="AM590" s="602" t="s">
        <v>157</v>
      </c>
      <c r="AN590" s="602" t="s">
        <v>157</v>
      </c>
      <c r="AO590" s="602" t="s">
        <v>157</v>
      </c>
      <c r="AP590" s="602" t="s">
        <v>157</v>
      </c>
      <c r="AQ590" s="602" t="s">
        <v>157</v>
      </c>
      <c r="AR590" s="602" t="s">
        <v>157</v>
      </c>
      <c r="AS590" s="602" t="s">
        <v>157</v>
      </c>
      <c r="AT590" s="602" t="s">
        <v>157</v>
      </c>
      <c r="AU590" s="602" t="s">
        <v>157</v>
      </c>
      <c r="AV590" s="602" t="s">
        <v>157</v>
      </c>
      <c r="AW590" s="602" t="s">
        <v>157</v>
      </c>
      <c r="AX590" s="602" t="s">
        <v>157</v>
      </c>
      <c r="AY590" s="602" t="s">
        <v>157</v>
      </c>
      <c r="AZ590" s="602" t="s">
        <v>157</v>
      </c>
      <c r="BA590" s="602" t="s">
        <v>157</v>
      </c>
      <c r="BB590" s="602" t="s">
        <v>157</v>
      </c>
      <c r="BC590" s="602" t="s">
        <v>157</v>
      </c>
      <c r="BD590" s="602" t="s">
        <v>157</v>
      </c>
      <c r="BE590" s="602" t="s">
        <v>157</v>
      </c>
      <c r="BF590" s="602" t="s">
        <v>157</v>
      </c>
      <c r="BG590" s="602" t="s">
        <v>157</v>
      </c>
      <c r="BH590" s="602" t="s">
        <v>157</v>
      </c>
      <c r="BI590" s="602" t="s">
        <v>157</v>
      </c>
      <c r="BJ590" s="602" t="s">
        <v>157</v>
      </c>
      <c r="BK590" s="602" t="s">
        <v>157</v>
      </c>
      <c r="BL590" s="602" t="s">
        <v>157</v>
      </c>
      <c r="BM590" s="602" t="s">
        <v>157</v>
      </c>
      <c r="BN590" s="602" t="s">
        <v>157</v>
      </c>
      <c r="BO590" s="602" t="s">
        <v>157</v>
      </c>
    </row>
    <row r="591" spans="1:67" ht="14.4" x14ac:dyDescent="0.25">
      <c r="A591" s="597" t="e">
        <v>#N/A</v>
      </c>
      <c r="B591" s="597" t="e">
        <v>#N/A</v>
      </c>
      <c r="C591" s="598" t="s">
        <v>157</v>
      </c>
      <c r="D591" s="598" t="s">
        <v>157</v>
      </c>
      <c r="E591" s="599"/>
      <c r="F591" s="599" t="s">
        <v>157</v>
      </c>
      <c r="G591" s="600" t="s">
        <v>157</v>
      </c>
      <c r="H591" s="601" t="s">
        <v>157</v>
      </c>
      <c r="I591" s="602" t="s">
        <v>157</v>
      </c>
      <c r="J591" s="602" t="s">
        <v>157</v>
      </c>
      <c r="K591" s="602" t="s">
        <v>157</v>
      </c>
      <c r="L591" s="602" t="s">
        <v>157</v>
      </c>
      <c r="M591" s="602" t="s">
        <v>157</v>
      </c>
      <c r="N591" s="602" t="s">
        <v>157</v>
      </c>
      <c r="O591" s="602" t="s">
        <v>157</v>
      </c>
      <c r="P591" s="602" t="s">
        <v>157</v>
      </c>
      <c r="Q591" s="602" t="s">
        <v>157</v>
      </c>
      <c r="R591" s="602" t="s">
        <v>157</v>
      </c>
      <c r="S591" s="602" t="s">
        <v>157</v>
      </c>
      <c r="T591" s="602" t="s">
        <v>157</v>
      </c>
      <c r="U591" s="602" t="s">
        <v>157</v>
      </c>
      <c r="V591" s="602" t="s">
        <v>157</v>
      </c>
      <c r="W591" s="602" t="s">
        <v>157</v>
      </c>
      <c r="X591" s="602" t="s">
        <v>157</v>
      </c>
      <c r="Y591" s="602" t="s">
        <v>157</v>
      </c>
      <c r="Z591" s="602" t="s">
        <v>157</v>
      </c>
      <c r="AA591" s="602" t="s">
        <v>157</v>
      </c>
      <c r="AB591" s="602" t="s">
        <v>157</v>
      </c>
      <c r="AC591" s="602" t="s">
        <v>157</v>
      </c>
      <c r="AD591" s="602" t="s">
        <v>157</v>
      </c>
      <c r="AE591" s="602" t="s">
        <v>157</v>
      </c>
      <c r="AF591" s="602" t="s">
        <v>157</v>
      </c>
      <c r="AG591" s="602" t="s">
        <v>157</v>
      </c>
      <c r="AH591" s="602" t="s">
        <v>157</v>
      </c>
      <c r="AI591" s="602" t="s">
        <v>157</v>
      </c>
      <c r="AJ591" s="602" t="s">
        <v>157</v>
      </c>
      <c r="AK591" s="602" t="s">
        <v>157</v>
      </c>
      <c r="AL591" s="602" t="s">
        <v>157</v>
      </c>
      <c r="AM591" s="602" t="s">
        <v>157</v>
      </c>
      <c r="AN591" s="602" t="s">
        <v>157</v>
      </c>
      <c r="AO591" s="602" t="s">
        <v>157</v>
      </c>
      <c r="AP591" s="602" t="s">
        <v>157</v>
      </c>
      <c r="AQ591" s="602" t="s">
        <v>157</v>
      </c>
      <c r="AR591" s="602" t="s">
        <v>157</v>
      </c>
      <c r="AS591" s="602" t="s">
        <v>157</v>
      </c>
      <c r="AT591" s="602" t="s">
        <v>157</v>
      </c>
      <c r="AU591" s="602" t="s">
        <v>157</v>
      </c>
      <c r="AV591" s="602" t="s">
        <v>157</v>
      </c>
      <c r="AW591" s="602" t="s">
        <v>157</v>
      </c>
      <c r="AX591" s="602" t="s">
        <v>157</v>
      </c>
      <c r="AY591" s="602" t="s">
        <v>157</v>
      </c>
      <c r="AZ591" s="602" t="s">
        <v>157</v>
      </c>
      <c r="BA591" s="602" t="s">
        <v>157</v>
      </c>
      <c r="BB591" s="602" t="s">
        <v>157</v>
      </c>
      <c r="BC591" s="602" t="s">
        <v>157</v>
      </c>
      <c r="BD591" s="602" t="s">
        <v>157</v>
      </c>
      <c r="BE591" s="602" t="s">
        <v>157</v>
      </c>
      <c r="BF591" s="602" t="s">
        <v>157</v>
      </c>
      <c r="BG591" s="602" t="s">
        <v>157</v>
      </c>
      <c r="BH591" s="602" t="s">
        <v>157</v>
      </c>
      <c r="BI591" s="602" t="s">
        <v>157</v>
      </c>
      <c r="BJ591" s="602" t="s">
        <v>157</v>
      </c>
      <c r="BK591" s="602" t="s">
        <v>157</v>
      </c>
      <c r="BL591" s="602" t="s">
        <v>157</v>
      </c>
      <c r="BM591" s="602" t="s">
        <v>157</v>
      </c>
      <c r="BN591" s="602" t="s">
        <v>157</v>
      </c>
      <c r="BO591" s="602" t="s">
        <v>157</v>
      </c>
    </row>
    <row r="592" spans="1:67" ht="14.4" x14ac:dyDescent="0.25">
      <c r="A592" s="597" t="e">
        <v>#N/A</v>
      </c>
      <c r="B592" s="597" t="e">
        <v>#N/A</v>
      </c>
      <c r="C592" s="598" t="s">
        <v>157</v>
      </c>
      <c r="D592" s="598" t="s">
        <v>157</v>
      </c>
      <c r="E592" s="599"/>
      <c r="F592" s="599" t="s">
        <v>157</v>
      </c>
      <c r="G592" s="600" t="s">
        <v>157</v>
      </c>
      <c r="H592" s="601" t="s">
        <v>157</v>
      </c>
      <c r="I592" s="602" t="s">
        <v>157</v>
      </c>
      <c r="J592" s="602" t="s">
        <v>157</v>
      </c>
      <c r="K592" s="602" t="s">
        <v>157</v>
      </c>
      <c r="L592" s="602" t="s">
        <v>157</v>
      </c>
      <c r="M592" s="602" t="s">
        <v>157</v>
      </c>
      <c r="N592" s="602" t="s">
        <v>157</v>
      </c>
      <c r="O592" s="602" t="s">
        <v>157</v>
      </c>
      <c r="P592" s="602" t="s">
        <v>157</v>
      </c>
      <c r="Q592" s="602" t="s">
        <v>157</v>
      </c>
      <c r="R592" s="602" t="s">
        <v>157</v>
      </c>
      <c r="S592" s="602" t="s">
        <v>157</v>
      </c>
      <c r="T592" s="602" t="s">
        <v>157</v>
      </c>
      <c r="U592" s="602" t="s">
        <v>157</v>
      </c>
      <c r="V592" s="602" t="s">
        <v>157</v>
      </c>
      <c r="W592" s="602" t="s">
        <v>157</v>
      </c>
      <c r="X592" s="602" t="s">
        <v>157</v>
      </c>
      <c r="Y592" s="602" t="s">
        <v>157</v>
      </c>
      <c r="Z592" s="602" t="s">
        <v>157</v>
      </c>
      <c r="AA592" s="602" t="s">
        <v>157</v>
      </c>
      <c r="AB592" s="602" t="s">
        <v>157</v>
      </c>
      <c r="AC592" s="602" t="s">
        <v>157</v>
      </c>
      <c r="AD592" s="602" t="s">
        <v>157</v>
      </c>
      <c r="AE592" s="602" t="s">
        <v>157</v>
      </c>
      <c r="AF592" s="602" t="s">
        <v>157</v>
      </c>
      <c r="AG592" s="602" t="s">
        <v>157</v>
      </c>
      <c r="AH592" s="602" t="s">
        <v>157</v>
      </c>
      <c r="AI592" s="602" t="s">
        <v>157</v>
      </c>
      <c r="AJ592" s="602" t="s">
        <v>157</v>
      </c>
      <c r="AK592" s="602" t="s">
        <v>157</v>
      </c>
      <c r="AL592" s="602" t="s">
        <v>157</v>
      </c>
      <c r="AM592" s="602" t="s">
        <v>157</v>
      </c>
      <c r="AN592" s="602" t="s">
        <v>157</v>
      </c>
      <c r="AO592" s="602" t="s">
        <v>157</v>
      </c>
      <c r="AP592" s="602" t="s">
        <v>157</v>
      </c>
      <c r="AQ592" s="602" t="s">
        <v>157</v>
      </c>
      <c r="AR592" s="602" t="s">
        <v>157</v>
      </c>
      <c r="AS592" s="602" t="s">
        <v>157</v>
      </c>
      <c r="AT592" s="602" t="s">
        <v>157</v>
      </c>
      <c r="AU592" s="602" t="s">
        <v>157</v>
      </c>
      <c r="AV592" s="602" t="s">
        <v>157</v>
      </c>
      <c r="AW592" s="602" t="s">
        <v>157</v>
      </c>
      <c r="AX592" s="602" t="s">
        <v>157</v>
      </c>
      <c r="AY592" s="602" t="s">
        <v>157</v>
      </c>
      <c r="AZ592" s="602" t="s">
        <v>157</v>
      </c>
      <c r="BA592" s="602" t="s">
        <v>157</v>
      </c>
      <c r="BB592" s="602" t="s">
        <v>157</v>
      </c>
      <c r="BC592" s="602" t="s">
        <v>157</v>
      </c>
      <c r="BD592" s="602" t="s">
        <v>157</v>
      </c>
      <c r="BE592" s="602" t="s">
        <v>157</v>
      </c>
      <c r="BF592" s="602" t="s">
        <v>157</v>
      </c>
      <c r="BG592" s="602" t="s">
        <v>157</v>
      </c>
      <c r="BH592" s="602" t="s">
        <v>157</v>
      </c>
      <c r="BI592" s="602" t="s">
        <v>157</v>
      </c>
      <c r="BJ592" s="602" t="s">
        <v>157</v>
      </c>
      <c r="BK592" s="602" t="s">
        <v>157</v>
      </c>
      <c r="BL592" s="602" t="s">
        <v>157</v>
      </c>
      <c r="BM592" s="602" t="s">
        <v>157</v>
      </c>
      <c r="BN592" s="602" t="s">
        <v>157</v>
      </c>
      <c r="BO592" s="602" t="s">
        <v>157</v>
      </c>
    </row>
    <row r="593" spans="1:67" ht="14.4" x14ac:dyDescent="0.25">
      <c r="A593" s="597" t="e">
        <v>#N/A</v>
      </c>
      <c r="B593" s="597" t="e">
        <v>#N/A</v>
      </c>
      <c r="C593" s="598" t="s">
        <v>157</v>
      </c>
      <c r="D593" s="598" t="s">
        <v>157</v>
      </c>
      <c r="E593" s="599"/>
      <c r="F593" s="599" t="s">
        <v>157</v>
      </c>
      <c r="G593" s="600" t="s">
        <v>157</v>
      </c>
      <c r="H593" s="601" t="s">
        <v>157</v>
      </c>
      <c r="I593" s="602" t="s">
        <v>157</v>
      </c>
      <c r="J593" s="602" t="s">
        <v>157</v>
      </c>
      <c r="K593" s="602" t="s">
        <v>157</v>
      </c>
      <c r="L593" s="602" t="s">
        <v>157</v>
      </c>
      <c r="M593" s="602" t="s">
        <v>157</v>
      </c>
      <c r="N593" s="602" t="s">
        <v>157</v>
      </c>
      <c r="O593" s="602" t="s">
        <v>157</v>
      </c>
      <c r="P593" s="602" t="s">
        <v>157</v>
      </c>
      <c r="Q593" s="602" t="s">
        <v>157</v>
      </c>
      <c r="R593" s="602" t="s">
        <v>157</v>
      </c>
      <c r="S593" s="602" t="s">
        <v>157</v>
      </c>
      <c r="T593" s="602" t="s">
        <v>157</v>
      </c>
      <c r="U593" s="602" t="s">
        <v>157</v>
      </c>
      <c r="V593" s="602" t="s">
        <v>157</v>
      </c>
      <c r="W593" s="602" t="s">
        <v>157</v>
      </c>
      <c r="X593" s="602" t="s">
        <v>157</v>
      </c>
      <c r="Y593" s="602" t="s">
        <v>157</v>
      </c>
      <c r="Z593" s="602" t="s">
        <v>157</v>
      </c>
      <c r="AA593" s="602" t="s">
        <v>157</v>
      </c>
      <c r="AB593" s="602" t="s">
        <v>157</v>
      </c>
      <c r="AC593" s="602" t="s">
        <v>157</v>
      </c>
      <c r="AD593" s="602" t="s">
        <v>157</v>
      </c>
      <c r="AE593" s="602" t="s">
        <v>157</v>
      </c>
      <c r="AF593" s="602" t="s">
        <v>157</v>
      </c>
      <c r="AG593" s="602" t="s">
        <v>157</v>
      </c>
      <c r="AH593" s="602" t="s">
        <v>157</v>
      </c>
      <c r="AI593" s="602" t="s">
        <v>157</v>
      </c>
      <c r="AJ593" s="602" t="s">
        <v>157</v>
      </c>
      <c r="AK593" s="602" t="s">
        <v>157</v>
      </c>
      <c r="AL593" s="602" t="s">
        <v>157</v>
      </c>
      <c r="AM593" s="602" t="s">
        <v>157</v>
      </c>
      <c r="AN593" s="602" t="s">
        <v>157</v>
      </c>
      <c r="AO593" s="602" t="s">
        <v>157</v>
      </c>
      <c r="AP593" s="602" t="s">
        <v>157</v>
      </c>
      <c r="AQ593" s="602" t="s">
        <v>157</v>
      </c>
      <c r="AR593" s="602" t="s">
        <v>157</v>
      </c>
      <c r="AS593" s="602" t="s">
        <v>157</v>
      </c>
      <c r="AT593" s="602" t="s">
        <v>157</v>
      </c>
      <c r="AU593" s="602" t="s">
        <v>157</v>
      </c>
      <c r="AV593" s="602" t="s">
        <v>157</v>
      </c>
      <c r="AW593" s="602" t="s">
        <v>157</v>
      </c>
      <c r="AX593" s="602" t="s">
        <v>157</v>
      </c>
      <c r="AY593" s="602" t="s">
        <v>157</v>
      </c>
      <c r="AZ593" s="602" t="s">
        <v>157</v>
      </c>
      <c r="BA593" s="602" t="s">
        <v>157</v>
      </c>
      <c r="BB593" s="602" t="s">
        <v>157</v>
      </c>
      <c r="BC593" s="602" t="s">
        <v>157</v>
      </c>
      <c r="BD593" s="602" t="s">
        <v>157</v>
      </c>
      <c r="BE593" s="602" t="s">
        <v>157</v>
      </c>
      <c r="BF593" s="602" t="s">
        <v>157</v>
      </c>
      <c r="BG593" s="602" t="s">
        <v>157</v>
      </c>
      <c r="BH593" s="602" t="s">
        <v>157</v>
      </c>
      <c r="BI593" s="602" t="s">
        <v>157</v>
      </c>
      <c r="BJ593" s="602" t="s">
        <v>157</v>
      </c>
      <c r="BK593" s="602" t="s">
        <v>157</v>
      </c>
      <c r="BL593" s="602" t="s">
        <v>157</v>
      </c>
      <c r="BM593" s="602" t="s">
        <v>157</v>
      </c>
      <c r="BN593" s="602" t="s">
        <v>157</v>
      </c>
      <c r="BO593" s="602" t="s">
        <v>157</v>
      </c>
    </row>
    <row r="594" spans="1:67" ht="14.4" x14ac:dyDescent="0.25">
      <c r="A594" s="597" t="e">
        <v>#N/A</v>
      </c>
      <c r="B594" s="597" t="e">
        <v>#N/A</v>
      </c>
      <c r="C594" s="598" t="s">
        <v>157</v>
      </c>
      <c r="D594" s="598" t="s">
        <v>157</v>
      </c>
      <c r="E594" s="599"/>
      <c r="F594" s="599" t="s">
        <v>157</v>
      </c>
      <c r="G594" s="600" t="s">
        <v>157</v>
      </c>
      <c r="H594" s="601" t="s">
        <v>157</v>
      </c>
      <c r="I594" s="602" t="s">
        <v>157</v>
      </c>
      <c r="J594" s="602" t="s">
        <v>157</v>
      </c>
      <c r="K594" s="602" t="s">
        <v>157</v>
      </c>
      <c r="L594" s="602" t="s">
        <v>157</v>
      </c>
      <c r="M594" s="602" t="s">
        <v>157</v>
      </c>
      <c r="N594" s="602" t="s">
        <v>157</v>
      </c>
      <c r="O594" s="602" t="s">
        <v>157</v>
      </c>
      <c r="P594" s="602" t="s">
        <v>157</v>
      </c>
      <c r="Q594" s="602" t="s">
        <v>157</v>
      </c>
      <c r="R594" s="602" t="s">
        <v>157</v>
      </c>
      <c r="S594" s="602" t="s">
        <v>157</v>
      </c>
      <c r="T594" s="602" t="s">
        <v>157</v>
      </c>
      <c r="U594" s="602" t="s">
        <v>157</v>
      </c>
      <c r="V594" s="602" t="s">
        <v>157</v>
      </c>
      <c r="W594" s="602" t="s">
        <v>157</v>
      </c>
      <c r="X594" s="602" t="s">
        <v>157</v>
      </c>
      <c r="Y594" s="602" t="s">
        <v>157</v>
      </c>
      <c r="Z594" s="602" t="s">
        <v>157</v>
      </c>
      <c r="AA594" s="602" t="s">
        <v>157</v>
      </c>
      <c r="AB594" s="602" t="s">
        <v>157</v>
      </c>
      <c r="AC594" s="602" t="s">
        <v>157</v>
      </c>
      <c r="AD594" s="602" t="s">
        <v>157</v>
      </c>
      <c r="AE594" s="602" t="s">
        <v>157</v>
      </c>
      <c r="AF594" s="602" t="s">
        <v>157</v>
      </c>
      <c r="AG594" s="602" t="s">
        <v>157</v>
      </c>
      <c r="AH594" s="602" t="s">
        <v>157</v>
      </c>
      <c r="AI594" s="602" t="s">
        <v>157</v>
      </c>
      <c r="AJ594" s="602" t="s">
        <v>157</v>
      </c>
      <c r="AK594" s="602" t="s">
        <v>157</v>
      </c>
      <c r="AL594" s="602" t="s">
        <v>157</v>
      </c>
      <c r="AM594" s="602" t="s">
        <v>157</v>
      </c>
      <c r="AN594" s="602" t="s">
        <v>157</v>
      </c>
      <c r="AO594" s="602" t="s">
        <v>157</v>
      </c>
      <c r="AP594" s="602" t="s">
        <v>157</v>
      </c>
      <c r="AQ594" s="602" t="s">
        <v>157</v>
      </c>
      <c r="AR594" s="602" t="s">
        <v>157</v>
      </c>
      <c r="AS594" s="602" t="s">
        <v>157</v>
      </c>
      <c r="AT594" s="602" t="s">
        <v>157</v>
      </c>
      <c r="AU594" s="602" t="s">
        <v>157</v>
      </c>
      <c r="AV594" s="602" t="s">
        <v>157</v>
      </c>
      <c r="AW594" s="602" t="s">
        <v>157</v>
      </c>
      <c r="AX594" s="602" t="s">
        <v>157</v>
      </c>
      <c r="AY594" s="602" t="s">
        <v>157</v>
      </c>
      <c r="AZ594" s="602" t="s">
        <v>157</v>
      </c>
      <c r="BA594" s="602" t="s">
        <v>157</v>
      </c>
      <c r="BB594" s="602" t="s">
        <v>157</v>
      </c>
      <c r="BC594" s="602" t="s">
        <v>157</v>
      </c>
      <c r="BD594" s="602" t="s">
        <v>157</v>
      </c>
      <c r="BE594" s="602" t="s">
        <v>157</v>
      </c>
      <c r="BF594" s="602" t="s">
        <v>157</v>
      </c>
      <c r="BG594" s="602" t="s">
        <v>157</v>
      </c>
      <c r="BH594" s="602" t="s">
        <v>157</v>
      </c>
      <c r="BI594" s="602" t="s">
        <v>157</v>
      </c>
      <c r="BJ594" s="602" t="s">
        <v>157</v>
      </c>
      <c r="BK594" s="602" t="s">
        <v>157</v>
      </c>
      <c r="BL594" s="602" t="s">
        <v>157</v>
      </c>
      <c r="BM594" s="602" t="s">
        <v>157</v>
      </c>
      <c r="BN594" s="602" t="s">
        <v>157</v>
      </c>
      <c r="BO594" s="602" t="s">
        <v>157</v>
      </c>
    </row>
    <row r="595" spans="1:67" ht="14.4" x14ac:dyDescent="0.25">
      <c r="A595" s="597" t="e">
        <v>#N/A</v>
      </c>
      <c r="B595" s="597" t="e">
        <v>#N/A</v>
      </c>
      <c r="C595" s="598" t="s">
        <v>157</v>
      </c>
      <c r="D595" s="598" t="s">
        <v>157</v>
      </c>
      <c r="E595" s="599"/>
      <c r="F595" s="599" t="s">
        <v>157</v>
      </c>
      <c r="G595" s="600" t="s">
        <v>157</v>
      </c>
      <c r="H595" s="601" t="s">
        <v>157</v>
      </c>
      <c r="I595" s="602" t="s">
        <v>157</v>
      </c>
      <c r="J595" s="602" t="s">
        <v>157</v>
      </c>
      <c r="K595" s="602" t="s">
        <v>157</v>
      </c>
      <c r="L595" s="602" t="s">
        <v>157</v>
      </c>
      <c r="M595" s="602" t="s">
        <v>157</v>
      </c>
      <c r="N595" s="602" t="s">
        <v>157</v>
      </c>
      <c r="O595" s="602" t="s">
        <v>157</v>
      </c>
      <c r="P595" s="602" t="s">
        <v>157</v>
      </c>
      <c r="Q595" s="602" t="s">
        <v>157</v>
      </c>
      <c r="R595" s="602" t="s">
        <v>157</v>
      </c>
      <c r="S595" s="602" t="s">
        <v>157</v>
      </c>
      <c r="T595" s="602" t="s">
        <v>157</v>
      </c>
      <c r="U595" s="602" t="s">
        <v>157</v>
      </c>
      <c r="V595" s="602" t="s">
        <v>157</v>
      </c>
      <c r="W595" s="602" t="s">
        <v>157</v>
      </c>
      <c r="X595" s="602" t="s">
        <v>157</v>
      </c>
      <c r="Y595" s="602" t="s">
        <v>157</v>
      </c>
      <c r="Z595" s="602" t="s">
        <v>157</v>
      </c>
      <c r="AA595" s="602" t="s">
        <v>157</v>
      </c>
      <c r="AB595" s="602" t="s">
        <v>157</v>
      </c>
      <c r="AC595" s="602" t="s">
        <v>157</v>
      </c>
      <c r="AD595" s="602" t="s">
        <v>157</v>
      </c>
      <c r="AE595" s="602" t="s">
        <v>157</v>
      </c>
      <c r="AF595" s="602" t="s">
        <v>157</v>
      </c>
      <c r="AG595" s="602" t="s">
        <v>157</v>
      </c>
      <c r="AH595" s="602" t="s">
        <v>157</v>
      </c>
      <c r="AI595" s="602" t="s">
        <v>157</v>
      </c>
      <c r="AJ595" s="602" t="s">
        <v>157</v>
      </c>
      <c r="AK595" s="602" t="s">
        <v>157</v>
      </c>
      <c r="AL595" s="602" t="s">
        <v>157</v>
      </c>
      <c r="AM595" s="602" t="s">
        <v>157</v>
      </c>
      <c r="AN595" s="602" t="s">
        <v>157</v>
      </c>
      <c r="AO595" s="602" t="s">
        <v>157</v>
      </c>
      <c r="AP595" s="602" t="s">
        <v>157</v>
      </c>
      <c r="AQ595" s="602" t="s">
        <v>157</v>
      </c>
      <c r="AR595" s="602" t="s">
        <v>157</v>
      </c>
      <c r="AS595" s="602" t="s">
        <v>157</v>
      </c>
      <c r="AT595" s="602" t="s">
        <v>157</v>
      </c>
      <c r="AU595" s="602" t="s">
        <v>157</v>
      </c>
      <c r="AV595" s="602" t="s">
        <v>157</v>
      </c>
      <c r="AW595" s="602" t="s">
        <v>157</v>
      </c>
      <c r="AX595" s="602" t="s">
        <v>157</v>
      </c>
      <c r="AY595" s="602" t="s">
        <v>157</v>
      </c>
      <c r="AZ595" s="602" t="s">
        <v>157</v>
      </c>
      <c r="BA595" s="602" t="s">
        <v>157</v>
      </c>
      <c r="BB595" s="602" t="s">
        <v>157</v>
      </c>
      <c r="BC595" s="602" t="s">
        <v>157</v>
      </c>
      <c r="BD595" s="602" t="s">
        <v>157</v>
      </c>
      <c r="BE595" s="602" t="s">
        <v>157</v>
      </c>
      <c r="BF595" s="602" t="s">
        <v>157</v>
      </c>
      <c r="BG595" s="602" t="s">
        <v>157</v>
      </c>
      <c r="BH595" s="602" t="s">
        <v>157</v>
      </c>
      <c r="BI595" s="602" t="s">
        <v>157</v>
      </c>
      <c r="BJ595" s="602" t="s">
        <v>157</v>
      </c>
      <c r="BK595" s="602" t="s">
        <v>157</v>
      </c>
      <c r="BL595" s="602" t="s">
        <v>157</v>
      </c>
      <c r="BM595" s="602" t="s">
        <v>157</v>
      </c>
      <c r="BN595" s="602" t="s">
        <v>157</v>
      </c>
      <c r="BO595" s="602" t="s">
        <v>157</v>
      </c>
    </row>
    <row r="596" spans="1:67" ht="14.4" x14ac:dyDescent="0.25">
      <c r="A596" s="597" t="e">
        <v>#N/A</v>
      </c>
      <c r="B596" s="597" t="e">
        <v>#N/A</v>
      </c>
      <c r="C596" s="598" t="s">
        <v>157</v>
      </c>
      <c r="D596" s="598" t="s">
        <v>157</v>
      </c>
      <c r="E596" s="599"/>
      <c r="F596" s="599" t="s">
        <v>157</v>
      </c>
      <c r="G596" s="600" t="s">
        <v>157</v>
      </c>
      <c r="H596" s="601" t="s">
        <v>157</v>
      </c>
      <c r="I596" s="602" t="s">
        <v>157</v>
      </c>
      <c r="J596" s="602" t="s">
        <v>157</v>
      </c>
      <c r="K596" s="602" t="s">
        <v>157</v>
      </c>
      <c r="L596" s="602" t="s">
        <v>157</v>
      </c>
      <c r="M596" s="602" t="s">
        <v>157</v>
      </c>
      <c r="N596" s="602" t="s">
        <v>157</v>
      </c>
      <c r="O596" s="602" t="s">
        <v>157</v>
      </c>
      <c r="P596" s="602" t="s">
        <v>157</v>
      </c>
      <c r="Q596" s="602" t="s">
        <v>157</v>
      </c>
      <c r="R596" s="602" t="s">
        <v>157</v>
      </c>
      <c r="S596" s="602" t="s">
        <v>157</v>
      </c>
      <c r="T596" s="602" t="s">
        <v>157</v>
      </c>
      <c r="U596" s="602" t="s">
        <v>157</v>
      </c>
      <c r="V596" s="602" t="s">
        <v>157</v>
      </c>
      <c r="W596" s="602" t="s">
        <v>157</v>
      </c>
      <c r="X596" s="602" t="s">
        <v>157</v>
      </c>
      <c r="Y596" s="602" t="s">
        <v>157</v>
      </c>
      <c r="Z596" s="602" t="s">
        <v>157</v>
      </c>
      <c r="AA596" s="602" t="s">
        <v>157</v>
      </c>
      <c r="AB596" s="602" t="s">
        <v>157</v>
      </c>
      <c r="AC596" s="602" t="s">
        <v>157</v>
      </c>
      <c r="AD596" s="602" t="s">
        <v>157</v>
      </c>
      <c r="AE596" s="602" t="s">
        <v>157</v>
      </c>
      <c r="AF596" s="602" t="s">
        <v>157</v>
      </c>
      <c r="AG596" s="602" t="s">
        <v>157</v>
      </c>
      <c r="AH596" s="602" t="s">
        <v>157</v>
      </c>
      <c r="AI596" s="602" t="s">
        <v>157</v>
      </c>
      <c r="AJ596" s="602" t="s">
        <v>157</v>
      </c>
      <c r="AK596" s="602" t="s">
        <v>157</v>
      </c>
      <c r="AL596" s="602" t="s">
        <v>157</v>
      </c>
      <c r="AM596" s="602" t="s">
        <v>157</v>
      </c>
      <c r="AN596" s="602" t="s">
        <v>157</v>
      </c>
      <c r="AO596" s="602" t="s">
        <v>157</v>
      </c>
      <c r="AP596" s="602" t="s">
        <v>157</v>
      </c>
      <c r="AQ596" s="602" t="s">
        <v>157</v>
      </c>
      <c r="AR596" s="602" t="s">
        <v>157</v>
      </c>
      <c r="AS596" s="602" t="s">
        <v>157</v>
      </c>
      <c r="AT596" s="602" t="s">
        <v>157</v>
      </c>
      <c r="AU596" s="602" t="s">
        <v>157</v>
      </c>
      <c r="AV596" s="602" t="s">
        <v>157</v>
      </c>
      <c r="AW596" s="602" t="s">
        <v>157</v>
      </c>
      <c r="AX596" s="602" t="s">
        <v>157</v>
      </c>
      <c r="AY596" s="602" t="s">
        <v>157</v>
      </c>
      <c r="AZ596" s="602" t="s">
        <v>157</v>
      </c>
      <c r="BA596" s="602" t="s">
        <v>157</v>
      </c>
      <c r="BB596" s="602" t="s">
        <v>157</v>
      </c>
      <c r="BC596" s="602" t="s">
        <v>157</v>
      </c>
      <c r="BD596" s="602" t="s">
        <v>157</v>
      </c>
      <c r="BE596" s="602" t="s">
        <v>157</v>
      </c>
      <c r="BF596" s="602" t="s">
        <v>157</v>
      </c>
      <c r="BG596" s="602" t="s">
        <v>157</v>
      </c>
      <c r="BH596" s="602" t="s">
        <v>157</v>
      </c>
      <c r="BI596" s="602" t="s">
        <v>157</v>
      </c>
      <c r="BJ596" s="602" t="s">
        <v>157</v>
      </c>
      <c r="BK596" s="602" t="s">
        <v>157</v>
      </c>
      <c r="BL596" s="602" t="s">
        <v>157</v>
      </c>
      <c r="BM596" s="602" t="s">
        <v>157</v>
      </c>
      <c r="BN596" s="602" t="s">
        <v>157</v>
      </c>
      <c r="BO596" s="602" t="s">
        <v>157</v>
      </c>
    </row>
    <row r="597" spans="1:67" ht="14.4" x14ac:dyDescent="0.25">
      <c r="A597" s="597" t="e">
        <v>#N/A</v>
      </c>
      <c r="B597" s="597" t="e">
        <v>#N/A</v>
      </c>
      <c r="C597" s="598" t="s">
        <v>157</v>
      </c>
      <c r="D597" s="598" t="s">
        <v>157</v>
      </c>
      <c r="E597" s="599"/>
      <c r="F597" s="599" t="s">
        <v>157</v>
      </c>
      <c r="G597" s="600" t="s">
        <v>157</v>
      </c>
      <c r="H597" s="601" t="s">
        <v>157</v>
      </c>
      <c r="I597" s="602" t="s">
        <v>157</v>
      </c>
      <c r="J597" s="602" t="s">
        <v>157</v>
      </c>
      <c r="K597" s="602" t="s">
        <v>157</v>
      </c>
      <c r="L597" s="602" t="s">
        <v>157</v>
      </c>
      <c r="M597" s="602" t="s">
        <v>157</v>
      </c>
      <c r="N597" s="602" t="s">
        <v>157</v>
      </c>
      <c r="O597" s="602" t="s">
        <v>157</v>
      </c>
      <c r="P597" s="602" t="s">
        <v>157</v>
      </c>
      <c r="Q597" s="602" t="s">
        <v>157</v>
      </c>
      <c r="R597" s="602" t="s">
        <v>157</v>
      </c>
      <c r="S597" s="602" t="s">
        <v>157</v>
      </c>
      <c r="T597" s="602" t="s">
        <v>157</v>
      </c>
      <c r="U597" s="602" t="s">
        <v>157</v>
      </c>
      <c r="V597" s="602" t="s">
        <v>157</v>
      </c>
      <c r="W597" s="602" t="s">
        <v>157</v>
      </c>
      <c r="X597" s="602" t="s">
        <v>157</v>
      </c>
      <c r="Y597" s="602" t="s">
        <v>157</v>
      </c>
      <c r="Z597" s="602" t="s">
        <v>157</v>
      </c>
      <c r="AA597" s="602" t="s">
        <v>157</v>
      </c>
      <c r="AB597" s="602" t="s">
        <v>157</v>
      </c>
      <c r="AC597" s="602" t="s">
        <v>157</v>
      </c>
      <c r="AD597" s="602" t="s">
        <v>157</v>
      </c>
      <c r="AE597" s="602" t="s">
        <v>157</v>
      </c>
      <c r="AF597" s="602" t="s">
        <v>157</v>
      </c>
      <c r="AG597" s="602" t="s">
        <v>157</v>
      </c>
      <c r="AH597" s="602" t="s">
        <v>157</v>
      </c>
      <c r="AI597" s="602" t="s">
        <v>157</v>
      </c>
      <c r="AJ597" s="602" t="s">
        <v>157</v>
      </c>
      <c r="AK597" s="602" t="s">
        <v>157</v>
      </c>
      <c r="AL597" s="602" t="s">
        <v>157</v>
      </c>
      <c r="AM597" s="602" t="s">
        <v>157</v>
      </c>
      <c r="AN597" s="602" t="s">
        <v>157</v>
      </c>
      <c r="AO597" s="602" t="s">
        <v>157</v>
      </c>
      <c r="AP597" s="602" t="s">
        <v>157</v>
      </c>
      <c r="AQ597" s="602" t="s">
        <v>157</v>
      </c>
      <c r="AR597" s="602" t="s">
        <v>157</v>
      </c>
      <c r="AS597" s="602" t="s">
        <v>157</v>
      </c>
      <c r="AT597" s="602" t="s">
        <v>157</v>
      </c>
      <c r="AU597" s="602" t="s">
        <v>157</v>
      </c>
      <c r="AV597" s="602" t="s">
        <v>157</v>
      </c>
      <c r="AW597" s="602" t="s">
        <v>157</v>
      </c>
      <c r="AX597" s="602" t="s">
        <v>157</v>
      </c>
      <c r="AY597" s="602" t="s">
        <v>157</v>
      </c>
      <c r="AZ597" s="602" t="s">
        <v>157</v>
      </c>
      <c r="BA597" s="602" t="s">
        <v>157</v>
      </c>
      <c r="BB597" s="602" t="s">
        <v>157</v>
      </c>
      <c r="BC597" s="602" t="s">
        <v>157</v>
      </c>
      <c r="BD597" s="602" t="s">
        <v>157</v>
      </c>
      <c r="BE597" s="602" t="s">
        <v>157</v>
      </c>
      <c r="BF597" s="602" t="s">
        <v>157</v>
      </c>
      <c r="BG597" s="602" t="s">
        <v>157</v>
      </c>
      <c r="BH597" s="602" t="s">
        <v>157</v>
      </c>
      <c r="BI597" s="602" t="s">
        <v>157</v>
      </c>
      <c r="BJ597" s="602" t="s">
        <v>157</v>
      </c>
      <c r="BK597" s="602" t="s">
        <v>157</v>
      </c>
      <c r="BL597" s="602" t="s">
        <v>157</v>
      </c>
      <c r="BM597" s="602" t="s">
        <v>157</v>
      </c>
      <c r="BN597" s="602" t="s">
        <v>157</v>
      </c>
      <c r="BO597" s="602" t="s">
        <v>157</v>
      </c>
    </row>
    <row r="598" spans="1:67" ht="14.4" x14ac:dyDescent="0.25">
      <c r="A598" s="597" t="e">
        <v>#N/A</v>
      </c>
      <c r="B598" s="597" t="e">
        <v>#N/A</v>
      </c>
      <c r="C598" s="598" t="s">
        <v>157</v>
      </c>
      <c r="D598" s="598" t="s">
        <v>157</v>
      </c>
      <c r="E598" s="599"/>
      <c r="F598" s="599" t="s">
        <v>157</v>
      </c>
      <c r="G598" s="600" t="s">
        <v>157</v>
      </c>
      <c r="H598" s="601" t="s">
        <v>157</v>
      </c>
      <c r="I598" s="602" t="s">
        <v>157</v>
      </c>
      <c r="J598" s="602" t="s">
        <v>157</v>
      </c>
      <c r="K598" s="602" t="s">
        <v>157</v>
      </c>
      <c r="L598" s="602" t="s">
        <v>157</v>
      </c>
      <c r="M598" s="602" t="s">
        <v>157</v>
      </c>
      <c r="N598" s="602" t="s">
        <v>157</v>
      </c>
      <c r="O598" s="602" t="s">
        <v>157</v>
      </c>
      <c r="P598" s="602" t="s">
        <v>157</v>
      </c>
      <c r="Q598" s="602" t="s">
        <v>157</v>
      </c>
      <c r="R598" s="602" t="s">
        <v>157</v>
      </c>
      <c r="S598" s="602" t="s">
        <v>157</v>
      </c>
      <c r="T598" s="602" t="s">
        <v>157</v>
      </c>
      <c r="U598" s="602" t="s">
        <v>157</v>
      </c>
      <c r="V598" s="602" t="s">
        <v>157</v>
      </c>
      <c r="W598" s="602" t="s">
        <v>157</v>
      </c>
      <c r="X598" s="602" t="s">
        <v>157</v>
      </c>
      <c r="Y598" s="602" t="s">
        <v>157</v>
      </c>
      <c r="Z598" s="602" t="s">
        <v>157</v>
      </c>
      <c r="AA598" s="602" t="s">
        <v>157</v>
      </c>
      <c r="AB598" s="602" t="s">
        <v>157</v>
      </c>
      <c r="AC598" s="602" t="s">
        <v>157</v>
      </c>
      <c r="AD598" s="602" t="s">
        <v>157</v>
      </c>
      <c r="AE598" s="602" t="s">
        <v>157</v>
      </c>
      <c r="AF598" s="602" t="s">
        <v>157</v>
      </c>
      <c r="AG598" s="602" t="s">
        <v>157</v>
      </c>
      <c r="AH598" s="602" t="s">
        <v>157</v>
      </c>
      <c r="AI598" s="602" t="s">
        <v>157</v>
      </c>
      <c r="AJ598" s="602" t="s">
        <v>157</v>
      </c>
      <c r="AK598" s="602" t="s">
        <v>157</v>
      </c>
      <c r="AL598" s="602" t="s">
        <v>157</v>
      </c>
      <c r="AM598" s="602" t="s">
        <v>157</v>
      </c>
      <c r="AN598" s="602" t="s">
        <v>157</v>
      </c>
      <c r="AO598" s="602" t="s">
        <v>157</v>
      </c>
      <c r="AP598" s="602" t="s">
        <v>157</v>
      </c>
      <c r="AQ598" s="602" t="s">
        <v>157</v>
      </c>
      <c r="AR598" s="602" t="s">
        <v>157</v>
      </c>
      <c r="AS598" s="602" t="s">
        <v>157</v>
      </c>
      <c r="AT598" s="602" t="s">
        <v>157</v>
      </c>
      <c r="AU598" s="602" t="s">
        <v>157</v>
      </c>
      <c r="AV598" s="602" t="s">
        <v>157</v>
      </c>
      <c r="AW598" s="602" t="s">
        <v>157</v>
      </c>
      <c r="AX598" s="602" t="s">
        <v>157</v>
      </c>
      <c r="AY598" s="602" t="s">
        <v>157</v>
      </c>
      <c r="AZ598" s="602" t="s">
        <v>157</v>
      </c>
      <c r="BA598" s="602" t="s">
        <v>157</v>
      </c>
      <c r="BB598" s="602" t="s">
        <v>157</v>
      </c>
      <c r="BC598" s="602" t="s">
        <v>157</v>
      </c>
      <c r="BD598" s="602" t="s">
        <v>157</v>
      </c>
      <c r="BE598" s="602" t="s">
        <v>157</v>
      </c>
      <c r="BF598" s="602" t="s">
        <v>157</v>
      </c>
      <c r="BG598" s="602" t="s">
        <v>157</v>
      </c>
      <c r="BH598" s="602" t="s">
        <v>157</v>
      </c>
      <c r="BI598" s="602" t="s">
        <v>157</v>
      </c>
      <c r="BJ598" s="602" t="s">
        <v>157</v>
      </c>
      <c r="BK598" s="602" t="s">
        <v>157</v>
      </c>
      <c r="BL598" s="602" t="s">
        <v>157</v>
      </c>
      <c r="BM598" s="602" t="s">
        <v>157</v>
      </c>
      <c r="BN598" s="602" t="s">
        <v>157</v>
      </c>
      <c r="BO598" s="602" t="s">
        <v>157</v>
      </c>
    </row>
    <row r="599" spans="1:67" ht="14.4" x14ac:dyDescent="0.25">
      <c r="A599" s="597" t="e">
        <v>#N/A</v>
      </c>
      <c r="B599" s="597" t="e">
        <v>#N/A</v>
      </c>
      <c r="C599" s="598" t="s">
        <v>157</v>
      </c>
      <c r="D599" s="598" t="s">
        <v>157</v>
      </c>
      <c r="E599" s="599"/>
      <c r="F599" s="599" t="s">
        <v>157</v>
      </c>
      <c r="G599" s="600" t="s">
        <v>157</v>
      </c>
      <c r="H599" s="601" t="s">
        <v>157</v>
      </c>
      <c r="I599" s="602" t="s">
        <v>157</v>
      </c>
      <c r="J599" s="602" t="s">
        <v>157</v>
      </c>
      <c r="K599" s="602" t="s">
        <v>157</v>
      </c>
      <c r="L599" s="602" t="s">
        <v>157</v>
      </c>
      <c r="M599" s="602" t="s">
        <v>157</v>
      </c>
      <c r="N599" s="602" t="s">
        <v>157</v>
      </c>
      <c r="O599" s="602" t="s">
        <v>157</v>
      </c>
      <c r="P599" s="602" t="s">
        <v>157</v>
      </c>
      <c r="Q599" s="602" t="s">
        <v>157</v>
      </c>
      <c r="R599" s="602" t="s">
        <v>157</v>
      </c>
      <c r="S599" s="602" t="s">
        <v>157</v>
      </c>
      <c r="T599" s="602" t="s">
        <v>157</v>
      </c>
      <c r="U599" s="602" t="s">
        <v>157</v>
      </c>
      <c r="V599" s="602" t="s">
        <v>157</v>
      </c>
      <c r="W599" s="602" t="s">
        <v>157</v>
      </c>
      <c r="X599" s="602" t="s">
        <v>157</v>
      </c>
      <c r="Y599" s="602" t="s">
        <v>157</v>
      </c>
      <c r="Z599" s="602" t="s">
        <v>157</v>
      </c>
      <c r="AA599" s="602" t="s">
        <v>157</v>
      </c>
      <c r="AB599" s="602" t="s">
        <v>157</v>
      </c>
      <c r="AC599" s="602" t="s">
        <v>157</v>
      </c>
      <c r="AD599" s="602" t="s">
        <v>157</v>
      </c>
      <c r="AE599" s="602" t="s">
        <v>157</v>
      </c>
      <c r="AF599" s="602" t="s">
        <v>157</v>
      </c>
      <c r="AG599" s="602" t="s">
        <v>157</v>
      </c>
      <c r="AH599" s="602" t="s">
        <v>157</v>
      </c>
      <c r="AI599" s="602" t="s">
        <v>157</v>
      </c>
      <c r="AJ599" s="602" t="s">
        <v>157</v>
      </c>
      <c r="AK599" s="602" t="s">
        <v>157</v>
      </c>
      <c r="AL599" s="602" t="s">
        <v>157</v>
      </c>
      <c r="AM599" s="602" t="s">
        <v>157</v>
      </c>
      <c r="AN599" s="602" t="s">
        <v>157</v>
      </c>
      <c r="AO599" s="602" t="s">
        <v>157</v>
      </c>
      <c r="AP599" s="602" t="s">
        <v>157</v>
      </c>
      <c r="AQ599" s="602" t="s">
        <v>157</v>
      </c>
      <c r="AR599" s="602" t="s">
        <v>157</v>
      </c>
      <c r="AS599" s="602" t="s">
        <v>157</v>
      </c>
      <c r="AT599" s="602" t="s">
        <v>157</v>
      </c>
      <c r="AU599" s="602" t="s">
        <v>157</v>
      </c>
      <c r="AV599" s="602" t="s">
        <v>157</v>
      </c>
      <c r="AW599" s="602" t="s">
        <v>157</v>
      </c>
      <c r="AX599" s="602" t="s">
        <v>157</v>
      </c>
      <c r="AY599" s="602" t="s">
        <v>157</v>
      </c>
      <c r="AZ599" s="602" t="s">
        <v>157</v>
      </c>
      <c r="BA599" s="602" t="s">
        <v>157</v>
      </c>
      <c r="BB599" s="602" t="s">
        <v>157</v>
      </c>
      <c r="BC599" s="602" t="s">
        <v>157</v>
      </c>
      <c r="BD599" s="602" t="s">
        <v>157</v>
      </c>
      <c r="BE599" s="602" t="s">
        <v>157</v>
      </c>
      <c r="BF599" s="602" t="s">
        <v>157</v>
      </c>
      <c r="BG599" s="602" t="s">
        <v>157</v>
      </c>
      <c r="BH599" s="602" t="s">
        <v>157</v>
      </c>
      <c r="BI599" s="602" t="s">
        <v>157</v>
      </c>
      <c r="BJ599" s="602" t="s">
        <v>157</v>
      </c>
      <c r="BK599" s="602" t="s">
        <v>157</v>
      </c>
      <c r="BL599" s="602" t="s">
        <v>157</v>
      </c>
      <c r="BM599" s="602" t="s">
        <v>157</v>
      </c>
      <c r="BN599" s="602" t="s">
        <v>157</v>
      </c>
      <c r="BO599" s="602" t="s">
        <v>157</v>
      </c>
    </row>
    <row r="600" spans="1:67" ht="14.4" x14ac:dyDescent="0.25">
      <c r="A600" s="597" t="e">
        <v>#N/A</v>
      </c>
      <c r="B600" s="597" t="e">
        <v>#N/A</v>
      </c>
      <c r="C600" s="598" t="s">
        <v>157</v>
      </c>
      <c r="D600" s="598" t="s">
        <v>157</v>
      </c>
      <c r="E600" s="599"/>
      <c r="F600" s="599" t="s">
        <v>157</v>
      </c>
      <c r="G600" s="600" t="s">
        <v>157</v>
      </c>
      <c r="H600" s="601" t="s">
        <v>157</v>
      </c>
      <c r="I600" s="602" t="s">
        <v>157</v>
      </c>
      <c r="J600" s="602" t="s">
        <v>157</v>
      </c>
      <c r="K600" s="602" t="s">
        <v>157</v>
      </c>
      <c r="L600" s="602" t="s">
        <v>157</v>
      </c>
      <c r="M600" s="602" t="s">
        <v>157</v>
      </c>
      <c r="N600" s="602" t="s">
        <v>157</v>
      </c>
      <c r="O600" s="602" t="s">
        <v>157</v>
      </c>
      <c r="P600" s="602" t="s">
        <v>157</v>
      </c>
      <c r="Q600" s="602" t="s">
        <v>157</v>
      </c>
      <c r="R600" s="602" t="s">
        <v>157</v>
      </c>
      <c r="S600" s="602" t="s">
        <v>157</v>
      </c>
      <c r="T600" s="602" t="s">
        <v>157</v>
      </c>
      <c r="U600" s="602" t="s">
        <v>157</v>
      </c>
      <c r="V600" s="602" t="s">
        <v>157</v>
      </c>
      <c r="W600" s="602" t="s">
        <v>157</v>
      </c>
      <c r="X600" s="602" t="s">
        <v>157</v>
      </c>
      <c r="Y600" s="602" t="s">
        <v>157</v>
      </c>
      <c r="Z600" s="602" t="s">
        <v>157</v>
      </c>
      <c r="AA600" s="602" t="s">
        <v>157</v>
      </c>
      <c r="AB600" s="602" t="s">
        <v>157</v>
      </c>
      <c r="AC600" s="602" t="s">
        <v>157</v>
      </c>
      <c r="AD600" s="602" t="s">
        <v>157</v>
      </c>
      <c r="AE600" s="602" t="s">
        <v>157</v>
      </c>
      <c r="AF600" s="602" t="s">
        <v>157</v>
      </c>
      <c r="AG600" s="602" t="s">
        <v>157</v>
      </c>
      <c r="AH600" s="602" t="s">
        <v>157</v>
      </c>
      <c r="AI600" s="602" t="s">
        <v>157</v>
      </c>
      <c r="AJ600" s="602" t="s">
        <v>157</v>
      </c>
      <c r="AK600" s="602" t="s">
        <v>157</v>
      </c>
      <c r="AL600" s="602" t="s">
        <v>157</v>
      </c>
      <c r="AM600" s="602" t="s">
        <v>157</v>
      </c>
      <c r="AN600" s="602" t="s">
        <v>157</v>
      </c>
      <c r="AO600" s="602" t="s">
        <v>157</v>
      </c>
      <c r="AP600" s="602" t="s">
        <v>157</v>
      </c>
      <c r="AQ600" s="602" t="s">
        <v>157</v>
      </c>
      <c r="AR600" s="602" t="s">
        <v>157</v>
      </c>
      <c r="AS600" s="602" t="s">
        <v>157</v>
      </c>
      <c r="AT600" s="602" t="s">
        <v>157</v>
      </c>
      <c r="AU600" s="602" t="s">
        <v>157</v>
      </c>
      <c r="AV600" s="602" t="s">
        <v>157</v>
      </c>
      <c r="AW600" s="602" t="s">
        <v>157</v>
      </c>
      <c r="AX600" s="602" t="s">
        <v>157</v>
      </c>
      <c r="AY600" s="602" t="s">
        <v>157</v>
      </c>
      <c r="AZ600" s="602" t="s">
        <v>157</v>
      </c>
      <c r="BA600" s="602" t="s">
        <v>157</v>
      </c>
      <c r="BB600" s="602" t="s">
        <v>157</v>
      </c>
      <c r="BC600" s="602" t="s">
        <v>157</v>
      </c>
      <c r="BD600" s="602" t="s">
        <v>157</v>
      </c>
      <c r="BE600" s="602" t="s">
        <v>157</v>
      </c>
      <c r="BF600" s="602" t="s">
        <v>157</v>
      </c>
      <c r="BG600" s="602" t="s">
        <v>157</v>
      </c>
      <c r="BH600" s="602" t="s">
        <v>157</v>
      </c>
      <c r="BI600" s="602" t="s">
        <v>157</v>
      </c>
      <c r="BJ600" s="602" t="s">
        <v>157</v>
      </c>
      <c r="BK600" s="602" t="s">
        <v>157</v>
      </c>
      <c r="BL600" s="602" t="s">
        <v>157</v>
      </c>
      <c r="BM600" s="602" t="s">
        <v>157</v>
      </c>
      <c r="BN600" s="602" t="s">
        <v>157</v>
      </c>
      <c r="BO600" s="602" t="s">
        <v>157</v>
      </c>
    </row>
    <row r="601" spans="1:67" ht="14.4" x14ac:dyDescent="0.25">
      <c r="A601" s="597" t="e">
        <v>#N/A</v>
      </c>
      <c r="B601" s="597" t="e">
        <v>#N/A</v>
      </c>
      <c r="C601" s="598" t="s">
        <v>157</v>
      </c>
      <c r="D601" s="598" t="s">
        <v>157</v>
      </c>
      <c r="E601" s="599"/>
      <c r="F601" s="599" t="s">
        <v>157</v>
      </c>
      <c r="G601" s="600" t="s">
        <v>157</v>
      </c>
      <c r="H601" s="601" t="s">
        <v>157</v>
      </c>
      <c r="I601" s="602" t="s">
        <v>157</v>
      </c>
      <c r="J601" s="602" t="s">
        <v>157</v>
      </c>
      <c r="K601" s="602" t="s">
        <v>157</v>
      </c>
      <c r="L601" s="602" t="s">
        <v>157</v>
      </c>
      <c r="M601" s="602" t="s">
        <v>157</v>
      </c>
      <c r="N601" s="602" t="s">
        <v>157</v>
      </c>
      <c r="O601" s="602" t="s">
        <v>157</v>
      </c>
      <c r="P601" s="602" t="s">
        <v>157</v>
      </c>
      <c r="Q601" s="602" t="s">
        <v>157</v>
      </c>
      <c r="R601" s="602" t="s">
        <v>157</v>
      </c>
      <c r="S601" s="602" t="s">
        <v>157</v>
      </c>
      <c r="T601" s="602" t="s">
        <v>157</v>
      </c>
      <c r="U601" s="602" t="s">
        <v>157</v>
      </c>
      <c r="V601" s="602" t="s">
        <v>157</v>
      </c>
      <c r="W601" s="602" t="s">
        <v>157</v>
      </c>
      <c r="X601" s="602" t="s">
        <v>157</v>
      </c>
      <c r="Y601" s="602" t="s">
        <v>157</v>
      </c>
      <c r="Z601" s="602" t="s">
        <v>157</v>
      </c>
      <c r="AA601" s="602" t="s">
        <v>157</v>
      </c>
      <c r="AB601" s="602" t="s">
        <v>157</v>
      </c>
      <c r="AC601" s="602" t="s">
        <v>157</v>
      </c>
      <c r="AD601" s="602" t="s">
        <v>157</v>
      </c>
      <c r="AE601" s="602" t="s">
        <v>157</v>
      </c>
      <c r="AF601" s="602" t="s">
        <v>157</v>
      </c>
      <c r="AG601" s="602" t="s">
        <v>157</v>
      </c>
      <c r="AH601" s="602" t="s">
        <v>157</v>
      </c>
      <c r="AI601" s="602" t="s">
        <v>157</v>
      </c>
      <c r="AJ601" s="602" t="s">
        <v>157</v>
      </c>
      <c r="AK601" s="602" t="s">
        <v>157</v>
      </c>
      <c r="AL601" s="602" t="s">
        <v>157</v>
      </c>
      <c r="AM601" s="602" t="s">
        <v>157</v>
      </c>
      <c r="AN601" s="602" t="s">
        <v>157</v>
      </c>
      <c r="AO601" s="602" t="s">
        <v>157</v>
      </c>
      <c r="AP601" s="602" t="s">
        <v>157</v>
      </c>
      <c r="AQ601" s="602" t="s">
        <v>157</v>
      </c>
      <c r="AR601" s="602" t="s">
        <v>157</v>
      </c>
      <c r="AS601" s="602" t="s">
        <v>157</v>
      </c>
      <c r="AT601" s="602" t="s">
        <v>157</v>
      </c>
      <c r="AU601" s="602" t="s">
        <v>157</v>
      </c>
      <c r="AV601" s="602" t="s">
        <v>157</v>
      </c>
      <c r="AW601" s="602" t="s">
        <v>157</v>
      </c>
      <c r="AX601" s="602" t="s">
        <v>157</v>
      </c>
      <c r="AY601" s="602" t="s">
        <v>157</v>
      </c>
      <c r="AZ601" s="602" t="s">
        <v>157</v>
      </c>
      <c r="BA601" s="602" t="s">
        <v>157</v>
      </c>
      <c r="BB601" s="602" t="s">
        <v>157</v>
      </c>
      <c r="BC601" s="602" t="s">
        <v>157</v>
      </c>
      <c r="BD601" s="602" t="s">
        <v>157</v>
      </c>
      <c r="BE601" s="602" t="s">
        <v>157</v>
      </c>
      <c r="BF601" s="602" t="s">
        <v>157</v>
      </c>
      <c r="BG601" s="602" t="s">
        <v>157</v>
      </c>
      <c r="BH601" s="602" t="s">
        <v>157</v>
      </c>
      <c r="BI601" s="602" t="s">
        <v>157</v>
      </c>
      <c r="BJ601" s="602" t="s">
        <v>157</v>
      </c>
      <c r="BK601" s="602" t="s">
        <v>157</v>
      </c>
      <c r="BL601" s="602" t="s">
        <v>157</v>
      </c>
      <c r="BM601" s="602" t="s">
        <v>157</v>
      </c>
      <c r="BN601" s="602" t="s">
        <v>157</v>
      </c>
      <c r="BO601" s="602" t="s">
        <v>157</v>
      </c>
    </row>
    <row r="602" spans="1:67" ht="14.4" x14ac:dyDescent="0.25">
      <c r="A602" s="597" t="e">
        <v>#N/A</v>
      </c>
      <c r="B602" s="597" t="e">
        <v>#N/A</v>
      </c>
      <c r="C602" s="598" t="s">
        <v>157</v>
      </c>
      <c r="D602" s="598" t="s">
        <v>157</v>
      </c>
      <c r="E602" s="599"/>
      <c r="F602" s="599" t="s">
        <v>157</v>
      </c>
      <c r="G602" s="600" t="s">
        <v>157</v>
      </c>
      <c r="H602" s="601" t="s">
        <v>157</v>
      </c>
      <c r="I602" s="602" t="s">
        <v>157</v>
      </c>
      <c r="J602" s="602" t="s">
        <v>157</v>
      </c>
      <c r="K602" s="602" t="s">
        <v>157</v>
      </c>
      <c r="L602" s="602" t="s">
        <v>157</v>
      </c>
      <c r="M602" s="602" t="s">
        <v>157</v>
      </c>
      <c r="N602" s="602" t="s">
        <v>157</v>
      </c>
      <c r="O602" s="602" t="s">
        <v>157</v>
      </c>
      <c r="P602" s="602" t="s">
        <v>157</v>
      </c>
      <c r="Q602" s="602" t="s">
        <v>157</v>
      </c>
      <c r="R602" s="602" t="s">
        <v>157</v>
      </c>
      <c r="S602" s="602" t="s">
        <v>157</v>
      </c>
      <c r="T602" s="602" t="s">
        <v>157</v>
      </c>
      <c r="U602" s="602" t="s">
        <v>157</v>
      </c>
      <c r="V602" s="602" t="s">
        <v>157</v>
      </c>
      <c r="W602" s="602" t="s">
        <v>157</v>
      </c>
      <c r="X602" s="602" t="s">
        <v>157</v>
      </c>
      <c r="Y602" s="602" t="s">
        <v>157</v>
      </c>
      <c r="Z602" s="602" t="s">
        <v>157</v>
      </c>
      <c r="AA602" s="602" t="s">
        <v>157</v>
      </c>
      <c r="AB602" s="602" t="s">
        <v>157</v>
      </c>
      <c r="AC602" s="602" t="s">
        <v>157</v>
      </c>
      <c r="AD602" s="602" t="s">
        <v>157</v>
      </c>
      <c r="AE602" s="602" t="s">
        <v>157</v>
      </c>
      <c r="AF602" s="602" t="s">
        <v>157</v>
      </c>
      <c r="AG602" s="602" t="s">
        <v>157</v>
      </c>
      <c r="AH602" s="602" t="s">
        <v>157</v>
      </c>
      <c r="AI602" s="602" t="s">
        <v>157</v>
      </c>
      <c r="AJ602" s="602" t="s">
        <v>157</v>
      </c>
      <c r="AK602" s="602" t="s">
        <v>157</v>
      </c>
      <c r="AL602" s="602" t="s">
        <v>157</v>
      </c>
      <c r="AM602" s="602" t="s">
        <v>157</v>
      </c>
      <c r="AN602" s="602" t="s">
        <v>157</v>
      </c>
      <c r="AO602" s="602" t="s">
        <v>157</v>
      </c>
      <c r="AP602" s="602" t="s">
        <v>157</v>
      </c>
      <c r="AQ602" s="602" t="s">
        <v>157</v>
      </c>
      <c r="AR602" s="602" t="s">
        <v>157</v>
      </c>
      <c r="AS602" s="602" t="s">
        <v>157</v>
      </c>
      <c r="AT602" s="602" t="s">
        <v>157</v>
      </c>
      <c r="AU602" s="602" t="s">
        <v>157</v>
      </c>
      <c r="AV602" s="602" t="s">
        <v>157</v>
      </c>
      <c r="AW602" s="602" t="s">
        <v>157</v>
      </c>
      <c r="AX602" s="602" t="s">
        <v>157</v>
      </c>
      <c r="AY602" s="602" t="s">
        <v>157</v>
      </c>
      <c r="AZ602" s="602" t="s">
        <v>157</v>
      </c>
      <c r="BA602" s="602" t="s">
        <v>157</v>
      </c>
      <c r="BB602" s="602" t="s">
        <v>157</v>
      </c>
      <c r="BC602" s="602" t="s">
        <v>157</v>
      </c>
      <c r="BD602" s="602" t="s">
        <v>157</v>
      </c>
      <c r="BE602" s="602" t="s">
        <v>157</v>
      </c>
      <c r="BF602" s="602" t="s">
        <v>157</v>
      </c>
      <c r="BG602" s="602" t="s">
        <v>157</v>
      </c>
      <c r="BH602" s="602" t="s">
        <v>157</v>
      </c>
      <c r="BI602" s="602" t="s">
        <v>157</v>
      </c>
      <c r="BJ602" s="602" t="s">
        <v>157</v>
      </c>
      <c r="BK602" s="602" t="s">
        <v>157</v>
      </c>
      <c r="BL602" s="602" t="s">
        <v>157</v>
      </c>
      <c r="BM602" s="602" t="s">
        <v>157</v>
      </c>
      <c r="BN602" s="602" t="s">
        <v>157</v>
      </c>
      <c r="BO602" s="602" t="s">
        <v>157</v>
      </c>
    </row>
    <row r="603" spans="1:67" ht="14.4" x14ac:dyDescent="0.25">
      <c r="A603" s="597" t="e">
        <v>#N/A</v>
      </c>
      <c r="B603" s="597" t="e">
        <v>#N/A</v>
      </c>
      <c r="C603" s="598" t="s">
        <v>157</v>
      </c>
      <c r="D603" s="598" t="s">
        <v>157</v>
      </c>
      <c r="E603" s="599"/>
      <c r="F603" s="599" t="s">
        <v>157</v>
      </c>
      <c r="G603" s="600" t="s">
        <v>157</v>
      </c>
      <c r="H603" s="601" t="s">
        <v>157</v>
      </c>
      <c r="I603" s="602" t="s">
        <v>157</v>
      </c>
      <c r="J603" s="602" t="s">
        <v>157</v>
      </c>
      <c r="K603" s="602" t="s">
        <v>157</v>
      </c>
      <c r="L603" s="602" t="s">
        <v>157</v>
      </c>
      <c r="M603" s="602" t="s">
        <v>157</v>
      </c>
      <c r="N603" s="602" t="s">
        <v>157</v>
      </c>
      <c r="O603" s="602" t="s">
        <v>157</v>
      </c>
      <c r="P603" s="602" t="s">
        <v>157</v>
      </c>
      <c r="Q603" s="602" t="s">
        <v>157</v>
      </c>
      <c r="R603" s="602" t="s">
        <v>157</v>
      </c>
      <c r="S603" s="602" t="s">
        <v>157</v>
      </c>
      <c r="T603" s="602" t="s">
        <v>157</v>
      </c>
      <c r="U603" s="602" t="s">
        <v>157</v>
      </c>
      <c r="V603" s="602" t="s">
        <v>157</v>
      </c>
      <c r="W603" s="602" t="s">
        <v>157</v>
      </c>
      <c r="X603" s="602" t="s">
        <v>157</v>
      </c>
      <c r="Y603" s="602" t="s">
        <v>157</v>
      </c>
      <c r="Z603" s="602" t="s">
        <v>157</v>
      </c>
      <c r="AA603" s="602" t="s">
        <v>157</v>
      </c>
      <c r="AB603" s="602" t="s">
        <v>157</v>
      </c>
      <c r="AC603" s="602" t="s">
        <v>157</v>
      </c>
      <c r="AD603" s="602" t="s">
        <v>157</v>
      </c>
      <c r="AE603" s="602" t="s">
        <v>157</v>
      </c>
      <c r="AF603" s="602" t="s">
        <v>157</v>
      </c>
      <c r="AG603" s="602" t="s">
        <v>157</v>
      </c>
      <c r="AH603" s="602" t="s">
        <v>157</v>
      </c>
      <c r="AI603" s="602" t="s">
        <v>157</v>
      </c>
      <c r="AJ603" s="602" t="s">
        <v>157</v>
      </c>
      <c r="AK603" s="602" t="s">
        <v>157</v>
      </c>
      <c r="AL603" s="602" t="s">
        <v>157</v>
      </c>
      <c r="AM603" s="602" t="s">
        <v>157</v>
      </c>
      <c r="AN603" s="602" t="s">
        <v>157</v>
      </c>
      <c r="AO603" s="602" t="s">
        <v>157</v>
      </c>
      <c r="AP603" s="602" t="s">
        <v>157</v>
      </c>
      <c r="AQ603" s="602" t="s">
        <v>157</v>
      </c>
      <c r="AR603" s="602" t="s">
        <v>157</v>
      </c>
      <c r="AS603" s="602" t="s">
        <v>157</v>
      </c>
      <c r="AT603" s="602" t="s">
        <v>157</v>
      </c>
      <c r="AU603" s="602" t="s">
        <v>157</v>
      </c>
      <c r="AV603" s="602" t="s">
        <v>157</v>
      </c>
      <c r="AW603" s="602" t="s">
        <v>157</v>
      </c>
      <c r="AX603" s="602" t="s">
        <v>157</v>
      </c>
      <c r="AY603" s="602" t="s">
        <v>157</v>
      </c>
      <c r="AZ603" s="602" t="s">
        <v>157</v>
      </c>
      <c r="BA603" s="602" t="s">
        <v>157</v>
      </c>
      <c r="BB603" s="602" t="s">
        <v>157</v>
      </c>
      <c r="BC603" s="602" t="s">
        <v>157</v>
      </c>
      <c r="BD603" s="602" t="s">
        <v>157</v>
      </c>
      <c r="BE603" s="602" t="s">
        <v>157</v>
      </c>
      <c r="BF603" s="602" t="s">
        <v>157</v>
      </c>
      <c r="BG603" s="602" t="s">
        <v>157</v>
      </c>
      <c r="BH603" s="602" t="s">
        <v>157</v>
      </c>
      <c r="BI603" s="602" t="s">
        <v>157</v>
      </c>
      <c r="BJ603" s="602" t="s">
        <v>157</v>
      </c>
      <c r="BK603" s="602" t="s">
        <v>157</v>
      </c>
      <c r="BL603" s="602" t="s">
        <v>157</v>
      </c>
      <c r="BM603" s="602" t="s">
        <v>157</v>
      </c>
      <c r="BN603" s="602" t="s">
        <v>157</v>
      </c>
      <c r="BO603" s="602" t="s">
        <v>157</v>
      </c>
    </row>
    <row r="604" spans="1:67" ht="14.4" x14ac:dyDescent="0.25">
      <c r="A604" s="597" t="e">
        <v>#N/A</v>
      </c>
      <c r="B604" s="597" t="e">
        <v>#N/A</v>
      </c>
      <c r="C604" s="598" t="s">
        <v>157</v>
      </c>
      <c r="D604" s="598" t="s">
        <v>157</v>
      </c>
      <c r="E604" s="599"/>
      <c r="F604" s="599" t="s">
        <v>157</v>
      </c>
      <c r="G604" s="600" t="s">
        <v>157</v>
      </c>
      <c r="H604" s="601" t="s">
        <v>157</v>
      </c>
      <c r="I604" s="602" t="s">
        <v>157</v>
      </c>
      <c r="J604" s="602" t="s">
        <v>157</v>
      </c>
      <c r="K604" s="602" t="s">
        <v>157</v>
      </c>
      <c r="L604" s="602" t="s">
        <v>157</v>
      </c>
      <c r="M604" s="602" t="s">
        <v>157</v>
      </c>
      <c r="N604" s="602" t="s">
        <v>157</v>
      </c>
      <c r="O604" s="602" t="s">
        <v>157</v>
      </c>
      <c r="P604" s="602" t="s">
        <v>157</v>
      </c>
      <c r="Q604" s="602" t="s">
        <v>157</v>
      </c>
      <c r="R604" s="602" t="s">
        <v>157</v>
      </c>
      <c r="S604" s="602" t="s">
        <v>157</v>
      </c>
      <c r="T604" s="602" t="s">
        <v>157</v>
      </c>
      <c r="U604" s="602" t="s">
        <v>157</v>
      </c>
      <c r="V604" s="602" t="s">
        <v>157</v>
      </c>
      <c r="W604" s="602" t="s">
        <v>157</v>
      </c>
      <c r="X604" s="602" t="s">
        <v>157</v>
      </c>
      <c r="Y604" s="602" t="s">
        <v>157</v>
      </c>
      <c r="Z604" s="602" t="s">
        <v>157</v>
      </c>
      <c r="AA604" s="602" t="s">
        <v>157</v>
      </c>
      <c r="AB604" s="602" t="s">
        <v>157</v>
      </c>
      <c r="AC604" s="602" t="s">
        <v>157</v>
      </c>
      <c r="AD604" s="602" t="s">
        <v>157</v>
      </c>
      <c r="AE604" s="602" t="s">
        <v>157</v>
      </c>
      <c r="AF604" s="602" t="s">
        <v>157</v>
      </c>
      <c r="AG604" s="602" t="s">
        <v>157</v>
      </c>
      <c r="AH604" s="602" t="s">
        <v>157</v>
      </c>
      <c r="AI604" s="602" t="s">
        <v>157</v>
      </c>
      <c r="AJ604" s="602" t="s">
        <v>157</v>
      </c>
      <c r="AK604" s="602" t="s">
        <v>157</v>
      </c>
      <c r="AL604" s="602" t="s">
        <v>157</v>
      </c>
      <c r="AM604" s="602" t="s">
        <v>157</v>
      </c>
      <c r="AN604" s="602" t="s">
        <v>157</v>
      </c>
      <c r="AO604" s="602" t="s">
        <v>157</v>
      </c>
      <c r="AP604" s="602" t="s">
        <v>157</v>
      </c>
      <c r="AQ604" s="602" t="s">
        <v>157</v>
      </c>
      <c r="AR604" s="602" t="s">
        <v>157</v>
      </c>
      <c r="AS604" s="602" t="s">
        <v>157</v>
      </c>
      <c r="AT604" s="602" t="s">
        <v>157</v>
      </c>
      <c r="AU604" s="602" t="s">
        <v>157</v>
      </c>
      <c r="AV604" s="602" t="s">
        <v>157</v>
      </c>
      <c r="AW604" s="602" t="s">
        <v>157</v>
      </c>
      <c r="AX604" s="602" t="s">
        <v>157</v>
      </c>
      <c r="AY604" s="602" t="s">
        <v>157</v>
      </c>
      <c r="AZ604" s="602" t="s">
        <v>157</v>
      </c>
      <c r="BA604" s="602" t="s">
        <v>157</v>
      </c>
      <c r="BB604" s="602" t="s">
        <v>157</v>
      </c>
      <c r="BC604" s="602" t="s">
        <v>157</v>
      </c>
      <c r="BD604" s="602" t="s">
        <v>157</v>
      </c>
      <c r="BE604" s="602" t="s">
        <v>157</v>
      </c>
      <c r="BF604" s="602" t="s">
        <v>157</v>
      </c>
      <c r="BG604" s="602" t="s">
        <v>157</v>
      </c>
      <c r="BH604" s="602" t="s">
        <v>157</v>
      </c>
      <c r="BI604" s="602" t="s">
        <v>157</v>
      </c>
      <c r="BJ604" s="602" t="s">
        <v>157</v>
      </c>
      <c r="BK604" s="602" t="s">
        <v>157</v>
      </c>
      <c r="BL604" s="602" t="s">
        <v>157</v>
      </c>
      <c r="BM604" s="602" t="s">
        <v>157</v>
      </c>
      <c r="BN604" s="602" t="s">
        <v>157</v>
      </c>
      <c r="BO604" s="602" t="s">
        <v>157</v>
      </c>
    </row>
    <row r="605" spans="1:67" ht="14.4" x14ac:dyDescent="0.25">
      <c r="A605" s="597" t="e">
        <v>#N/A</v>
      </c>
      <c r="B605" s="597" t="e">
        <v>#N/A</v>
      </c>
      <c r="C605" s="598" t="s">
        <v>157</v>
      </c>
      <c r="D605" s="598" t="s">
        <v>157</v>
      </c>
      <c r="E605" s="599"/>
      <c r="F605" s="599" t="s">
        <v>157</v>
      </c>
      <c r="G605" s="600" t="s">
        <v>157</v>
      </c>
      <c r="H605" s="601" t="s">
        <v>157</v>
      </c>
      <c r="I605" s="602" t="s">
        <v>157</v>
      </c>
      <c r="J605" s="602" t="s">
        <v>157</v>
      </c>
      <c r="K605" s="602" t="s">
        <v>157</v>
      </c>
      <c r="L605" s="602" t="s">
        <v>157</v>
      </c>
      <c r="M605" s="602" t="s">
        <v>157</v>
      </c>
      <c r="N605" s="602" t="s">
        <v>157</v>
      </c>
      <c r="O605" s="602" t="s">
        <v>157</v>
      </c>
      <c r="P605" s="602" t="s">
        <v>157</v>
      </c>
      <c r="Q605" s="602" t="s">
        <v>157</v>
      </c>
      <c r="R605" s="602" t="s">
        <v>157</v>
      </c>
      <c r="S605" s="602" t="s">
        <v>157</v>
      </c>
      <c r="T605" s="602" t="s">
        <v>157</v>
      </c>
      <c r="U605" s="602" t="s">
        <v>157</v>
      </c>
      <c r="V605" s="602" t="s">
        <v>157</v>
      </c>
      <c r="W605" s="602" t="s">
        <v>157</v>
      </c>
      <c r="X605" s="602" t="s">
        <v>157</v>
      </c>
      <c r="Y605" s="602" t="s">
        <v>157</v>
      </c>
      <c r="Z605" s="602" t="s">
        <v>157</v>
      </c>
      <c r="AA605" s="602" t="s">
        <v>157</v>
      </c>
      <c r="AB605" s="602" t="s">
        <v>157</v>
      </c>
      <c r="AC605" s="602" t="s">
        <v>157</v>
      </c>
      <c r="AD605" s="602" t="s">
        <v>157</v>
      </c>
      <c r="AE605" s="602" t="s">
        <v>157</v>
      </c>
      <c r="AF605" s="602" t="s">
        <v>157</v>
      </c>
      <c r="AG605" s="602" t="s">
        <v>157</v>
      </c>
      <c r="AH605" s="602" t="s">
        <v>157</v>
      </c>
      <c r="AI605" s="602" t="s">
        <v>157</v>
      </c>
      <c r="AJ605" s="602" t="s">
        <v>157</v>
      </c>
      <c r="AK605" s="602" t="s">
        <v>157</v>
      </c>
      <c r="AL605" s="602" t="s">
        <v>157</v>
      </c>
      <c r="AM605" s="602" t="s">
        <v>157</v>
      </c>
      <c r="AN605" s="602" t="s">
        <v>157</v>
      </c>
      <c r="AO605" s="602" t="s">
        <v>157</v>
      </c>
      <c r="AP605" s="602" t="s">
        <v>157</v>
      </c>
      <c r="AQ605" s="602" t="s">
        <v>157</v>
      </c>
      <c r="AR605" s="602" t="s">
        <v>157</v>
      </c>
      <c r="AS605" s="602" t="s">
        <v>157</v>
      </c>
      <c r="AT605" s="602" t="s">
        <v>157</v>
      </c>
      <c r="AU605" s="602" t="s">
        <v>157</v>
      </c>
      <c r="AV605" s="602" t="s">
        <v>157</v>
      </c>
      <c r="AW605" s="602" t="s">
        <v>157</v>
      </c>
      <c r="AX605" s="602" t="s">
        <v>157</v>
      </c>
      <c r="AY605" s="602" t="s">
        <v>157</v>
      </c>
      <c r="AZ605" s="602" t="s">
        <v>157</v>
      </c>
      <c r="BA605" s="602" t="s">
        <v>157</v>
      </c>
      <c r="BB605" s="602" t="s">
        <v>157</v>
      </c>
      <c r="BC605" s="602" t="s">
        <v>157</v>
      </c>
      <c r="BD605" s="602" t="s">
        <v>157</v>
      </c>
      <c r="BE605" s="602" t="s">
        <v>157</v>
      </c>
      <c r="BF605" s="602" t="s">
        <v>157</v>
      </c>
      <c r="BG605" s="602" t="s">
        <v>157</v>
      </c>
      <c r="BH605" s="602" t="s">
        <v>157</v>
      </c>
      <c r="BI605" s="602" t="s">
        <v>157</v>
      </c>
      <c r="BJ605" s="602" t="s">
        <v>157</v>
      </c>
      <c r="BK605" s="602" t="s">
        <v>157</v>
      </c>
      <c r="BL605" s="602" t="s">
        <v>157</v>
      </c>
      <c r="BM605" s="602" t="s">
        <v>157</v>
      </c>
      <c r="BN605" s="602" t="s">
        <v>157</v>
      </c>
      <c r="BO605" s="602" t="s">
        <v>157</v>
      </c>
    </row>
    <row r="606" spans="1:67" ht="14.4" x14ac:dyDescent="0.25">
      <c r="A606" s="597" t="e">
        <v>#N/A</v>
      </c>
      <c r="B606" s="597" t="e">
        <v>#N/A</v>
      </c>
      <c r="C606" s="598" t="s">
        <v>157</v>
      </c>
      <c r="D606" s="598" t="s">
        <v>157</v>
      </c>
      <c r="E606" s="599"/>
      <c r="F606" s="599" t="s">
        <v>157</v>
      </c>
      <c r="G606" s="600" t="s">
        <v>157</v>
      </c>
      <c r="H606" s="601" t="s">
        <v>157</v>
      </c>
      <c r="I606" s="602" t="s">
        <v>157</v>
      </c>
      <c r="J606" s="602" t="s">
        <v>157</v>
      </c>
      <c r="K606" s="602" t="s">
        <v>157</v>
      </c>
      <c r="L606" s="602" t="s">
        <v>157</v>
      </c>
      <c r="M606" s="602" t="s">
        <v>157</v>
      </c>
      <c r="N606" s="602" t="s">
        <v>157</v>
      </c>
      <c r="O606" s="602" t="s">
        <v>157</v>
      </c>
      <c r="P606" s="602" t="s">
        <v>157</v>
      </c>
      <c r="Q606" s="602" t="s">
        <v>157</v>
      </c>
      <c r="R606" s="602" t="s">
        <v>157</v>
      </c>
      <c r="S606" s="602" t="s">
        <v>157</v>
      </c>
      <c r="T606" s="602" t="s">
        <v>157</v>
      </c>
      <c r="U606" s="602" t="s">
        <v>157</v>
      </c>
      <c r="V606" s="602" t="s">
        <v>157</v>
      </c>
      <c r="W606" s="602" t="s">
        <v>157</v>
      </c>
      <c r="X606" s="602" t="s">
        <v>157</v>
      </c>
      <c r="Y606" s="602" t="s">
        <v>157</v>
      </c>
      <c r="Z606" s="602" t="s">
        <v>157</v>
      </c>
      <c r="AA606" s="602" t="s">
        <v>157</v>
      </c>
      <c r="AB606" s="602" t="s">
        <v>157</v>
      </c>
      <c r="AC606" s="602" t="s">
        <v>157</v>
      </c>
      <c r="AD606" s="602" t="s">
        <v>157</v>
      </c>
      <c r="AE606" s="602" t="s">
        <v>157</v>
      </c>
      <c r="AF606" s="602" t="s">
        <v>157</v>
      </c>
      <c r="AG606" s="602" t="s">
        <v>157</v>
      </c>
      <c r="AH606" s="602" t="s">
        <v>157</v>
      </c>
      <c r="AI606" s="602" t="s">
        <v>157</v>
      </c>
      <c r="AJ606" s="602" t="s">
        <v>157</v>
      </c>
      <c r="AK606" s="602" t="s">
        <v>157</v>
      </c>
      <c r="AL606" s="602" t="s">
        <v>157</v>
      </c>
      <c r="AM606" s="602" t="s">
        <v>157</v>
      </c>
      <c r="AN606" s="602" t="s">
        <v>157</v>
      </c>
      <c r="AO606" s="602" t="s">
        <v>157</v>
      </c>
      <c r="AP606" s="602" t="s">
        <v>157</v>
      </c>
      <c r="AQ606" s="602" t="s">
        <v>157</v>
      </c>
      <c r="AR606" s="602" t="s">
        <v>157</v>
      </c>
      <c r="AS606" s="602" t="s">
        <v>157</v>
      </c>
      <c r="AT606" s="602" t="s">
        <v>157</v>
      </c>
      <c r="AU606" s="602" t="s">
        <v>157</v>
      </c>
      <c r="AV606" s="602" t="s">
        <v>157</v>
      </c>
      <c r="AW606" s="602" t="s">
        <v>157</v>
      </c>
      <c r="AX606" s="602" t="s">
        <v>157</v>
      </c>
      <c r="AY606" s="602" t="s">
        <v>157</v>
      </c>
      <c r="AZ606" s="602" t="s">
        <v>157</v>
      </c>
      <c r="BA606" s="602" t="s">
        <v>157</v>
      </c>
      <c r="BB606" s="602" t="s">
        <v>157</v>
      </c>
      <c r="BC606" s="602" t="s">
        <v>157</v>
      </c>
      <c r="BD606" s="602" t="s">
        <v>157</v>
      </c>
      <c r="BE606" s="602" t="s">
        <v>157</v>
      </c>
      <c r="BF606" s="602" t="s">
        <v>157</v>
      </c>
      <c r="BG606" s="602" t="s">
        <v>157</v>
      </c>
      <c r="BH606" s="602" t="s">
        <v>157</v>
      </c>
      <c r="BI606" s="602" t="s">
        <v>157</v>
      </c>
      <c r="BJ606" s="602" t="s">
        <v>157</v>
      </c>
      <c r="BK606" s="602" t="s">
        <v>157</v>
      </c>
      <c r="BL606" s="602" t="s">
        <v>157</v>
      </c>
      <c r="BM606" s="602" t="s">
        <v>157</v>
      </c>
      <c r="BN606" s="602" t="s">
        <v>157</v>
      </c>
      <c r="BO606" s="602" t="s">
        <v>157</v>
      </c>
    </row>
    <row r="607" spans="1:67" ht="14.4" x14ac:dyDescent="0.25">
      <c r="A607" s="597" t="e">
        <v>#N/A</v>
      </c>
      <c r="B607" s="597" t="e">
        <v>#N/A</v>
      </c>
      <c r="C607" s="598" t="s">
        <v>157</v>
      </c>
      <c r="D607" s="598" t="s">
        <v>157</v>
      </c>
      <c r="E607" s="599"/>
      <c r="F607" s="599" t="s">
        <v>157</v>
      </c>
      <c r="G607" s="600" t="s">
        <v>157</v>
      </c>
      <c r="H607" s="601" t="s">
        <v>157</v>
      </c>
      <c r="I607" s="602" t="s">
        <v>157</v>
      </c>
      <c r="J607" s="602" t="s">
        <v>157</v>
      </c>
      <c r="K607" s="602" t="s">
        <v>157</v>
      </c>
      <c r="L607" s="602" t="s">
        <v>157</v>
      </c>
      <c r="M607" s="602" t="s">
        <v>157</v>
      </c>
      <c r="N607" s="602" t="s">
        <v>157</v>
      </c>
      <c r="O607" s="602" t="s">
        <v>157</v>
      </c>
      <c r="P607" s="602" t="s">
        <v>157</v>
      </c>
      <c r="Q607" s="602" t="s">
        <v>157</v>
      </c>
      <c r="R607" s="602" t="s">
        <v>157</v>
      </c>
      <c r="S607" s="602" t="s">
        <v>157</v>
      </c>
      <c r="T607" s="602" t="s">
        <v>157</v>
      </c>
      <c r="U607" s="602" t="s">
        <v>157</v>
      </c>
      <c r="V607" s="602" t="s">
        <v>157</v>
      </c>
      <c r="W607" s="602" t="s">
        <v>157</v>
      </c>
      <c r="X607" s="602" t="s">
        <v>157</v>
      </c>
      <c r="Y607" s="602" t="s">
        <v>157</v>
      </c>
      <c r="Z607" s="602" t="s">
        <v>157</v>
      </c>
      <c r="AA607" s="602" t="s">
        <v>157</v>
      </c>
      <c r="AB607" s="602" t="s">
        <v>157</v>
      </c>
      <c r="AC607" s="602" t="s">
        <v>157</v>
      </c>
      <c r="AD607" s="602" t="s">
        <v>157</v>
      </c>
      <c r="AE607" s="602" t="s">
        <v>157</v>
      </c>
      <c r="AF607" s="602" t="s">
        <v>157</v>
      </c>
      <c r="AG607" s="602" t="s">
        <v>157</v>
      </c>
      <c r="AH607" s="602" t="s">
        <v>157</v>
      </c>
      <c r="AI607" s="602" t="s">
        <v>157</v>
      </c>
      <c r="AJ607" s="602" t="s">
        <v>157</v>
      </c>
      <c r="AK607" s="602" t="s">
        <v>157</v>
      </c>
      <c r="AL607" s="602" t="s">
        <v>157</v>
      </c>
      <c r="AM607" s="602" t="s">
        <v>157</v>
      </c>
      <c r="AN607" s="602" t="s">
        <v>157</v>
      </c>
      <c r="AO607" s="602" t="s">
        <v>157</v>
      </c>
      <c r="AP607" s="602" t="s">
        <v>157</v>
      </c>
      <c r="AQ607" s="602" t="s">
        <v>157</v>
      </c>
      <c r="AR607" s="602" t="s">
        <v>157</v>
      </c>
      <c r="AS607" s="602" t="s">
        <v>157</v>
      </c>
      <c r="AT607" s="602" t="s">
        <v>157</v>
      </c>
      <c r="AU607" s="602" t="s">
        <v>157</v>
      </c>
      <c r="AV607" s="602" t="s">
        <v>157</v>
      </c>
      <c r="AW607" s="602" t="s">
        <v>157</v>
      </c>
      <c r="AX607" s="602" t="s">
        <v>157</v>
      </c>
      <c r="AY607" s="602" t="s">
        <v>157</v>
      </c>
      <c r="AZ607" s="602" t="s">
        <v>157</v>
      </c>
      <c r="BA607" s="602" t="s">
        <v>157</v>
      </c>
      <c r="BB607" s="602" t="s">
        <v>157</v>
      </c>
      <c r="BC607" s="602" t="s">
        <v>157</v>
      </c>
      <c r="BD607" s="602" t="s">
        <v>157</v>
      </c>
      <c r="BE607" s="602" t="s">
        <v>157</v>
      </c>
      <c r="BF607" s="602" t="s">
        <v>157</v>
      </c>
      <c r="BG607" s="602" t="s">
        <v>157</v>
      </c>
      <c r="BH607" s="602" t="s">
        <v>157</v>
      </c>
      <c r="BI607" s="602" t="s">
        <v>157</v>
      </c>
      <c r="BJ607" s="602" t="s">
        <v>157</v>
      </c>
      <c r="BK607" s="602" t="s">
        <v>157</v>
      </c>
      <c r="BL607" s="602" t="s">
        <v>157</v>
      </c>
      <c r="BM607" s="602" t="s">
        <v>157</v>
      </c>
      <c r="BN607" s="602" t="s">
        <v>157</v>
      </c>
      <c r="BO607" s="602" t="s">
        <v>157</v>
      </c>
    </row>
    <row r="608" spans="1:67" ht="14.4" x14ac:dyDescent="0.25">
      <c r="A608" s="597" t="e">
        <v>#N/A</v>
      </c>
      <c r="B608" s="597" t="e">
        <v>#N/A</v>
      </c>
      <c r="C608" s="598" t="s">
        <v>157</v>
      </c>
      <c r="D608" s="598" t="s">
        <v>157</v>
      </c>
      <c r="E608" s="599"/>
      <c r="F608" s="599" t="s">
        <v>157</v>
      </c>
      <c r="G608" s="600" t="s">
        <v>157</v>
      </c>
      <c r="H608" s="601" t="s">
        <v>157</v>
      </c>
      <c r="I608" s="602" t="s">
        <v>157</v>
      </c>
      <c r="J608" s="602" t="s">
        <v>157</v>
      </c>
      <c r="K608" s="602" t="s">
        <v>157</v>
      </c>
      <c r="L608" s="602" t="s">
        <v>157</v>
      </c>
      <c r="M608" s="602" t="s">
        <v>157</v>
      </c>
      <c r="N608" s="602" t="s">
        <v>157</v>
      </c>
      <c r="O608" s="602" t="s">
        <v>157</v>
      </c>
      <c r="P608" s="602" t="s">
        <v>157</v>
      </c>
      <c r="Q608" s="602" t="s">
        <v>157</v>
      </c>
      <c r="R608" s="602" t="s">
        <v>157</v>
      </c>
      <c r="S608" s="602" t="s">
        <v>157</v>
      </c>
      <c r="T608" s="602" t="s">
        <v>157</v>
      </c>
      <c r="U608" s="602" t="s">
        <v>157</v>
      </c>
      <c r="V608" s="602" t="s">
        <v>157</v>
      </c>
      <c r="W608" s="602" t="s">
        <v>157</v>
      </c>
      <c r="X608" s="602" t="s">
        <v>157</v>
      </c>
      <c r="Y608" s="602" t="s">
        <v>157</v>
      </c>
      <c r="Z608" s="602" t="s">
        <v>157</v>
      </c>
      <c r="AA608" s="602" t="s">
        <v>157</v>
      </c>
      <c r="AB608" s="602" t="s">
        <v>157</v>
      </c>
      <c r="AC608" s="602" t="s">
        <v>157</v>
      </c>
      <c r="AD608" s="602" t="s">
        <v>157</v>
      </c>
      <c r="AE608" s="602" t="s">
        <v>157</v>
      </c>
      <c r="AF608" s="602" t="s">
        <v>157</v>
      </c>
      <c r="AG608" s="602" t="s">
        <v>157</v>
      </c>
      <c r="AH608" s="602" t="s">
        <v>157</v>
      </c>
      <c r="AI608" s="602" t="s">
        <v>157</v>
      </c>
      <c r="AJ608" s="602" t="s">
        <v>157</v>
      </c>
      <c r="AK608" s="602" t="s">
        <v>157</v>
      </c>
      <c r="AL608" s="602" t="s">
        <v>157</v>
      </c>
      <c r="AM608" s="602" t="s">
        <v>157</v>
      </c>
      <c r="AN608" s="602" t="s">
        <v>157</v>
      </c>
      <c r="AO608" s="602" t="s">
        <v>157</v>
      </c>
      <c r="AP608" s="602" t="s">
        <v>157</v>
      </c>
      <c r="AQ608" s="602" t="s">
        <v>157</v>
      </c>
      <c r="AR608" s="602" t="s">
        <v>157</v>
      </c>
      <c r="AS608" s="602" t="s">
        <v>157</v>
      </c>
      <c r="AT608" s="602" t="s">
        <v>157</v>
      </c>
      <c r="AU608" s="602" t="s">
        <v>157</v>
      </c>
      <c r="AV608" s="602" t="s">
        <v>157</v>
      </c>
      <c r="AW608" s="602" t="s">
        <v>157</v>
      </c>
      <c r="AX608" s="602" t="s">
        <v>157</v>
      </c>
      <c r="AY608" s="602" t="s">
        <v>157</v>
      </c>
      <c r="AZ608" s="602" t="s">
        <v>157</v>
      </c>
      <c r="BA608" s="602" t="s">
        <v>157</v>
      </c>
      <c r="BB608" s="602" t="s">
        <v>157</v>
      </c>
      <c r="BC608" s="602" t="s">
        <v>157</v>
      </c>
      <c r="BD608" s="602" t="s">
        <v>157</v>
      </c>
      <c r="BE608" s="602" t="s">
        <v>157</v>
      </c>
      <c r="BF608" s="602" t="s">
        <v>157</v>
      </c>
      <c r="BG608" s="602" t="s">
        <v>157</v>
      </c>
      <c r="BH608" s="602" t="s">
        <v>157</v>
      </c>
      <c r="BI608" s="602" t="s">
        <v>157</v>
      </c>
      <c r="BJ608" s="602" t="s">
        <v>157</v>
      </c>
      <c r="BK608" s="602" t="s">
        <v>157</v>
      </c>
      <c r="BL608" s="602" t="s">
        <v>157</v>
      </c>
      <c r="BM608" s="602" t="s">
        <v>157</v>
      </c>
      <c r="BN608" s="602" t="s">
        <v>157</v>
      </c>
      <c r="BO608" s="602" t="s">
        <v>157</v>
      </c>
    </row>
    <row r="609" spans="1:67" ht="14.4" x14ac:dyDescent="0.25">
      <c r="A609" s="597" t="e">
        <v>#N/A</v>
      </c>
      <c r="B609" s="597" t="e">
        <v>#N/A</v>
      </c>
      <c r="C609" s="598" t="s">
        <v>157</v>
      </c>
      <c r="D609" s="598" t="s">
        <v>157</v>
      </c>
      <c r="E609" s="599"/>
      <c r="F609" s="599" t="s">
        <v>157</v>
      </c>
      <c r="G609" s="600" t="s">
        <v>157</v>
      </c>
      <c r="H609" s="601" t="s">
        <v>157</v>
      </c>
      <c r="I609" s="602" t="s">
        <v>157</v>
      </c>
      <c r="J609" s="602" t="s">
        <v>157</v>
      </c>
      <c r="K609" s="602" t="s">
        <v>157</v>
      </c>
      <c r="L609" s="602" t="s">
        <v>157</v>
      </c>
      <c r="M609" s="602" t="s">
        <v>157</v>
      </c>
      <c r="N609" s="602" t="s">
        <v>157</v>
      </c>
      <c r="O609" s="602" t="s">
        <v>157</v>
      </c>
      <c r="P609" s="602" t="s">
        <v>157</v>
      </c>
      <c r="Q609" s="602" t="s">
        <v>157</v>
      </c>
      <c r="R609" s="602" t="s">
        <v>157</v>
      </c>
      <c r="S609" s="602" t="s">
        <v>157</v>
      </c>
      <c r="T609" s="602" t="s">
        <v>157</v>
      </c>
      <c r="U609" s="602" t="s">
        <v>157</v>
      </c>
      <c r="V609" s="602" t="s">
        <v>157</v>
      </c>
      <c r="W609" s="602" t="s">
        <v>157</v>
      </c>
      <c r="X609" s="602" t="s">
        <v>157</v>
      </c>
      <c r="Y609" s="602" t="s">
        <v>157</v>
      </c>
      <c r="Z609" s="602" t="s">
        <v>157</v>
      </c>
      <c r="AA609" s="602" t="s">
        <v>157</v>
      </c>
      <c r="AB609" s="602" t="s">
        <v>157</v>
      </c>
      <c r="AC609" s="602" t="s">
        <v>157</v>
      </c>
      <c r="AD609" s="602" t="s">
        <v>157</v>
      </c>
      <c r="AE609" s="602" t="s">
        <v>157</v>
      </c>
      <c r="AF609" s="602" t="s">
        <v>157</v>
      </c>
      <c r="AG609" s="602" t="s">
        <v>157</v>
      </c>
      <c r="AH609" s="602" t="s">
        <v>157</v>
      </c>
      <c r="AI609" s="602" t="s">
        <v>157</v>
      </c>
      <c r="AJ609" s="602" t="s">
        <v>157</v>
      </c>
      <c r="AK609" s="602" t="s">
        <v>157</v>
      </c>
      <c r="AL609" s="602" t="s">
        <v>157</v>
      </c>
      <c r="AM609" s="602" t="s">
        <v>157</v>
      </c>
      <c r="AN609" s="602" t="s">
        <v>157</v>
      </c>
      <c r="AO609" s="602" t="s">
        <v>157</v>
      </c>
      <c r="AP609" s="602" t="s">
        <v>157</v>
      </c>
      <c r="AQ609" s="602" t="s">
        <v>157</v>
      </c>
      <c r="AR609" s="602" t="s">
        <v>157</v>
      </c>
      <c r="AS609" s="602" t="s">
        <v>157</v>
      </c>
      <c r="AT609" s="602" t="s">
        <v>157</v>
      </c>
      <c r="AU609" s="602" t="s">
        <v>157</v>
      </c>
      <c r="AV609" s="602" t="s">
        <v>157</v>
      </c>
      <c r="AW609" s="602" t="s">
        <v>157</v>
      </c>
      <c r="AX609" s="602" t="s">
        <v>157</v>
      </c>
      <c r="AY609" s="602" t="s">
        <v>157</v>
      </c>
      <c r="AZ609" s="602" t="s">
        <v>157</v>
      </c>
      <c r="BA609" s="602" t="s">
        <v>157</v>
      </c>
      <c r="BB609" s="602" t="s">
        <v>157</v>
      </c>
      <c r="BC609" s="602" t="s">
        <v>157</v>
      </c>
      <c r="BD609" s="602" t="s">
        <v>157</v>
      </c>
      <c r="BE609" s="602" t="s">
        <v>157</v>
      </c>
      <c r="BF609" s="602" t="s">
        <v>157</v>
      </c>
      <c r="BG609" s="602" t="s">
        <v>157</v>
      </c>
      <c r="BH609" s="602" t="s">
        <v>157</v>
      </c>
      <c r="BI609" s="602" t="s">
        <v>157</v>
      </c>
      <c r="BJ609" s="602" t="s">
        <v>157</v>
      </c>
      <c r="BK609" s="602" t="s">
        <v>157</v>
      </c>
      <c r="BL609" s="602" t="s">
        <v>157</v>
      </c>
      <c r="BM609" s="602" t="s">
        <v>157</v>
      </c>
      <c r="BN609" s="602" t="s">
        <v>157</v>
      </c>
      <c r="BO609" s="602" t="s">
        <v>157</v>
      </c>
    </row>
    <row r="610" spans="1:67" ht="14.4" x14ac:dyDescent="0.25">
      <c r="A610" s="597" t="e">
        <v>#N/A</v>
      </c>
      <c r="B610" s="597" t="e">
        <v>#N/A</v>
      </c>
      <c r="C610" s="598" t="s">
        <v>157</v>
      </c>
      <c r="D610" s="598" t="s">
        <v>157</v>
      </c>
      <c r="E610" s="599"/>
      <c r="F610" s="599" t="s">
        <v>157</v>
      </c>
      <c r="G610" s="600" t="s">
        <v>157</v>
      </c>
      <c r="H610" s="601" t="s">
        <v>157</v>
      </c>
      <c r="I610" s="602" t="s">
        <v>157</v>
      </c>
      <c r="J610" s="602" t="s">
        <v>157</v>
      </c>
      <c r="K610" s="602" t="s">
        <v>157</v>
      </c>
      <c r="L610" s="602" t="s">
        <v>157</v>
      </c>
      <c r="M610" s="602" t="s">
        <v>157</v>
      </c>
      <c r="N610" s="602" t="s">
        <v>157</v>
      </c>
      <c r="O610" s="602" t="s">
        <v>157</v>
      </c>
      <c r="P610" s="602" t="s">
        <v>157</v>
      </c>
      <c r="Q610" s="602" t="s">
        <v>157</v>
      </c>
      <c r="R610" s="602" t="s">
        <v>157</v>
      </c>
      <c r="S610" s="602" t="s">
        <v>157</v>
      </c>
      <c r="T610" s="602" t="s">
        <v>157</v>
      </c>
      <c r="U610" s="602" t="s">
        <v>157</v>
      </c>
      <c r="V610" s="602" t="s">
        <v>157</v>
      </c>
      <c r="W610" s="602" t="s">
        <v>157</v>
      </c>
      <c r="X610" s="602" t="s">
        <v>157</v>
      </c>
      <c r="Y610" s="602" t="s">
        <v>157</v>
      </c>
      <c r="Z610" s="602" t="s">
        <v>157</v>
      </c>
      <c r="AA610" s="602" t="s">
        <v>157</v>
      </c>
      <c r="AB610" s="602" t="s">
        <v>157</v>
      </c>
      <c r="AC610" s="602" t="s">
        <v>157</v>
      </c>
      <c r="AD610" s="602" t="s">
        <v>157</v>
      </c>
      <c r="AE610" s="602" t="s">
        <v>157</v>
      </c>
      <c r="AF610" s="602" t="s">
        <v>157</v>
      </c>
      <c r="AG610" s="602" t="s">
        <v>157</v>
      </c>
      <c r="AH610" s="602" t="s">
        <v>157</v>
      </c>
      <c r="AI610" s="602" t="s">
        <v>157</v>
      </c>
      <c r="AJ610" s="602" t="s">
        <v>157</v>
      </c>
      <c r="AK610" s="602" t="s">
        <v>157</v>
      </c>
      <c r="AL610" s="602" t="s">
        <v>157</v>
      </c>
      <c r="AM610" s="602" t="s">
        <v>157</v>
      </c>
      <c r="AN610" s="602" t="s">
        <v>157</v>
      </c>
      <c r="AO610" s="602" t="s">
        <v>157</v>
      </c>
      <c r="AP610" s="602" t="s">
        <v>157</v>
      </c>
      <c r="AQ610" s="602" t="s">
        <v>157</v>
      </c>
      <c r="AR610" s="602" t="s">
        <v>157</v>
      </c>
      <c r="AS610" s="602" t="s">
        <v>157</v>
      </c>
      <c r="AT610" s="602" t="s">
        <v>157</v>
      </c>
      <c r="AU610" s="602" t="s">
        <v>157</v>
      </c>
      <c r="AV610" s="602" t="s">
        <v>157</v>
      </c>
      <c r="AW610" s="602" t="s">
        <v>157</v>
      </c>
      <c r="AX610" s="602" t="s">
        <v>157</v>
      </c>
      <c r="AY610" s="602" t="s">
        <v>157</v>
      </c>
      <c r="AZ610" s="602" t="s">
        <v>157</v>
      </c>
      <c r="BA610" s="602" t="s">
        <v>157</v>
      </c>
      <c r="BB610" s="602" t="s">
        <v>157</v>
      </c>
      <c r="BC610" s="602" t="s">
        <v>157</v>
      </c>
      <c r="BD610" s="602" t="s">
        <v>157</v>
      </c>
      <c r="BE610" s="602" t="s">
        <v>157</v>
      </c>
      <c r="BF610" s="602" t="s">
        <v>157</v>
      </c>
      <c r="BG610" s="602" t="s">
        <v>157</v>
      </c>
      <c r="BH610" s="602" t="s">
        <v>157</v>
      </c>
      <c r="BI610" s="602" t="s">
        <v>157</v>
      </c>
      <c r="BJ610" s="602" t="s">
        <v>157</v>
      </c>
      <c r="BK610" s="602" t="s">
        <v>157</v>
      </c>
      <c r="BL610" s="602" t="s">
        <v>157</v>
      </c>
      <c r="BM610" s="602" t="s">
        <v>157</v>
      </c>
      <c r="BN610" s="602" t="s">
        <v>157</v>
      </c>
      <c r="BO610" s="602" t="s">
        <v>157</v>
      </c>
    </row>
    <row r="611" spans="1:67" ht="14.4" x14ac:dyDescent="0.25">
      <c r="A611" s="597" t="e">
        <v>#N/A</v>
      </c>
      <c r="B611" s="597" t="e">
        <v>#N/A</v>
      </c>
      <c r="C611" s="598" t="s">
        <v>157</v>
      </c>
      <c r="D611" s="598" t="s">
        <v>157</v>
      </c>
      <c r="E611" s="599"/>
      <c r="F611" s="599" t="s">
        <v>157</v>
      </c>
      <c r="G611" s="600" t="s">
        <v>157</v>
      </c>
      <c r="H611" s="601" t="s">
        <v>157</v>
      </c>
      <c r="I611" s="602" t="s">
        <v>157</v>
      </c>
      <c r="J611" s="602" t="s">
        <v>157</v>
      </c>
      <c r="K611" s="602" t="s">
        <v>157</v>
      </c>
      <c r="L611" s="602" t="s">
        <v>157</v>
      </c>
      <c r="M611" s="602" t="s">
        <v>157</v>
      </c>
      <c r="N611" s="602" t="s">
        <v>157</v>
      </c>
      <c r="O611" s="602" t="s">
        <v>157</v>
      </c>
      <c r="P611" s="602" t="s">
        <v>157</v>
      </c>
      <c r="Q611" s="602" t="s">
        <v>157</v>
      </c>
      <c r="R611" s="602" t="s">
        <v>157</v>
      </c>
      <c r="S611" s="602" t="s">
        <v>157</v>
      </c>
      <c r="T611" s="602" t="s">
        <v>157</v>
      </c>
      <c r="U611" s="602" t="s">
        <v>157</v>
      </c>
      <c r="V611" s="602" t="s">
        <v>157</v>
      </c>
      <c r="W611" s="602" t="s">
        <v>157</v>
      </c>
      <c r="X611" s="602" t="s">
        <v>157</v>
      </c>
      <c r="Y611" s="602" t="s">
        <v>157</v>
      </c>
      <c r="Z611" s="602" t="s">
        <v>157</v>
      </c>
      <c r="AA611" s="602" t="s">
        <v>157</v>
      </c>
      <c r="AB611" s="602" t="s">
        <v>157</v>
      </c>
      <c r="AC611" s="602" t="s">
        <v>157</v>
      </c>
      <c r="AD611" s="602" t="s">
        <v>157</v>
      </c>
      <c r="AE611" s="602" t="s">
        <v>157</v>
      </c>
      <c r="AF611" s="602" t="s">
        <v>157</v>
      </c>
      <c r="AG611" s="602" t="s">
        <v>157</v>
      </c>
      <c r="AH611" s="602" t="s">
        <v>157</v>
      </c>
      <c r="AI611" s="602" t="s">
        <v>157</v>
      </c>
      <c r="AJ611" s="602" t="s">
        <v>157</v>
      </c>
      <c r="AK611" s="602" t="s">
        <v>157</v>
      </c>
      <c r="AL611" s="602" t="s">
        <v>157</v>
      </c>
      <c r="AM611" s="602" t="s">
        <v>157</v>
      </c>
      <c r="AN611" s="602" t="s">
        <v>157</v>
      </c>
      <c r="AO611" s="602" t="s">
        <v>157</v>
      </c>
      <c r="AP611" s="602" t="s">
        <v>157</v>
      </c>
      <c r="AQ611" s="602" t="s">
        <v>157</v>
      </c>
      <c r="AR611" s="602" t="s">
        <v>157</v>
      </c>
      <c r="AS611" s="602" t="s">
        <v>157</v>
      </c>
      <c r="AT611" s="602" t="s">
        <v>157</v>
      </c>
      <c r="AU611" s="602" t="s">
        <v>157</v>
      </c>
      <c r="AV611" s="602" t="s">
        <v>157</v>
      </c>
      <c r="AW611" s="602" t="s">
        <v>157</v>
      </c>
      <c r="AX611" s="602" t="s">
        <v>157</v>
      </c>
      <c r="AY611" s="602" t="s">
        <v>157</v>
      </c>
      <c r="AZ611" s="602" t="s">
        <v>157</v>
      </c>
      <c r="BA611" s="602" t="s">
        <v>157</v>
      </c>
      <c r="BB611" s="602" t="s">
        <v>157</v>
      </c>
      <c r="BC611" s="602" t="s">
        <v>157</v>
      </c>
      <c r="BD611" s="602" t="s">
        <v>157</v>
      </c>
      <c r="BE611" s="602" t="s">
        <v>157</v>
      </c>
      <c r="BF611" s="602" t="s">
        <v>157</v>
      </c>
      <c r="BG611" s="602" t="s">
        <v>157</v>
      </c>
      <c r="BH611" s="602" t="s">
        <v>157</v>
      </c>
      <c r="BI611" s="602" t="s">
        <v>157</v>
      </c>
      <c r="BJ611" s="602" t="s">
        <v>157</v>
      </c>
      <c r="BK611" s="602" t="s">
        <v>157</v>
      </c>
      <c r="BL611" s="602" t="s">
        <v>157</v>
      </c>
      <c r="BM611" s="602" t="s">
        <v>157</v>
      </c>
      <c r="BN611" s="602" t="s">
        <v>157</v>
      </c>
      <c r="BO611" s="602" t="s">
        <v>157</v>
      </c>
    </row>
    <row r="612" spans="1:67" ht="14.4" x14ac:dyDescent="0.25">
      <c r="A612" s="597" t="e">
        <v>#N/A</v>
      </c>
      <c r="B612" s="597" t="e">
        <v>#N/A</v>
      </c>
      <c r="C612" s="598" t="s">
        <v>157</v>
      </c>
      <c r="D612" s="598" t="s">
        <v>157</v>
      </c>
      <c r="E612" s="599"/>
      <c r="F612" s="599" t="s">
        <v>157</v>
      </c>
      <c r="G612" s="600" t="s">
        <v>157</v>
      </c>
      <c r="H612" s="601" t="s">
        <v>157</v>
      </c>
      <c r="I612" s="602" t="s">
        <v>157</v>
      </c>
      <c r="J612" s="602" t="s">
        <v>157</v>
      </c>
      <c r="K612" s="602" t="s">
        <v>157</v>
      </c>
      <c r="L612" s="602" t="s">
        <v>157</v>
      </c>
      <c r="M612" s="602" t="s">
        <v>157</v>
      </c>
      <c r="N612" s="602" t="s">
        <v>157</v>
      </c>
      <c r="O612" s="602" t="s">
        <v>157</v>
      </c>
      <c r="P612" s="602" t="s">
        <v>157</v>
      </c>
      <c r="Q612" s="602" t="s">
        <v>157</v>
      </c>
      <c r="R612" s="602" t="s">
        <v>157</v>
      </c>
      <c r="S612" s="602" t="s">
        <v>157</v>
      </c>
      <c r="T612" s="602" t="s">
        <v>157</v>
      </c>
      <c r="U612" s="602" t="s">
        <v>157</v>
      </c>
      <c r="V612" s="602" t="s">
        <v>157</v>
      </c>
      <c r="W612" s="602" t="s">
        <v>157</v>
      </c>
      <c r="X612" s="602" t="s">
        <v>157</v>
      </c>
      <c r="Y612" s="602" t="s">
        <v>157</v>
      </c>
      <c r="Z612" s="602" t="s">
        <v>157</v>
      </c>
      <c r="AA612" s="602" t="s">
        <v>157</v>
      </c>
      <c r="AB612" s="602" t="s">
        <v>157</v>
      </c>
      <c r="AC612" s="602" t="s">
        <v>157</v>
      </c>
      <c r="AD612" s="602" t="s">
        <v>157</v>
      </c>
      <c r="AE612" s="602" t="s">
        <v>157</v>
      </c>
      <c r="AF612" s="602" t="s">
        <v>157</v>
      </c>
      <c r="AG612" s="602" t="s">
        <v>157</v>
      </c>
      <c r="AH612" s="602" t="s">
        <v>157</v>
      </c>
      <c r="AI612" s="602" t="s">
        <v>157</v>
      </c>
      <c r="AJ612" s="602" t="s">
        <v>157</v>
      </c>
      <c r="AK612" s="602" t="s">
        <v>157</v>
      </c>
      <c r="AL612" s="602" t="s">
        <v>157</v>
      </c>
      <c r="AM612" s="602" t="s">
        <v>157</v>
      </c>
      <c r="AN612" s="602" t="s">
        <v>157</v>
      </c>
      <c r="AO612" s="602" t="s">
        <v>157</v>
      </c>
      <c r="AP612" s="602" t="s">
        <v>157</v>
      </c>
      <c r="AQ612" s="602" t="s">
        <v>157</v>
      </c>
      <c r="AR612" s="602" t="s">
        <v>157</v>
      </c>
      <c r="AS612" s="602" t="s">
        <v>157</v>
      </c>
      <c r="AT612" s="602" t="s">
        <v>157</v>
      </c>
      <c r="AU612" s="602" t="s">
        <v>157</v>
      </c>
      <c r="AV612" s="602" t="s">
        <v>157</v>
      </c>
      <c r="AW612" s="602" t="s">
        <v>157</v>
      </c>
      <c r="AX612" s="602" t="s">
        <v>157</v>
      </c>
      <c r="AY612" s="602" t="s">
        <v>157</v>
      </c>
      <c r="AZ612" s="602" t="s">
        <v>157</v>
      </c>
      <c r="BA612" s="602" t="s">
        <v>157</v>
      </c>
      <c r="BB612" s="602" t="s">
        <v>157</v>
      </c>
      <c r="BC612" s="602" t="s">
        <v>157</v>
      </c>
      <c r="BD612" s="602" t="s">
        <v>157</v>
      </c>
      <c r="BE612" s="602" t="s">
        <v>157</v>
      </c>
      <c r="BF612" s="602" t="s">
        <v>157</v>
      </c>
      <c r="BG612" s="602" t="s">
        <v>157</v>
      </c>
      <c r="BH612" s="602" t="s">
        <v>157</v>
      </c>
      <c r="BI612" s="602" t="s">
        <v>157</v>
      </c>
      <c r="BJ612" s="602" t="s">
        <v>157</v>
      </c>
      <c r="BK612" s="602" t="s">
        <v>157</v>
      </c>
      <c r="BL612" s="602" t="s">
        <v>157</v>
      </c>
      <c r="BM612" s="602" t="s">
        <v>157</v>
      </c>
      <c r="BN612" s="602" t="s">
        <v>157</v>
      </c>
      <c r="BO612" s="602" t="s">
        <v>157</v>
      </c>
    </row>
    <row r="613" spans="1:67" ht="14.4" x14ac:dyDescent="0.25">
      <c r="A613" s="597" t="e">
        <v>#N/A</v>
      </c>
      <c r="B613" s="597" t="e">
        <v>#N/A</v>
      </c>
      <c r="C613" s="598" t="s">
        <v>157</v>
      </c>
      <c r="D613" s="598" t="s">
        <v>157</v>
      </c>
      <c r="E613" s="599"/>
      <c r="F613" s="599" t="s">
        <v>157</v>
      </c>
      <c r="G613" s="600" t="s">
        <v>157</v>
      </c>
      <c r="H613" s="601" t="s">
        <v>157</v>
      </c>
      <c r="I613" s="602" t="s">
        <v>157</v>
      </c>
      <c r="J613" s="602" t="s">
        <v>157</v>
      </c>
      <c r="K613" s="602" t="s">
        <v>157</v>
      </c>
      <c r="L613" s="602" t="s">
        <v>157</v>
      </c>
      <c r="M613" s="602" t="s">
        <v>157</v>
      </c>
      <c r="N613" s="602" t="s">
        <v>157</v>
      </c>
      <c r="O613" s="602" t="s">
        <v>157</v>
      </c>
      <c r="P613" s="602" t="s">
        <v>157</v>
      </c>
      <c r="Q613" s="602" t="s">
        <v>157</v>
      </c>
      <c r="R613" s="602" t="s">
        <v>157</v>
      </c>
      <c r="S613" s="602" t="s">
        <v>157</v>
      </c>
      <c r="T613" s="602" t="s">
        <v>157</v>
      </c>
      <c r="U613" s="602" t="s">
        <v>157</v>
      </c>
      <c r="V613" s="602" t="s">
        <v>157</v>
      </c>
      <c r="W613" s="602" t="s">
        <v>157</v>
      </c>
      <c r="X613" s="602" t="s">
        <v>157</v>
      </c>
      <c r="Y613" s="602" t="s">
        <v>157</v>
      </c>
      <c r="Z613" s="602" t="s">
        <v>157</v>
      </c>
      <c r="AA613" s="602" t="s">
        <v>157</v>
      </c>
      <c r="AB613" s="602" t="s">
        <v>157</v>
      </c>
      <c r="AC613" s="602" t="s">
        <v>157</v>
      </c>
      <c r="AD613" s="602" t="s">
        <v>157</v>
      </c>
      <c r="AE613" s="602" t="s">
        <v>157</v>
      </c>
      <c r="AF613" s="602" t="s">
        <v>157</v>
      </c>
      <c r="AG613" s="602" t="s">
        <v>157</v>
      </c>
      <c r="AH613" s="602" t="s">
        <v>157</v>
      </c>
      <c r="AI613" s="602" t="s">
        <v>157</v>
      </c>
      <c r="AJ613" s="602" t="s">
        <v>157</v>
      </c>
      <c r="AK613" s="602" t="s">
        <v>157</v>
      </c>
      <c r="AL613" s="602" t="s">
        <v>157</v>
      </c>
      <c r="AM613" s="602" t="s">
        <v>157</v>
      </c>
      <c r="AN613" s="602" t="s">
        <v>157</v>
      </c>
      <c r="AO613" s="602" t="s">
        <v>157</v>
      </c>
      <c r="AP613" s="602" t="s">
        <v>157</v>
      </c>
      <c r="AQ613" s="602" t="s">
        <v>157</v>
      </c>
      <c r="AR613" s="602" t="s">
        <v>157</v>
      </c>
      <c r="AS613" s="602" t="s">
        <v>157</v>
      </c>
      <c r="AT613" s="602" t="s">
        <v>157</v>
      </c>
      <c r="AU613" s="602" t="s">
        <v>157</v>
      </c>
      <c r="AV613" s="602" t="s">
        <v>157</v>
      </c>
      <c r="AW613" s="602" t="s">
        <v>157</v>
      </c>
      <c r="AX613" s="602" t="s">
        <v>157</v>
      </c>
      <c r="AY613" s="602" t="s">
        <v>157</v>
      </c>
      <c r="AZ613" s="602" t="s">
        <v>157</v>
      </c>
      <c r="BA613" s="602" t="s">
        <v>157</v>
      </c>
      <c r="BB613" s="602" t="s">
        <v>157</v>
      </c>
      <c r="BC613" s="602" t="s">
        <v>157</v>
      </c>
      <c r="BD613" s="602" t="s">
        <v>157</v>
      </c>
      <c r="BE613" s="602" t="s">
        <v>157</v>
      </c>
      <c r="BF613" s="602" t="s">
        <v>157</v>
      </c>
      <c r="BG613" s="602" t="s">
        <v>157</v>
      </c>
      <c r="BH613" s="602" t="s">
        <v>157</v>
      </c>
      <c r="BI613" s="602" t="s">
        <v>157</v>
      </c>
      <c r="BJ613" s="602" t="s">
        <v>157</v>
      </c>
      <c r="BK613" s="602" t="s">
        <v>157</v>
      </c>
      <c r="BL613" s="602" t="s">
        <v>157</v>
      </c>
      <c r="BM613" s="602" t="s">
        <v>157</v>
      </c>
      <c r="BN613" s="602" t="s">
        <v>157</v>
      </c>
      <c r="BO613" s="602" t="s">
        <v>157</v>
      </c>
    </row>
    <row r="614" spans="1:67" ht="14.4" x14ac:dyDescent="0.25">
      <c r="A614" s="597" t="e">
        <v>#N/A</v>
      </c>
      <c r="B614" s="597" t="e">
        <v>#N/A</v>
      </c>
      <c r="C614" s="598" t="s">
        <v>157</v>
      </c>
      <c r="D614" s="598" t="s">
        <v>157</v>
      </c>
      <c r="E614" s="599"/>
      <c r="F614" s="599" t="s">
        <v>157</v>
      </c>
      <c r="G614" s="600" t="s">
        <v>157</v>
      </c>
      <c r="H614" s="601" t="s">
        <v>157</v>
      </c>
      <c r="I614" s="602" t="s">
        <v>157</v>
      </c>
      <c r="J614" s="602" t="s">
        <v>157</v>
      </c>
      <c r="K614" s="602" t="s">
        <v>157</v>
      </c>
      <c r="L614" s="602" t="s">
        <v>157</v>
      </c>
      <c r="M614" s="602" t="s">
        <v>157</v>
      </c>
      <c r="N614" s="602" t="s">
        <v>157</v>
      </c>
      <c r="O614" s="602" t="s">
        <v>157</v>
      </c>
      <c r="P614" s="602" t="s">
        <v>157</v>
      </c>
      <c r="Q614" s="602" t="s">
        <v>157</v>
      </c>
      <c r="R614" s="602" t="s">
        <v>157</v>
      </c>
      <c r="S614" s="602" t="s">
        <v>157</v>
      </c>
      <c r="T614" s="602" t="s">
        <v>157</v>
      </c>
      <c r="U614" s="602" t="s">
        <v>157</v>
      </c>
      <c r="V614" s="602" t="s">
        <v>157</v>
      </c>
      <c r="W614" s="602" t="s">
        <v>157</v>
      </c>
      <c r="X614" s="602" t="s">
        <v>157</v>
      </c>
      <c r="Y614" s="602" t="s">
        <v>157</v>
      </c>
      <c r="Z614" s="602" t="s">
        <v>157</v>
      </c>
      <c r="AA614" s="602" t="s">
        <v>157</v>
      </c>
      <c r="AB614" s="602" t="s">
        <v>157</v>
      </c>
      <c r="AC614" s="602" t="s">
        <v>157</v>
      </c>
      <c r="AD614" s="602" t="s">
        <v>157</v>
      </c>
      <c r="AE614" s="602" t="s">
        <v>157</v>
      </c>
      <c r="AF614" s="602" t="s">
        <v>157</v>
      </c>
      <c r="AG614" s="602" t="s">
        <v>157</v>
      </c>
      <c r="AH614" s="602" t="s">
        <v>157</v>
      </c>
      <c r="AI614" s="602" t="s">
        <v>157</v>
      </c>
      <c r="AJ614" s="602" t="s">
        <v>157</v>
      </c>
      <c r="AK614" s="602" t="s">
        <v>157</v>
      </c>
      <c r="AL614" s="602" t="s">
        <v>157</v>
      </c>
      <c r="AM614" s="602" t="s">
        <v>157</v>
      </c>
      <c r="AN614" s="602" t="s">
        <v>157</v>
      </c>
      <c r="AO614" s="602" t="s">
        <v>157</v>
      </c>
      <c r="AP614" s="602" t="s">
        <v>157</v>
      </c>
      <c r="AQ614" s="602" t="s">
        <v>157</v>
      </c>
      <c r="AR614" s="602" t="s">
        <v>157</v>
      </c>
      <c r="AS614" s="602" t="s">
        <v>157</v>
      </c>
      <c r="AT614" s="602" t="s">
        <v>157</v>
      </c>
      <c r="AU614" s="602" t="s">
        <v>157</v>
      </c>
      <c r="AV614" s="602" t="s">
        <v>157</v>
      </c>
      <c r="AW614" s="602" t="s">
        <v>157</v>
      </c>
      <c r="AX614" s="602" t="s">
        <v>157</v>
      </c>
      <c r="AY614" s="602" t="s">
        <v>157</v>
      </c>
      <c r="AZ614" s="602" t="s">
        <v>157</v>
      </c>
      <c r="BA614" s="602" t="s">
        <v>157</v>
      </c>
      <c r="BB614" s="602" t="s">
        <v>157</v>
      </c>
      <c r="BC614" s="602" t="s">
        <v>157</v>
      </c>
      <c r="BD614" s="602" t="s">
        <v>157</v>
      </c>
      <c r="BE614" s="602" t="s">
        <v>157</v>
      </c>
      <c r="BF614" s="602" t="s">
        <v>157</v>
      </c>
      <c r="BG614" s="602" t="s">
        <v>157</v>
      </c>
      <c r="BH614" s="602" t="s">
        <v>157</v>
      </c>
      <c r="BI614" s="602" t="s">
        <v>157</v>
      </c>
      <c r="BJ614" s="602" t="s">
        <v>157</v>
      </c>
      <c r="BK614" s="602" t="s">
        <v>157</v>
      </c>
      <c r="BL614" s="602" t="s">
        <v>157</v>
      </c>
      <c r="BM614" s="602" t="s">
        <v>157</v>
      </c>
      <c r="BN614" s="602" t="s">
        <v>157</v>
      </c>
      <c r="BO614" s="602" t="s">
        <v>157</v>
      </c>
    </row>
    <row r="615" spans="1:67" ht="14.4" x14ac:dyDescent="0.25">
      <c r="A615" s="597" t="e">
        <v>#N/A</v>
      </c>
      <c r="B615" s="597" t="e">
        <v>#N/A</v>
      </c>
      <c r="C615" s="598" t="s">
        <v>157</v>
      </c>
      <c r="D615" s="598" t="s">
        <v>157</v>
      </c>
      <c r="E615" s="599"/>
      <c r="F615" s="599" t="s">
        <v>157</v>
      </c>
      <c r="G615" s="600" t="s">
        <v>157</v>
      </c>
      <c r="H615" s="601" t="s">
        <v>157</v>
      </c>
      <c r="I615" s="602" t="s">
        <v>157</v>
      </c>
      <c r="J615" s="602" t="s">
        <v>157</v>
      </c>
      <c r="K615" s="602" t="s">
        <v>157</v>
      </c>
      <c r="L615" s="602" t="s">
        <v>157</v>
      </c>
      <c r="M615" s="602" t="s">
        <v>157</v>
      </c>
      <c r="N615" s="602" t="s">
        <v>157</v>
      </c>
      <c r="O615" s="602" t="s">
        <v>157</v>
      </c>
      <c r="P615" s="602" t="s">
        <v>157</v>
      </c>
      <c r="Q615" s="602" t="s">
        <v>157</v>
      </c>
      <c r="R615" s="602" t="s">
        <v>157</v>
      </c>
      <c r="S615" s="602" t="s">
        <v>157</v>
      </c>
      <c r="T615" s="602" t="s">
        <v>157</v>
      </c>
      <c r="U615" s="602" t="s">
        <v>157</v>
      </c>
      <c r="V615" s="602" t="s">
        <v>157</v>
      </c>
      <c r="W615" s="602" t="s">
        <v>157</v>
      </c>
      <c r="X615" s="602" t="s">
        <v>157</v>
      </c>
      <c r="Y615" s="602" t="s">
        <v>157</v>
      </c>
      <c r="Z615" s="602" t="s">
        <v>157</v>
      </c>
      <c r="AA615" s="602" t="s">
        <v>157</v>
      </c>
      <c r="AB615" s="602" t="s">
        <v>157</v>
      </c>
      <c r="AC615" s="602" t="s">
        <v>157</v>
      </c>
      <c r="AD615" s="602" t="s">
        <v>157</v>
      </c>
      <c r="AE615" s="602" t="s">
        <v>157</v>
      </c>
      <c r="AF615" s="602" t="s">
        <v>157</v>
      </c>
      <c r="AG615" s="602" t="s">
        <v>157</v>
      </c>
      <c r="AH615" s="602" t="s">
        <v>157</v>
      </c>
      <c r="AI615" s="602" t="s">
        <v>157</v>
      </c>
      <c r="AJ615" s="602" t="s">
        <v>157</v>
      </c>
      <c r="AK615" s="602" t="s">
        <v>157</v>
      </c>
      <c r="AL615" s="602" t="s">
        <v>157</v>
      </c>
      <c r="AM615" s="602" t="s">
        <v>157</v>
      </c>
      <c r="AN615" s="602" t="s">
        <v>157</v>
      </c>
      <c r="AO615" s="602" t="s">
        <v>157</v>
      </c>
      <c r="AP615" s="602" t="s">
        <v>157</v>
      </c>
      <c r="AQ615" s="602" t="s">
        <v>157</v>
      </c>
      <c r="AR615" s="602" t="s">
        <v>157</v>
      </c>
      <c r="AS615" s="602" t="s">
        <v>157</v>
      </c>
      <c r="AT615" s="602" t="s">
        <v>157</v>
      </c>
      <c r="AU615" s="602" t="s">
        <v>157</v>
      </c>
      <c r="AV615" s="602" t="s">
        <v>157</v>
      </c>
      <c r="AW615" s="602" t="s">
        <v>157</v>
      </c>
      <c r="AX615" s="602" t="s">
        <v>157</v>
      </c>
      <c r="AY615" s="602" t="s">
        <v>157</v>
      </c>
      <c r="AZ615" s="602" t="s">
        <v>157</v>
      </c>
      <c r="BA615" s="602" t="s">
        <v>157</v>
      </c>
      <c r="BB615" s="602" t="s">
        <v>157</v>
      </c>
      <c r="BC615" s="602" t="s">
        <v>157</v>
      </c>
      <c r="BD615" s="602" t="s">
        <v>157</v>
      </c>
      <c r="BE615" s="602" t="s">
        <v>157</v>
      </c>
      <c r="BF615" s="602" t="s">
        <v>157</v>
      </c>
      <c r="BG615" s="602" t="s">
        <v>157</v>
      </c>
      <c r="BH615" s="602" t="s">
        <v>157</v>
      </c>
      <c r="BI615" s="602" t="s">
        <v>157</v>
      </c>
      <c r="BJ615" s="602" t="s">
        <v>157</v>
      </c>
      <c r="BK615" s="602" t="s">
        <v>157</v>
      </c>
      <c r="BL615" s="602" t="s">
        <v>157</v>
      </c>
      <c r="BM615" s="602" t="s">
        <v>157</v>
      </c>
      <c r="BN615" s="602" t="s">
        <v>157</v>
      </c>
      <c r="BO615" s="602" t="s">
        <v>157</v>
      </c>
    </row>
    <row r="616" spans="1:67" ht="14.4" x14ac:dyDescent="0.25">
      <c r="A616" s="597" t="e">
        <v>#N/A</v>
      </c>
      <c r="B616" s="597" t="e">
        <v>#N/A</v>
      </c>
      <c r="C616" s="598" t="s">
        <v>157</v>
      </c>
      <c r="D616" s="598" t="s">
        <v>157</v>
      </c>
      <c r="E616" s="599"/>
      <c r="F616" s="599" t="s">
        <v>157</v>
      </c>
      <c r="G616" s="600" t="s">
        <v>157</v>
      </c>
      <c r="H616" s="601" t="s">
        <v>157</v>
      </c>
      <c r="I616" s="602" t="s">
        <v>157</v>
      </c>
      <c r="J616" s="602" t="s">
        <v>157</v>
      </c>
      <c r="K616" s="602" t="s">
        <v>157</v>
      </c>
      <c r="L616" s="602" t="s">
        <v>157</v>
      </c>
      <c r="M616" s="602" t="s">
        <v>157</v>
      </c>
      <c r="N616" s="602" t="s">
        <v>157</v>
      </c>
      <c r="O616" s="602" t="s">
        <v>157</v>
      </c>
      <c r="P616" s="602" t="s">
        <v>157</v>
      </c>
      <c r="Q616" s="602" t="s">
        <v>157</v>
      </c>
      <c r="R616" s="602" t="s">
        <v>157</v>
      </c>
      <c r="S616" s="602" t="s">
        <v>157</v>
      </c>
      <c r="T616" s="602" t="s">
        <v>157</v>
      </c>
      <c r="U616" s="602" t="s">
        <v>157</v>
      </c>
      <c r="V616" s="602" t="s">
        <v>157</v>
      </c>
      <c r="W616" s="602" t="s">
        <v>157</v>
      </c>
      <c r="X616" s="602" t="s">
        <v>157</v>
      </c>
      <c r="Y616" s="602" t="s">
        <v>157</v>
      </c>
      <c r="Z616" s="602" t="s">
        <v>157</v>
      </c>
      <c r="AA616" s="602" t="s">
        <v>157</v>
      </c>
      <c r="AB616" s="602" t="s">
        <v>157</v>
      </c>
      <c r="AC616" s="602" t="s">
        <v>157</v>
      </c>
      <c r="AD616" s="602" t="s">
        <v>157</v>
      </c>
      <c r="AE616" s="602" t="s">
        <v>157</v>
      </c>
      <c r="AF616" s="602" t="s">
        <v>157</v>
      </c>
      <c r="AG616" s="602" t="s">
        <v>157</v>
      </c>
      <c r="AH616" s="602" t="s">
        <v>157</v>
      </c>
      <c r="AI616" s="602" t="s">
        <v>157</v>
      </c>
      <c r="AJ616" s="602" t="s">
        <v>157</v>
      </c>
      <c r="AK616" s="602" t="s">
        <v>157</v>
      </c>
      <c r="AL616" s="602" t="s">
        <v>157</v>
      </c>
      <c r="AM616" s="602" t="s">
        <v>157</v>
      </c>
      <c r="AN616" s="602" t="s">
        <v>157</v>
      </c>
      <c r="AO616" s="602" t="s">
        <v>157</v>
      </c>
      <c r="AP616" s="602" t="s">
        <v>157</v>
      </c>
      <c r="AQ616" s="602" t="s">
        <v>157</v>
      </c>
      <c r="AR616" s="602" t="s">
        <v>157</v>
      </c>
      <c r="AS616" s="602" t="s">
        <v>157</v>
      </c>
      <c r="AT616" s="602" t="s">
        <v>157</v>
      </c>
      <c r="AU616" s="602" t="s">
        <v>157</v>
      </c>
      <c r="AV616" s="602" t="s">
        <v>157</v>
      </c>
      <c r="AW616" s="602" t="s">
        <v>157</v>
      </c>
      <c r="AX616" s="602" t="s">
        <v>157</v>
      </c>
      <c r="AY616" s="602" t="s">
        <v>157</v>
      </c>
      <c r="AZ616" s="602" t="s">
        <v>157</v>
      </c>
      <c r="BA616" s="602" t="s">
        <v>157</v>
      </c>
      <c r="BB616" s="602" t="s">
        <v>157</v>
      </c>
      <c r="BC616" s="602" t="s">
        <v>157</v>
      </c>
      <c r="BD616" s="602" t="s">
        <v>157</v>
      </c>
      <c r="BE616" s="602" t="s">
        <v>157</v>
      </c>
      <c r="BF616" s="602" t="s">
        <v>157</v>
      </c>
      <c r="BG616" s="602" t="s">
        <v>157</v>
      </c>
      <c r="BH616" s="602" t="s">
        <v>157</v>
      </c>
      <c r="BI616" s="602" t="s">
        <v>157</v>
      </c>
      <c r="BJ616" s="602" t="s">
        <v>157</v>
      </c>
      <c r="BK616" s="602" t="s">
        <v>157</v>
      </c>
      <c r="BL616" s="602" t="s">
        <v>157</v>
      </c>
      <c r="BM616" s="602" t="s">
        <v>157</v>
      </c>
      <c r="BN616" s="602" t="s">
        <v>157</v>
      </c>
      <c r="BO616" s="602" t="s">
        <v>157</v>
      </c>
    </row>
    <row r="617" spans="1:67" ht="14.4" x14ac:dyDescent="0.25">
      <c r="A617" s="597" t="e">
        <v>#N/A</v>
      </c>
      <c r="B617" s="597" t="e">
        <v>#N/A</v>
      </c>
      <c r="C617" s="598" t="s">
        <v>157</v>
      </c>
      <c r="D617" s="598" t="s">
        <v>157</v>
      </c>
      <c r="E617" s="599"/>
      <c r="F617" s="599" t="s">
        <v>157</v>
      </c>
      <c r="G617" s="600" t="s">
        <v>157</v>
      </c>
      <c r="H617" s="601" t="s">
        <v>157</v>
      </c>
      <c r="I617" s="602" t="s">
        <v>157</v>
      </c>
      <c r="J617" s="602" t="s">
        <v>157</v>
      </c>
      <c r="K617" s="602" t="s">
        <v>157</v>
      </c>
      <c r="L617" s="602" t="s">
        <v>157</v>
      </c>
      <c r="M617" s="602" t="s">
        <v>157</v>
      </c>
      <c r="N617" s="602" t="s">
        <v>157</v>
      </c>
      <c r="O617" s="602" t="s">
        <v>157</v>
      </c>
      <c r="P617" s="602" t="s">
        <v>157</v>
      </c>
      <c r="Q617" s="602" t="s">
        <v>157</v>
      </c>
      <c r="R617" s="602" t="s">
        <v>157</v>
      </c>
      <c r="S617" s="602" t="s">
        <v>157</v>
      </c>
      <c r="T617" s="602" t="s">
        <v>157</v>
      </c>
      <c r="U617" s="602" t="s">
        <v>157</v>
      </c>
      <c r="V617" s="602" t="s">
        <v>157</v>
      </c>
      <c r="W617" s="602" t="s">
        <v>157</v>
      </c>
      <c r="X617" s="602" t="s">
        <v>157</v>
      </c>
      <c r="Y617" s="602" t="s">
        <v>157</v>
      </c>
      <c r="Z617" s="602" t="s">
        <v>157</v>
      </c>
      <c r="AA617" s="602" t="s">
        <v>157</v>
      </c>
      <c r="AB617" s="602" t="s">
        <v>157</v>
      </c>
      <c r="AC617" s="602" t="s">
        <v>157</v>
      </c>
      <c r="AD617" s="602" t="s">
        <v>157</v>
      </c>
      <c r="AE617" s="602" t="s">
        <v>157</v>
      </c>
      <c r="AF617" s="602" t="s">
        <v>157</v>
      </c>
      <c r="AG617" s="602" t="s">
        <v>157</v>
      </c>
      <c r="AH617" s="602" t="s">
        <v>157</v>
      </c>
      <c r="AI617" s="602" t="s">
        <v>157</v>
      </c>
      <c r="AJ617" s="602" t="s">
        <v>157</v>
      </c>
      <c r="AK617" s="602" t="s">
        <v>157</v>
      </c>
      <c r="AL617" s="602" t="s">
        <v>157</v>
      </c>
      <c r="AM617" s="602" t="s">
        <v>157</v>
      </c>
      <c r="AN617" s="602" t="s">
        <v>157</v>
      </c>
      <c r="AO617" s="602" t="s">
        <v>157</v>
      </c>
      <c r="AP617" s="602" t="s">
        <v>157</v>
      </c>
      <c r="AQ617" s="602" t="s">
        <v>157</v>
      </c>
      <c r="AR617" s="602" t="s">
        <v>157</v>
      </c>
      <c r="AS617" s="602" t="s">
        <v>157</v>
      </c>
      <c r="AT617" s="602" t="s">
        <v>157</v>
      </c>
      <c r="AU617" s="602" t="s">
        <v>157</v>
      </c>
      <c r="AV617" s="602" t="s">
        <v>157</v>
      </c>
      <c r="AW617" s="602" t="s">
        <v>157</v>
      </c>
      <c r="AX617" s="602" t="s">
        <v>157</v>
      </c>
      <c r="AY617" s="602" t="s">
        <v>157</v>
      </c>
      <c r="AZ617" s="602" t="s">
        <v>157</v>
      </c>
      <c r="BA617" s="602" t="s">
        <v>157</v>
      </c>
      <c r="BB617" s="602" t="s">
        <v>157</v>
      </c>
      <c r="BC617" s="602" t="s">
        <v>157</v>
      </c>
      <c r="BD617" s="602" t="s">
        <v>157</v>
      </c>
      <c r="BE617" s="602" t="s">
        <v>157</v>
      </c>
      <c r="BF617" s="602" t="s">
        <v>157</v>
      </c>
      <c r="BG617" s="602" t="s">
        <v>157</v>
      </c>
      <c r="BH617" s="602" t="s">
        <v>157</v>
      </c>
      <c r="BI617" s="602" t="s">
        <v>157</v>
      </c>
      <c r="BJ617" s="602" t="s">
        <v>157</v>
      </c>
      <c r="BK617" s="602" t="s">
        <v>157</v>
      </c>
      <c r="BL617" s="602" t="s">
        <v>157</v>
      </c>
      <c r="BM617" s="602" t="s">
        <v>157</v>
      </c>
      <c r="BN617" s="602" t="s">
        <v>157</v>
      </c>
      <c r="BO617" s="602" t="s">
        <v>157</v>
      </c>
    </row>
    <row r="618" spans="1:67" ht="14.4" x14ac:dyDescent="0.25">
      <c r="A618" s="597" t="e">
        <v>#N/A</v>
      </c>
      <c r="B618" s="597" t="e">
        <v>#N/A</v>
      </c>
      <c r="C618" s="598" t="s">
        <v>157</v>
      </c>
      <c r="D618" s="598" t="s">
        <v>157</v>
      </c>
      <c r="E618" s="599"/>
      <c r="F618" s="599" t="s">
        <v>157</v>
      </c>
      <c r="G618" s="600" t="s">
        <v>157</v>
      </c>
      <c r="H618" s="601" t="s">
        <v>157</v>
      </c>
      <c r="I618" s="602" t="s">
        <v>157</v>
      </c>
      <c r="J618" s="602" t="s">
        <v>157</v>
      </c>
      <c r="K618" s="602" t="s">
        <v>157</v>
      </c>
      <c r="L618" s="602" t="s">
        <v>157</v>
      </c>
      <c r="M618" s="602" t="s">
        <v>157</v>
      </c>
      <c r="N618" s="602" t="s">
        <v>157</v>
      </c>
      <c r="O618" s="602" t="s">
        <v>157</v>
      </c>
      <c r="P618" s="602" t="s">
        <v>157</v>
      </c>
      <c r="Q618" s="602" t="s">
        <v>157</v>
      </c>
      <c r="R618" s="602" t="s">
        <v>157</v>
      </c>
      <c r="S618" s="602" t="s">
        <v>157</v>
      </c>
      <c r="T618" s="602" t="s">
        <v>157</v>
      </c>
      <c r="U618" s="602" t="s">
        <v>157</v>
      </c>
      <c r="V618" s="602" t="s">
        <v>157</v>
      </c>
      <c r="W618" s="602" t="s">
        <v>157</v>
      </c>
      <c r="X618" s="602" t="s">
        <v>157</v>
      </c>
      <c r="Y618" s="602" t="s">
        <v>157</v>
      </c>
      <c r="Z618" s="602" t="s">
        <v>157</v>
      </c>
      <c r="AA618" s="602" t="s">
        <v>157</v>
      </c>
      <c r="AB618" s="602" t="s">
        <v>157</v>
      </c>
      <c r="AC618" s="602" t="s">
        <v>157</v>
      </c>
      <c r="AD618" s="602" t="s">
        <v>157</v>
      </c>
      <c r="AE618" s="602" t="s">
        <v>157</v>
      </c>
      <c r="AF618" s="602" t="s">
        <v>157</v>
      </c>
      <c r="AG618" s="602" t="s">
        <v>157</v>
      </c>
      <c r="AH618" s="602" t="s">
        <v>157</v>
      </c>
      <c r="AI618" s="602" t="s">
        <v>157</v>
      </c>
      <c r="AJ618" s="602" t="s">
        <v>157</v>
      </c>
      <c r="AK618" s="602" t="s">
        <v>157</v>
      </c>
      <c r="AL618" s="602" t="s">
        <v>157</v>
      </c>
      <c r="AM618" s="602" t="s">
        <v>157</v>
      </c>
      <c r="AN618" s="602" t="s">
        <v>157</v>
      </c>
      <c r="AO618" s="602" t="s">
        <v>157</v>
      </c>
      <c r="AP618" s="602" t="s">
        <v>157</v>
      </c>
      <c r="AQ618" s="602" t="s">
        <v>157</v>
      </c>
      <c r="AR618" s="602" t="s">
        <v>157</v>
      </c>
      <c r="AS618" s="602" t="s">
        <v>157</v>
      </c>
      <c r="AT618" s="602" t="s">
        <v>157</v>
      </c>
      <c r="AU618" s="602" t="s">
        <v>157</v>
      </c>
      <c r="AV618" s="602" t="s">
        <v>157</v>
      </c>
      <c r="AW618" s="602" t="s">
        <v>157</v>
      </c>
      <c r="AX618" s="602" t="s">
        <v>157</v>
      </c>
      <c r="AY618" s="602" t="s">
        <v>157</v>
      </c>
      <c r="AZ618" s="602" t="s">
        <v>157</v>
      </c>
      <c r="BA618" s="602" t="s">
        <v>157</v>
      </c>
      <c r="BB618" s="602" t="s">
        <v>157</v>
      </c>
      <c r="BC618" s="602" t="s">
        <v>157</v>
      </c>
      <c r="BD618" s="602" t="s">
        <v>157</v>
      </c>
      <c r="BE618" s="602" t="s">
        <v>157</v>
      </c>
      <c r="BF618" s="602" t="s">
        <v>157</v>
      </c>
      <c r="BG618" s="602" t="s">
        <v>157</v>
      </c>
      <c r="BH618" s="602" t="s">
        <v>157</v>
      </c>
      <c r="BI618" s="602" t="s">
        <v>157</v>
      </c>
      <c r="BJ618" s="602" t="s">
        <v>157</v>
      </c>
      <c r="BK618" s="602" t="s">
        <v>157</v>
      </c>
      <c r="BL618" s="602" t="s">
        <v>157</v>
      </c>
      <c r="BM618" s="602" t="s">
        <v>157</v>
      </c>
      <c r="BN618" s="602" t="s">
        <v>157</v>
      </c>
      <c r="BO618" s="602" t="s">
        <v>157</v>
      </c>
    </row>
    <row r="619" spans="1:67" ht="14.4" x14ac:dyDescent="0.25">
      <c r="A619" s="597" t="e">
        <v>#N/A</v>
      </c>
      <c r="B619" s="597" t="e">
        <v>#N/A</v>
      </c>
      <c r="C619" s="598" t="s">
        <v>157</v>
      </c>
      <c r="D619" s="598" t="s">
        <v>157</v>
      </c>
      <c r="E619" s="599"/>
      <c r="F619" s="599" t="s">
        <v>157</v>
      </c>
      <c r="G619" s="600" t="s">
        <v>157</v>
      </c>
      <c r="H619" s="601" t="s">
        <v>157</v>
      </c>
      <c r="I619" s="602" t="s">
        <v>157</v>
      </c>
      <c r="J619" s="602" t="s">
        <v>157</v>
      </c>
      <c r="K619" s="602" t="s">
        <v>157</v>
      </c>
      <c r="L619" s="602" t="s">
        <v>157</v>
      </c>
      <c r="M619" s="602" t="s">
        <v>157</v>
      </c>
      <c r="N619" s="602" t="s">
        <v>157</v>
      </c>
      <c r="O619" s="602" t="s">
        <v>157</v>
      </c>
      <c r="P619" s="602" t="s">
        <v>157</v>
      </c>
      <c r="Q619" s="602" t="s">
        <v>157</v>
      </c>
      <c r="R619" s="602" t="s">
        <v>157</v>
      </c>
      <c r="S619" s="602" t="s">
        <v>157</v>
      </c>
      <c r="T619" s="602" t="s">
        <v>157</v>
      </c>
      <c r="U619" s="602" t="s">
        <v>157</v>
      </c>
      <c r="V619" s="602" t="s">
        <v>157</v>
      </c>
      <c r="W619" s="602" t="s">
        <v>157</v>
      </c>
      <c r="X619" s="602" t="s">
        <v>157</v>
      </c>
      <c r="Y619" s="602" t="s">
        <v>157</v>
      </c>
      <c r="Z619" s="602" t="s">
        <v>157</v>
      </c>
      <c r="AA619" s="602" t="s">
        <v>157</v>
      </c>
      <c r="AB619" s="602" t="s">
        <v>157</v>
      </c>
      <c r="AC619" s="602" t="s">
        <v>157</v>
      </c>
      <c r="AD619" s="602" t="s">
        <v>157</v>
      </c>
      <c r="AE619" s="602" t="s">
        <v>157</v>
      </c>
      <c r="AF619" s="602" t="s">
        <v>157</v>
      </c>
      <c r="AG619" s="602" t="s">
        <v>157</v>
      </c>
      <c r="AH619" s="602" t="s">
        <v>157</v>
      </c>
      <c r="AI619" s="602" t="s">
        <v>157</v>
      </c>
      <c r="AJ619" s="602" t="s">
        <v>157</v>
      </c>
      <c r="AK619" s="602" t="s">
        <v>157</v>
      </c>
      <c r="AL619" s="602" t="s">
        <v>157</v>
      </c>
      <c r="AM619" s="602" t="s">
        <v>157</v>
      </c>
      <c r="AN619" s="602" t="s">
        <v>157</v>
      </c>
      <c r="AO619" s="602" t="s">
        <v>157</v>
      </c>
      <c r="AP619" s="602" t="s">
        <v>157</v>
      </c>
      <c r="AQ619" s="602" t="s">
        <v>157</v>
      </c>
      <c r="AR619" s="602" t="s">
        <v>157</v>
      </c>
      <c r="AS619" s="602" t="s">
        <v>157</v>
      </c>
      <c r="AT619" s="602" t="s">
        <v>157</v>
      </c>
      <c r="AU619" s="602" t="s">
        <v>157</v>
      </c>
      <c r="AV619" s="602" t="s">
        <v>157</v>
      </c>
      <c r="AW619" s="602" t="s">
        <v>157</v>
      </c>
      <c r="AX619" s="602" t="s">
        <v>157</v>
      </c>
      <c r="AY619" s="602" t="s">
        <v>157</v>
      </c>
      <c r="AZ619" s="602" t="s">
        <v>157</v>
      </c>
      <c r="BA619" s="602" t="s">
        <v>157</v>
      </c>
      <c r="BB619" s="602" t="s">
        <v>157</v>
      </c>
      <c r="BC619" s="602" t="s">
        <v>157</v>
      </c>
      <c r="BD619" s="602" t="s">
        <v>157</v>
      </c>
      <c r="BE619" s="602" t="s">
        <v>157</v>
      </c>
      <c r="BF619" s="602" t="s">
        <v>157</v>
      </c>
      <c r="BG619" s="602" t="s">
        <v>157</v>
      </c>
      <c r="BH619" s="602" t="s">
        <v>157</v>
      </c>
      <c r="BI619" s="602" t="s">
        <v>157</v>
      </c>
      <c r="BJ619" s="602" t="s">
        <v>157</v>
      </c>
      <c r="BK619" s="602" t="s">
        <v>157</v>
      </c>
      <c r="BL619" s="602" t="s">
        <v>157</v>
      </c>
      <c r="BM619" s="602" t="s">
        <v>157</v>
      </c>
      <c r="BN619" s="602" t="s">
        <v>157</v>
      </c>
      <c r="BO619" s="602" t="s">
        <v>157</v>
      </c>
    </row>
    <row r="620" spans="1:67" ht="14.4" x14ac:dyDescent="0.25">
      <c r="A620" s="597" t="e">
        <v>#N/A</v>
      </c>
      <c r="B620" s="597" t="e">
        <v>#N/A</v>
      </c>
      <c r="C620" s="598" t="s">
        <v>157</v>
      </c>
      <c r="D620" s="598" t="s">
        <v>157</v>
      </c>
      <c r="E620" s="599"/>
      <c r="F620" s="599" t="s">
        <v>157</v>
      </c>
      <c r="G620" s="600" t="s">
        <v>157</v>
      </c>
      <c r="H620" s="601" t="s">
        <v>157</v>
      </c>
      <c r="I620" s="602" t="s">
        <v>157</v>
      </c>
      <c r="J620" s="602" t="s">
        <v>157</v>
      </c>
      <c r="K620" s="602" t="s">
        <v>157</v>
      </c>
      <c r="L620" s="602" t="s">
        <v>157</v>
      </c>
      <c r="M620" s="602" t="s">
        <v>157</v>
      </c>
      <c r="N620" s="602" t="s">
        <v>157</v>
      </c>
      <c r="O620" s="602" t="s">
        <v>157</v>
      </c>
      <c r="P620" s="602" t="s">
        <v>157</v>
      </c>
      <c r="Q620" s="602" t="s">
        <v>157</v>
      </c>
      <c r="R620" s="602" t="s">
        <v>157</v>
      </c>
      <c r="S620" s="602" t="s">
        <v>157</v>
      </c>
      <c r="T620" s="602" t="s">
        <v>157</v>
      </c>
      <c r="U620" s="602" t="s">
        <v>157</v>
      </c>
      <c r="V620" s="602" t="s">
        <v>157</v>
      </c>
      <c r="W620" s="602" t="s">
        <v>157</v>
      </c>
      <c r="X620" s="602" t="s">
        <v>157</v>
      </c>
      <c r="Y620" s="602" t="s">
        <v>157</v>
      </c>
      <c r="Z620" s="602" t="s">
        <v>157</v>
      </c>
      <c r="AA620" s="602" t="s">
        <v>157</v>
      </c>
      <c r="AB620" s="602" t="s">
        <v>157</v>
      </c>
      <c r="AC620" s="602" t="s">
        <v>157</v>
      </c>
      <c r="AD620" s="602" t="s">
        <v>157</v>
      </c>
      <c r="AE620" s="602" t="s">
        <v>157</v>
      </c>
      <c r="AF620" s="602" t="s">
        <v>157</v>
      </c>
      <c r="AG620" s="602" t="s">
        <v>157</v>
      </c>
      <c r="AH620" s="602" t="s">
        <v>157</v>
      </c>
      <c r="AI620" s="602" t="s">
        <v>157</v>
      </c>
      <c r="AJ620" s="602" t="s">
        <v>157</v>
      </c>
      <c r="AK620" s="602" t="s">
        <v>157</v>
      </c>
      <c r="AL620" s="602" t="s">
        <v>157</v>
      </c>
      <c r="AM620" s="602" t="s">
        <v>157</v>
      </c>
      <c r="AN620" s="602" t="s">
        <v>157</v>
      </c>
      <c r="AO620" s="602" t="s">
        <v>157</v>
      </c>
      <c r="AP620" s="602" t="s">
        <v>157</v>
      </c>
      <c r="AQ620" s="602" t="s">
        <v>157</v>
      </c>
      <c r="AR620" s="602" t="s">
        <v>157</v>
      </c>
      <c r="AS620" s="602" t="s">
        <v>157</v>
      </c>
      <c r="AT620" s="602" t="s">
        <v>157</v>
      </c>
      <c r="AU620" s="602" t="s">
        <v>157</v>
      </c>
      <c r="AV620" s="602" t="s">
        <v>157</v>
      </c>
      <c r="AW620" s="602" t="s">
        <v>157</v>
      </c>
      <c r="AX620" s="602" t="s">
        <v>157</v>
      </c>
      <c r="AY620" s="602" t="s">
        <v>157</v>
      </c>
      <c r="AZ620" s="602" t="s">
        <v>157</v>
      </c>
      <c r="BA620" s="602" t="s">
        <v>157</v>
      </c>
      <c r="BB620" s="602" t="s">
        <v>157</v>
      </c>
      <c r="BC620" s="602" t="s">
        <v>157</v>
      </c>
      <c r="BD620" s="602" t="s">
        <v>157</v>
      </c>
      <c r="BE620" s="602" t="s">
        <v>157</v>
      </c>
      <c r="BF620" s="602" t="s">
        <v>157</v>
      </c>
      <c r="BG620" s="602" t="s">
        <v>157</v>
      </c>
      <c r="BH620" s="602" t="s">
        <v>157</v>
      </c>
      <c r="BI620" s="602" t="s">
        <v>157</v>
      </c>
      <c r="BJ620" s="602" t="s">
        <v>157</v>
      </c>
      <c r="BK620" s="602" t="s">
        <v>157</v>
      </c>
      <c r="BL620" s="602" t="s">
        <v>157</v>
      </c>
      <c r="BM620" s="602" t="s">
        <v>157</v>
      </c>
      <c r="BN620" s="602" t="s">
        <v>157</v>
      </c>
      <c r="BO620" s="602" t="s">
        <v>157</v>
      </c>
    </row>
    <row r="621" spans="1:67" ht="14.4" x14ac:dyDescent="0.25">
      <c r="A621" s="597" t="e">
        <v>#N/A</v>
      </c>
      <c r="B621" s="597" t="e">
        <v>#N/A</v>
      </c>
      <c r="C621" s="598" t="s">
        <v>157</v>
      </c>
      <c r="D621" s="598" t="s">
        <v>157</v>
      </c>
      <c r="E621" s="599"/>
      <c r="F621" s="599" t="s">
        <v>157</v>
      </c>
      <c r="G621" s="600" t="s">
        <v>157</v>
      </c>
      <c r="H621" s="601" t="s">
        <v>157</v>
      </c>
      <c r="I621" s="602" t="s">
        <v>157</v>
      </c>
      <c r="J621" s="602" t="s">
        <v>157</v>
      </c>
      <c r="K621" s="602" t="s">
        <v>157</v>
      </c>
      <c r="L621" s="602" t="s">
        <v>157</v>
      </c>
      <c r="M621" s="602" t="s">
        <v>157</v>
      </c>
      <c r="N621" s="602" t="s">
        <v>157</v>
      </c>
      <c r="O621" s="602" t="s">
        <v>157</v>
      </c>
      <c r="P621" s="602" t="s">
        <v>157</v>
      </c>
      <c r="Q621" s="602" t="s">
        <v>157</v>
      </c>
      <c r="R621" s="602" t="s">
        <v>157</v>
      </c>
      <c r="S621" s="602" t="s">
        <v>157</v>
      </c>
      <c r="T621" s="602" t="s">
        <v>157</v>
      </c>
      <c r="U621" s="602" t="s">
        <v>157</v>
      </c>
      <c r="V621" s="602" t="s">
        <v>157</v>
      </c>
      <c r="W621" s="602" t="s">
        <v>157</v>
      </c>
      <c r="X621" s="602" t="s">
        <v>157</v>
      </c>
      <c r="Y621" s="602" t="s">
        <v>157</v>
      </c>
      <c r="Z621" s="602" t="s">
        <v>157</v>
      </c>
      <c r="AA621" s="602" t="s">
        <v>157</v>
      </c>
      <c r="AB621" s="602" t="s">
        <v>157</v>
      </c>
      <c r="AC621" s="602" t="s">
        <v>157</v>
      </c>
      <c r="AD621" s="602" t="s">
        <v>157</v>
      </c>
      <c r="AE621" s="602" t="s">
        <v>157</v>
      </c>
      <c r="AF621" s="602" t="s">
        <v>157</v>
      </c>
      <c r="AG621" s="602" t="s">
        <v>157</v>
      </c>
      <c r="AH621" s="602" t="s">
        <v>157</v>
      </c>
      <c r="AI621" s="602" t="s">
        <v>157</v>
      </c>
      <c r="AJ621" s="602" t="s">
        <v>157</v>
      </c>
      <c r="AK621" s="602" t="s">
        <v>157</v>
      </c>
      <c r="AL621" s="602" t="s">
        <v>157</v>
      </c>
      <c r="AM621" s="602" t="s">
        <v>157</v>
      </c>
      <c r="AN621" s="602" t="s">
        <v>157</v>
      </c>
      <c r="AO621" s="602" t="s">
        <v>157</v>
      </c>
      <c r="AP621" s="602" t="s">
        <v>157</v>
      </c>
      <c r="AQ621" s="602" t="s">
        <v>157</v>
      </c>
      <c r="AR621" s="602" t="s">
        <v>157</v>
      </c>
      <c r="AS621" s="602" t="s">
        <v>157</v>
      </c>
      <c r="AT621" s="602" t="s">
        <v>157</v>
      </c>
      <c r="AU621" s="602" t="s">
        <v>157</v>
      </c>
      <c r="AV621" s="602" t="s">
        <v>157</v>
      </c>
      <c r="AW621" s="602" t="s">
        <v>157</v>
      </c>
      <c r="AX621" s="602" t="s">
        <v>157</v>
      </c>
      <c r="AY621" s="602" t="s">
        <v>157</v>
      </c>
      <c r="AZ621" s="602" t="s">
        <v>157</v>
      </c>
      <c r="BA621" s="602" t="s">
        <v>157</v>
      </c>
      <c r="BB621" s="602" t="s">
        <v>157</v>
      </c>
      <c r="BC621" s="602" t="s">
        <v>157</v>
      </c>
      <c r="BD621" s="602" t="s">
        <v>157</v>
      </c>
      <c r="BE621" s="602" t="s">
        <v>157</v>
      </c>
      <c r="BF621" s="602" t="s">
        <v>157</v>
      </c>
      <c r="BG621" s="602" t="s">
        <v>157</v>
      </c>
      <c r="BH621" s="602" t="s">
        <v>157</v>
      </c>
      <c r="BI621" s="602" t="s">
        <v>157</v>
      </c>
      <c r="BJ621" s="602" t="s">
        <v>157</v>
      </c>
      <c r="BK621" s="602" t="s">
        <v>157</v>
      </c>
      <c r="BL621" s="602" t="s">
        <v>157</v>
      </c>
      <c r="BM621" s="602" t="s">
        <v>157</v>
      </c>
      <c r="BN621" s="602" t="s">
        <v>157</v>
      </c>
      <c r="BO621" s="602" t="s">
        <v>157</v>
      </c>
    </row>
    <row r="622" spans="1:67" ht="14.4" x14ac:dyDescent="0.25">
      <c r="A622" s="597" t="e">
        <v>#N/A</v>
      </c>
      <c r="B622" s="597" t="e">
        <v>#N/A</v>
      </c>
      <c r="C622" s="598" t="s">
        <v>157</v>
      </c>
      <c r="D622" s="598" t="s">
        <v>157</v>
      </c>
      <c r="E622" s="599"/>
      <c r="F622" s="599" t="s">
        <v>157</v>
      </c>
      <c r="G622" s="600" t="s">
        <v>157</v>
      </c>
      <c r="H622" s="601" t="s">
        <v>157</v>
      </c>
      <c r="I622" s="602" t="s">
        <v>157</v>
      </c>
      <c r="J622" s="602" t="s">
        <v>157</v>
      </c>
      <c r="K622" s="602" t="s">
        <v>157</v>
      </c>
      <c r="L622" s="602" t="s">
        <v>157</v>
      </c>
      <c r="M622" s="602" t="s">
        <v>157</v>
      </c>
      <c r="N622" s="602" t="s">
        <v>157</v>
      </c>
      <c r="O622" s="602" t="s">
        <v>157</v>
      </c>
      <c r="P622" s="602" t="s">
        <v>157</v>
      </c>
      <c r="Q622" s="602" t="s">
        <v>157</v>
      </c>
      <c r="R622" s="602" t="s">
        <v>157</v>
      </c>
      <c r="S622" s="602" t="s">
        <v>157</v>
      </c>
      <c r="T622" s="602" t="s">
        <v>157</v>
      </c>
      <c r="U622" s="602" t="s">
        <v>157</v>
      </c>
      <c r="V622" s="602" t="s">
        <v>157</v>
      </c>
      <c r="W622" s="602" t="s">
        <v>157</v>
      </c>
      <c r="X622" s="602" t="s">
        <v>157</v>
      </c>
      <c r="Y622" s="602" t="s">
        <v>157</v>
      </c>
      <c r="Z622" s="602" t="s">
        <v>157</v>
      </c>
      <c r="AA622" s="602" t="s">
        <v>157</v>
      </c>
      <c r="AB622" s="602" t="s">
        <v>157</v>
      </c>
      <c r="AC622" s="602" t="s">
        <v>157</v>
      </c>
      <c r="AD622" s="602" t="s">
        <v>157</v>
      </c>
      <c r="AE622" s="602" t="s">
        <v>157</v>
      </c>
      <c r="AF622" s="602" t="s">
        <v>157</v>
      </c>
      <c r="AG622" s="602" t="s">
        <v>157</v>
      </c>
      <c r="AH622" s="602" t="s">
        <v>157</v>
      </c>
      <c r="AI622" s="602" t="s">
        <v>157</v>
      </c>
      <c r="AJ622" s="602" t="s">
        <v>157</v>
      </c>
      <c r="AK622" s="602" t="s">
        <v>157</v>
      </c>
      <c r="AL622" s="602" t="s">
        <v>157</v>
      </c>
      <c r="AM622" s="602" t="s">
        <v>157</v>
      </c>
      <c r="AN622" s="602" t="s">
        <v>157</v>
      </c>
      <c r="AO622" s="602" t="s">
        <v>157</v>
      </c>
      <c r="AP622" s="602" t="s">
        <v>157</v>
      </c>
      <c r="AQ622" s="602" t="s">
        <v>157</v>
      </c>
      <c r="AR622" s="602" t="s">
        <v>157</v>
      </c>
      <c r="AS622" s="602" t="s">
        <v>157</v>
      </c>
      <c r="AT622" s="602" t="s">
        <v>157</v>
      </c>
      <c r="AU622" s="602" t="s">
        <v>157</v>
      </c>
      <c r="AV622" s="602" t="s">
        <v>157</v>
      </c>
      <c r="AW622" s="602" t="s">
        <v>157</v>
      </c>
      <c r="AX622" s="602" t="s">
        <v>157</v>
      </c>
      <c r="AY622" s="602" t="s">
        <v>157</v>
      </c>
      <c r="AZ622" s="602" t="s">
        <v>157</v>
      </c>
      <c r="BA622" s="602" t="s">
        <v>157</v>
      </c>
      <c r="BB622" s="602" t="s">
        <v>157</v>
      </c>
      <c r="BC622" s="602" t="s">
        <v>157</v>
      </c>
      <c r="BD622" s="602" t="s">
        <v>157</v>
      </c>
      <c r="BE622" s="602" t="s">
        <v>157</v>
      </c>
      <c r="BF622" s="602" t="s">
        <v>157</v>
      </c>
      <c r="BG622" s="602" t="s">
        <v>157</v>
      </c>
      <c r="BH622" s="602" t="s">
        <v>157</v>
      </c>
      <c r="BI622" s="602" t="s">
        <v>157</v>
      </c>
      <c r="BJ622" s="602" t="s">
        <v>157</v>
      </c>
      <c r="BK622" s="602" t="s">
        <v>157</v>
      </c>
      <c r="BL622" s="602" t="s">
        <v>157</v>
      </c>
      <c r="BM622" s="602" t="s">
        <v>157</v>
      </c>
      <c r="BN622" s="602" t="s">
        <v>157</v>
      </c>
      <c r="BO622" s="602" t="s">
        <v>157</v>
      </c>
    </row>
    <row r="623" spans="1:67" ht="14.4" x14ac:dyDescent="0.25">
      <c r="A623" s="597" t="e">
        <v>#N/A</v>
      </c>
      <c r="B623" s="597" t="e">
        <v>#N/A</v>
      </c>
      <c r="C623" s="598" t="s">
        <v>157</v>
      </c>
      <c r="D623" s="598" t="s">
        <v>157</v>
      </c>
      <c r="E623" s="599"/>
      <c r="F623" s="599" t="s">
        <v>157</v>
      </c>
      <c r="G623" s="600" t="s">
        <v>157</v>
      </c>
      <c r="H623" s="601" t="s">
        <v>157</v>
      </c>
      <c r="I623" s="602" t="s">
        <v>157</v>
      </c>
      <c r="J623" s="602" t="s">
        <v>157</v>
      </c>
      <c r="K623" s="602" t="s">
        <v>157</v>
      </c>
      <c r="L623" s="602" t="s">
        <v>157</v>
      </c>
      <c r="M623" s="602" t="s">
        <v>157</v>
      </c>
      <c r="N623" s="602" t="s">
        <v>157</v>
      </c>
      <c r="O623" s="602" t="s">
        <v>157</v>
      </c>
      <c r="P623" s="602" t="s">
        <v>157</v>
      </c>
      <c r="Q623" s="602" t="s">
        <v>157</v>
      </c>
      <c r="R623" s="602" t="s">
        <v>157</v>
      </c>
      <c r="S623" s="602" t="s">
        <v>157</v>
      </c>
      <c r="T623" s="602" t="s">
        <v>157</v>
      </c>
      <c r="U623" s="602" t="s">
        <v>157</v>
      </c>
      <c r="V623" s="602" t="s">
        <v>157</v>
      </c>
      <c r="W623" s="602" t="s">
        <v>157</v>
      </c>
      <c r="X623" s="602" t="s">
        <v>157</v>
      </c>
      <c r="Y623" s="602" t="s">
        <v>157</v>
      </c>
      <c r="Z623" s="602" t="s">
        <v>157</v>
      </c>
      <c r="AA623" s="602" t="s">
        <v>157</v>
      </c>
      <c r="AB623" s="602" t="s">
        <v>157</v>
      </c>
      <c r="AC623" s="602" t="s">
        <v>157</v>
      </c>
      <c r="AD623" s="602" t="s">
        <v>157</v>
      </c>
      <c r="AE623" s="602" t="s">
        <v>157</v>
      </c>
      <c r="AF623" s="602" t="s">
        <v>157</v>
      </c>
      <c r="AG623" s="602" t="s">
        <v>157</v>
      </c>
      <c r="AH623" s="602" t="s">
        <v>157</v>
      </c>
      <c r="AI623" s="602" t="s">
        <v>157</v>
      </c>
      <c r="AJ623" s="602" t="s">
        <v>157</v>
      </c>
      <c r="AK623" s="602" t="s">
        <v>157</v>
      </c>
      <c r="AL623" s="602" t="s">
        <v>157</v>
      </c>
      <c r="AM623" s="602" t="s">
        <v>157</v>
      </c>
      <c r="AN623" s="602" t="s">
        <v>157</v>
      </c>
      <c r="AO623" s="602" t="s">
        <v>157</v>
      </c>
      <c r="AP623" s="602" t="s">
        <v>157</v>
      </c>
      <c r="AQ623" s="602" t="s">
        <v>157</v>
      </c>
      <c r="AR623" s="602" t="s">
        <v>157</v>
      </c>
      <c r="AS623" s="602" t="s">
        <v>157</v>
      </c>
      <c r="AT623" s="602" t="s">
        <v>157</v>
      </c>
      <c r="AU623" s="602" t="s">
        <v>157</v>
      </c>
      <c r="AV623" s="602" t="s">
        <v>157</v>
      </c>
      <c r="AW623" s="602" t="s">
        <v>157</v>
      </c>
      <c r="AX623" s="602" t="s">
        <v>157</v>
      </c>
      <c r="AY623" s="602" t="s">
        <v>157</v>
      </c>
      <c r="AZ623" s="602" t="s">
        <v>157</v>
      </c>
      <c r="BA623" s="602" t="s">
        <v>157</v>
      </c>
      <c r="BB623" s="602" t="s">
        <v>157</v>
      </c>
      <c r="BC623" s="602" t="s">
        <v>157</v>
      </c>
      <c r="BD623" s="602" t="s">
        <v>157</v>
      </c>
      <c r="BE623" s="602" t="s">
        <v>157</v>
      </c>
      <c r="BF623" s="602" t="s">
        <v>157</v>
      </c>
      <c r="BG623" s="602" t="s">
        <v>157</v>
      </c>
      <c r="BH623" s="602" t="s">
        <v>157</v>
      </c>
      <c r="BI623" s="602" t="s">
        <v>157</v>
      </c>
      <c r="BJ623" s="602" t="s">
        <v>157</v>
      </c>
      <c r="BK623" s="602" t="s">
        <v>157</v>
      </c>
      <c r="BL623" s="602" t="s">
        <v>157</v>
      </c>
      <c r="BM623" s="602" t="s">
        <v>157</v>
      </c>
      <c r="BN623" s="602" t="s">
        <v>157</v>
      </c>
      <c r="BO623" s="602" t="s">
        <v>157</v>
      </c>
    </row>
    <row r="624" spans="1:67" ht="14.4" x14ac:dyDescent="0.25">
      <c r="A624" s="597" t="e">
        <v>#N/A</v>
      </c>
      <c r="B624" s="597" t="e">
        <v>#N/A</v>
      </c>
      <c r="C624" s="598" t="s">
        <v>157</v>
      </c>
      <c r="D624" s="598" t="s">
        <v>157</v>
      </c>
      <c r="E624" s="599"/>
      <c r="F624" s="599" t="s">
        <v>157</v>
      </c>
      <c r="G624" s="600" t="s">
        <v>157</v>
      </c>
      <c r="H624" s="601" t="s">
        <v>157</v>
      </c>
      <c r="I624" s="602" t="s">
        <v>157</v>
      </c>
      <c r="J624" s="602" t="s">
        <v>157</v>
      </c>
      <c r="K624" s="602" t="s">
        <v>157</v>
      </c>
      <c r="L624" s="602" t="s">
        <v>157</v>
      </c>
      <c r="M624" s="602" t="s">
        <v>157</v>
      </c>
      <c r="N624" s="602" t="s">
        <v>157</v>
      </c>
      <c r="O624" s="602" t="s">
        <v>157</v>
      </c>
      <c r="P624" s="602" t="s">
        <v>157</v>
      </c>
      <c r="Q624" s="602" t="s">
        <v>157</v>
      </c>
      <c r="R624" s="602" t="s">
        <v>157</v>
      </c>
      <c r="S624" s="602" t="s">
        <v>157</v>
      </c>
      <c r="T624" s="602" t="s">
        <v>157</v>
      </c>
      <c r="U624" s="602" t="s">
        <v>157</v>
      </c>
      <c r="V624" s="602" t="s">
        <v>157</v>
      </c>
      <c r="W624" s="602" t="s">
        <v>157</v>
      </c>
      <c r="X624" s="602" t="s">
        <v>157</v>
      </c>
      <c r="Y624" s="602" t="s">
        <v>157</v>
      </c>
      <c r="Z624" s="602" t="s">
        <v>157</v>
      </c>
      <c r="AA624" s="602" t="s">
        <v>157</v>
      </c>
      <c r="AB624" s="602" t="s">
        <v>157</v>
      </c>
      <c r="AC624" s="602" t="s">
        <v>157</v>
      </c>
      <c r="AD624" s="602" t="s">
        <v>157</v>
      </c>
      <c r="AE624" s="602" t="s">
        <v>157</v>
      </c>
      <c r="AF624" s="602" t="s">
        <v>157</v>
      </c>
      <c r="AG624" s="602" t="s">
        <v>157</v>
      </c>
      <c r="AH624" s="602" t="s">
        <v>157</v>
      </c>
      <c r="AI624" s="602" t="s">
        <v>157</v>
      </c>
      <c r="AJ624" s="602" t="s">
        <v>157</v>
      </c>
      <c r="AK624" s="602" t="s">
        <v>157</v>
      </c>
      <c r="AL624" s="602" t="s">
        <v>157</v>
      </c>
      <c r="AM624" s="602" t="s">
        <v>157</v>
      </c>
      <c r="AN624" s="602" t="s">
        <v>157</v>
      </c>
      <c r="AO624" s="602" t="s">
        <v>157</v>
      </c>
      <c r="AP624" s="602" t="s">
        <v>157</v>
      </c>
      <c r="AQ624" s="602" t="s">
        <v>157</v>
      </c>
      <c r="AR624" s="602" t="s">
        <v>157</v>
      </c>
      <c r="AS624" s="602" t="s">
        <v>157</v>
      </c>
      <c r="AT624" s="602" t="s">
        <v>157</v>
      </c>
      <c r="AU624" s="602" t="s">
        <v>157</v>
      </c>
      <c r="AV624" s="602" t="s">
        <v>157</v>
      </c>
      <c r="AW624" s="602" t="s">
        <v>157</v>
      </c>
      <c r="AX624" s="602" t="s">
        <v>157</v>
      </c>
      <c r="AY624" s="602" t="s">
        <v>157</v>
      </c>
      <c r="AZ624" s="602" t="s">
        <v>157</v>
      </c>
      <c r="BA624" s="602" t="s">
        <v>157</v>
      </c>
      <c r="BB624" s="602" t="s">
        <v>157</v>
      </c>
      <c r="BC624" s="602" t="s">
        <v>157</v>
      </c>
      <c r="BD624" s="602" t="s">
        <v>157</v>
      </c>
      <c r="BE624" s="602" t="s">
        <v>157</v>
      </c>
      <c r="BF624" s="602" t="s">
        <v>157</v>
      </c>
      <c r="BG624" s="602" t="s">
        <v>157</v>
      </c>
      <c r="BH624" s="602" t="s">
        <v>157</v>
      </c>
      <c r="BI624" s="602" t="s">
        <v>157</v>
      </c>
      <c r="BJ624" s="602" t="s">
        <v>157</v>
      </c>
      <c r="BK624" s="602" t="s">
        <v>157</v>
      </c>
      <c r="BL624" s="602" t="s">
        <v>157</v>
      </c>
      <c r="BM624" s="602" t="s">
        <v>157</v>
      </c>
      <c r="BN624" s="602" t="s">
        <v>157</v>
      </c>
      <c r="BO624" s="602" t="s">
        <v>157</v>
      </c>
    </row>
    <row r="625" spans="1:67" ht="14.4" x14ac:dyDescent="0.25">
      <c r="A625" s="597" t="e">
        <v>#N/A</v>
      </c>
      <c r="B625" s="597" t="e">
        <v>#N/A</v>
      </c>
      <c r="C625" s="598" t="s">
        <v>157</v>
      </c>
      <c r="D625" s="598" t="s">
        <v>157</v>
      </c>
      <c r="E625" s="599"/>
      <c r="F625" s="599" t="s">
        <v>157</v>
      </c>
      <c r="G625" s="600" t="s">
        <v>157</v>
      </c>
      <c r="H625" s="601" t="s">
        <v>157</v>
      </c>
      <c r="I625" s="602" t="s">
        <v>157</v>
      </c>
      <c r="J625" s="602" t="s">
        <v>157</v>
      </c>
      <c r="K625" s="602" t="s">
        <v>157</v>
      </c>
      <c r="L625" s="602" t="s">
        <v>157</v>
      </c>
      <c r="M625" s="602" t="s">
        <v>157</v>
      </c>
      <c r="N625" s="602" t="s">
        <v>157</v>
      </c>
      <c r="O625" s="602" t="s">
        <v>157</v>
      </c>
      <c r="P625" s="602" t="s">
        <v>157</v>
      </c>
      <c r="Q625" s="602" t="s">
        <v>157</v>
      </c>
      <c r="R625" s="602" t="s">
        <v>157</v>
      </c>
      <c r="S625" s="602" t="s">
        <v>157</v>
      </c>
      <c r="T625" s="602" t="s">
        <v>157</v>
      </c>
      <c r="U625" s="602" t="s">
        <v>157</v>
      </c>
      <c r="V625" s="602" t="s">
        <v>157</v>
      </c>
      <c r="W625" s="602" t="s">
        <v>157</v>
      </c>
      <c r="X625" s="602" t="s">
        <v>157</v>
      </c>
      <c r="Y625" s="602" t="s">
        <v>157</v>
      </c>
      <c r="Z625" s="602" t="s">
        <v>157</v>
      </c>
      <c r="AA625" s="602" t="s">
        <v>157</v>
      </c>
      <c r="AB625" s="602" t="s">
        <v>157</v>
      </c>
      <c r="AC625" s="602" t="s">
        <v>157</v>
      </c>
      <c r="AD625" s="602" t="s">
        <v>157</v>
      </c>
      <c r="AE625" s="602" t="s">
        <v>157</v>
      </c>
      <c r="AF625" s="602" t="s">
        <v>157</v>
      </c>
      <c r="AG625" s="602" t="s">
        <v>157</v>
      </c>
      <c r="AH625" s="602" t="s">
        <v>157</v>
      </c>
      <c r="AI625" s="602" t="s">
        <v>157</v>
      </c>
      <c r="AJ625" s="602" t="s">
        <v>157</v>
      </c>
      <c r="AK625" s="602" t="s">
        <v>157</v>
      </c>
      <c r="AL625" s="602" t="s">
        <v>157</v>
      </c>
      <c r="AM625" s="602" t="s">
        <v>157</v>
      </c>
      <c r="AN625" s="602" t="s">
        <v>157</v>
      </c>
      <c r="AO625" s="602" t="s">
        <v>157</v>
      </c>
      <c r="AP625" s="602" t="s">
        <v>157</v>
      </c>
      <c r="AQ625" s="602" t="s">
        <v>157</v>
      </c>
      <c r="AR625" s="602" t="s">
        <v>157</v>
      </c>
      <c r="AS625" s="602" t="s">
        <v>157</v>
      </c>
      <c r="AT625" s="602" t="s">
        <v>157</v>
      </c>
      <c r="AU625" s="602" t="s">
        <v>157</v>
      </c>
      <c r="AV625" s="602" t="s">
        <v>157</v>
      </c>
      <c r="AW625" s="602" t="s">
        <v>157</v>
      </c>
      <c r="AX625" s="602" t="s">
        <v>157</v>
      </c>
      <c r="AY625" s="602" t="s">
        <v>157</v>
      </c>
      <c r="AZ625" s="602" t="s">
        <v>157</v>
      </c>
      <c r="BA625" s="602" t="s">
        <v>157</v>
      </c>
      <c r="BB625" s="602" t="s">
        <v>157</v>
      </c>
      <c r="BC625" s="602" t="s">
        <v>157</v>
      </c>
      <c r="BD625" s="602" t="s">
        <v>157</v>
      </c>
      <c r="BE625" s="602" t="s">
        <v>157</v>
      </c>
      <c r="BF625" s="602" t="s">
        <v>157</v>
      </c>
      <c r="BG625" s="602" t="s">
        <v>157</v>
      </c>
      <c r="BH625" s="602" t="s">
        <v>157</v>
      </c>
      <c r="BI625" s="602" t="s">
        <v>157</v>
      </c>
      <c r="BJ625" s="602" t="s">
        <v>157</v>
      </c>
      <c r="BK625" s="602" t="s">
        <v>157</v>
      </c>
      <c r="BL625" s="602" t="s">
        <v>157</v>
      </c>
      <c r="BM625" s="602" t="s">
        <v>157</v>
      </c>
      <c r="BN625" s="602" t="s">
        <v>157</v>
      </c>
      <c r="BO625" s="602" t="s">
        <v>157</v>
      </c>
    </row>
    <row r="626" spans="1:67" ht="14.4" x14ac:dyDescent="0.25">
      <c r="A626" s="597" t="e">
        <v>#N/A</v>
      </c>
      <c r="B626" s="597" t="e">
        <v>#N/A</v>
      </c>
      <c r="C626" s="598" t="s">
        <v>157</v>
      </c>
      <c r="D626" s="598" t="s">
        <v>157</v>
      </c>
      <c r="E626" s="599"/>
      <c r="F626" s="599" t="s">
        <v>157</v>
      </c>
      <c r="G626" s="600" t="s">
        <v>157</v>
      </c>
      <c r="H626" s="601" t="s">
        <v>157</v>
      </c>
      <c r="I626" s="602" t="s">
        <v>157</v>
      </c>
      <c r="J626" s="602" t="s">
        <v>157</v>
      </c>
      <c r="K626" s="602" t="s">
        <v>157</v>
      </c>
      <c r="L626" s="602" t="s">
        <v>157</v>
      </c>
      <c r="M626" s="602" t="s">
        <v>157</v>
      </c>
      <c r="N626" s="602" t="s">
        <v>157</v>
      </c>
      <c r="O626" s="602" t="s">
        <v>157</v>
      </c>
      <c r="P626" s="602" t="s">
        <v>157</v>
      </c>
      <c r="Q626" s="602" t="s">
        <v>157</v>
      </c>
      <c r="R626" s="602" t="s">
        <v>157</v>
      </c>
      <c r="S626" s="602" t="s">
        <v>157</v>
      </c>
      <c r="T626" s="602" t="s">
        <v>157</v>
      </c>
      <c r="U626" s="602" t="s">
        <v>157</v>
      </c>
      <c r="V626" s="602" t="s">
        <v>157</v>
      </c>
      <c r="W626" s="602" t="s">
        <v>157</v>
      </c>
      <c r="X626" s="602" t="s">
        <v>157</v>
      </c>
      <c r="Y626" s="602" t="s">
        <v>157</v>
      </c>
      <c r="Z626" s="602" t="s">
        <v>157</v>
      </c>
      <c r="AA626" s="602" t="s">
        <v>157</v>
      </c>
      <c r="AB626" s="602" t="s">
        <v>157</v>
      </c>
      <c r="AC626" s="602" t="s">
        <v>157</v>
      </c>
      <c r="AD626" s="602" t="s">
        <v>157</v>
      </c>
      <c r="AE626" s="602" t="s">
        <v>157</v>
      </c>
      <c r="AF626" s="602" t="s">
        <v>157</v>
      </c>
      <c r="AG626" s="602" t="s">
        <v>157</v>
      </c>
      <c r="AH626" s="602" t="s">
        <v>157</v>
      </c>
      <c r="AI626" s="602" t="s">
        <v>157</v>
      </c>
      <c r="AJ626" s="602" t="s">
        <v>157</v>
      </c>
      <c r="AK626" s="602" t="s">
        <v>157</v>
      </c>
      <c r="AL626" s="602" t="s">
        <v>157</v>
      </c>
      <c r="AM626" s="602" t="s">
        <v>157</v>
      </c>
      <c r="AN626" s="602" t="s">
        <v>157</v>
      </c>
      <c r="AO626" s="602" t="s">
        <v>157</v>
      </c>
      <c r="AP626" s="602" t="s">
        <v>157</v>
      </c>
      <c r="AQ626" s="602" t="s">
        <v>157</v>
      </c>
      <c r="AR626" s="602" t="s">
        <v>157</v>
      </c>
      <c r="AS626" s="602" t="s">
        <v>157</v>
      </c>
      <c r="AT626" s="602" t="s">
        <v>157</v>
      </c>
      <c r="AU626" s="602" t="s">
        <v>157</v>
      </c>
      <c r="AV626" s="602" t="s">
        <v>157</v>
      </c>
      <c r="AW626" s="602" t="s">
        <v>157</v>
      </c>
      <c r="AX626" s="602" t="s">
        <v>157</v>
      </c>
      <c r="AY626" s="602" t="s">
        <v>157</v>
      </c>
      <c r="AZ626" s="602" t="s">
        <v>157</v>
      </c>
      <c r="BA626" s="602" t="s">
        <v>157</v>
      </c>
      <c r="BB626" s="602" t="s">
        <v>157</v>
      </c>
      <c r="BC626" s="602" t="s">
        <v>157</v>
      </c>
      <c r="BD626" s="602" t="s">
        <v>157</v>
      </c>
      <c r="BE626" s="602" t="s">
        <v>157</v>
      </c>
      <c r="BF626" s="602" t="s">
        <v>157</v>
      </c>
      <c r="BG626" s="602" t="s">
        <v>157</v>
      </c>
      <c r="BH626" s="602" t="s">
        <v>157</v>
      </c>
      <c r="BI626" s="602" t="s">
        <v>157</v>
      </c>
      <c r="BJ626" s="602" t="s">
        <v>157</v>
      </c>
      <c r="BK626" s="602" t="s">
        <v>157</v>
      </c>
      <c r="BL626" s="602" t="s">
        <v>157</v>
      </c>
      <c r="BM626" s="602" t="s">
        <v>157</v>
      </c>
      <c r="BN626" s="602" t="s">
        <v>157</v>
      </c>
      <c r="BO626" s="602" t="s">
        <v>157</v>
      </c>
    </row>
    <row r="627" spans="1:67" ht="14.4" x14ac:dyDescent="0.25">
      <c r="A627" s="597" t="e">
        <v>#N/A</v>
      </c>
      <c r="B627" s="597" t="e">
        <v>#N/A</v>
      </c>
      <c r="C627" s="598" t="s">
        <v>157</v>
      </c>
      <c r="D627" s="598" t="s">
        <v>157</v>
      </c>
      <c r="E627" s="599"/>
      <c r="F627" s="599" t="s">
        <v>157</v>
      </c>
      <c r="G627" s="600" t="s">
        <v>157</v>
      </c>
      <c r="H627" s="601" t="s">
        <v>157</v>
      </c>
      <c r="I627" s="602" t="s">
        <v>157</v>
      </c>
      <c r="J627" s="602" t="s">
        <v>157</v>
      </c>
      <c r="K627" s="602" t="s">
        <v>157</v>
      </c>
      <c r="L627" s="602" t="s">
        <v>157</v>
      </c>
      <c r="M627" s="602" t="s">
        <v>157</v>
      </c>
      <c r="N627" s="602" t="s">
        <v>157</v>
      </c>
      <c r="O627" s="602" t="s">
        <v>157</v>
      </c>
      <c r="P627" s="602" t="s">
        <v>157</v>
      </c>
      <c r="Q627" s="602" t="s">
        <v>157</v>
      </c>
      <c r="R627" s="602" t="s">
        <v>157</v>
      </c>
      <c r="S627" s="602" t="s">
        <v>157</v>
      </c>
      <c r="T627" s="602" t="s">
        <v>157</v>
      </c>
      <c r="U627" s="602" t="s">
        <v>157</v>
      </c>
      <c r="V627" s="602" t="s">
        <v>157</v>
      </c>
      <c r="W627" s="602" t="s">
        <v>157</v>
      </c>
      <c r="X627" s="602" t="s">
        <v>157</v>
      </c>
      <c r="Y627" s="602" t="s">
        <v>157</v>
      </c>
      <c r="Z627" s="602" t="s">
        <v>157</v>
      </c>
      <c r="AA627" s="602" t="s">
        <v>157</v>
      </c>
      <c r="AB627" s="602" t="s">
        <v>157</v>
      </c>
      <c r="AC627" s="602" t="s">
        <v>157</v>
      </c>
      <c r="AD627" s="602" t="s">
        <v>157</v>
      </c>
      <c r="AE627" s="602" t="s">
        <v>157</v>
      </c>
      <c r="AF627" s="602" t="s">
        <v>157</v>
      </c>
      <c r="AG627" s="602" t="s">
        <v>157</v>
      </c>
      <c r="AH627" s="602" t="s">
        <v>157</v>
      </c>
      <c r="AI627" s="602" t="s">
        <v>157</v>
      </c>
      <c r="AJ627" s="602" t="s">
        <v>157</v>
      </c>
      <c r="AK627" s="602" t="s">
        <v>157</v>
      </c>
      <c r="AL627" s="602" t="s">
        <v>157</v>
      </c>
      <c r="AM627" s="602" t="s">
        <v>157</v>
      </c>
      <c r="AN627" s="602" t="s">
        <v>157</v>
      </c>
      <c r="AO627" s="602" t="s">
        <v>157</v>
      </c>
      <c r="AP627" s="602" t="s">
        <v>157</v>
      </c>
      <c r="AQ627" s="602" t="s">
        <v>157</v>
      </c>
      <c r="AR627" s="602" t="s">
        <v>157</v>
      </c>
      <c r="AS627" s="602" t="s">
        <v>157</v>
      </c>
      <c r="AT627" s="602" t="s">
        <v>157</v>
      </c>
      <c r="AU627" s="602" t="s">
        <v>157</v>
      </c>
      <c r="AV627" s="602" t="s">
        <v>157</v>
      </c>
      <c r="AW627" s="602" t="s">
        <v>157</v>
      </c>
      <c r="AX627" s="602" t="s">
        <v>157</v>
      </c>
      <c r="AY627" s="602" t="s">
        <v>157</v>
      </c>
      <c r="AZ627" s="602" t="s">
        <v>157</v>
      </c>
      <c r="BA627" s="602" t="s">
        <v>157</v>
      </c>
      <c r="BB627" s="602" t="s">
        <v>157</v>
      </c>
      <c r="BC627" s="602" t="s">
        <v>157</v>
      </c>
      <c r="BD627" s="602" t="s">
        <v>157</v>
      </c>
      <c r="BE627" s="602" t="s">
        <v>157</v>
      </c>
      <c r="BF627" s="602" t="s">
        <v>157</v>
      </c>
      <c r="BG627" s="602" t="s">
        <v>157</v>
      </c>
      <c r="BH627" s="602" t="s">
        <v>157</v>
      </c>
      <c r="BI627" s="602" t="s">
        <v>157</v>
      </c>
      <c r="BJ627" s="602" t="s">
        <v>157</v>
      </c>
      <c r="BK627" s="602" t="s">
        <v>157</v>
      </c>
      <c r="BL627" s="602" t="s">
        <v>157</v>
      </c>
      <c r="BM627" s="602" t="s">
        <v>157</v>
      </c>
      <c r="BN627" s="602" t="s">
        <v>157</v>
      </c>
      <c r="BO627" s="602" t="s">
        <v>157</v>
      </c>
    </row>
    <row r="628" spans="1:67" ht="14.4" x14ac:dyDescent="0.25">
      <c r="A628" s="597" t="e">
        <v>#N/A</v>
      </c>
      <c r="B628" s="597" t="e">
        <v>#N/A</v>
      </c>
      <c r="C628" s="598" t="s">
        <v>157</v>
      </c>
      <c r="D628" s="598" t="s">
        <v>157</v>
      </c>
      <c r="E628" s="599"/>
      <c r="F628" s="599" t="s">
        <v>157</v>
      </c>
      <c r="G628" s="600" t="s">
        <v>157</v>
      </c>
      <c r="H628" s="601" t="s">
        <v>157</v>
      </c>
      <c r="I628" s="602" t="s">
        <v>157</v>
      </c>
      <c r="J628" s="602" t="s">
        <v>157</v>
      </c>
      <c r="K628" s="602" t="s">
        <v>157</v>
      </c>
      <c r="L628" s="602" t="s">
        <v>157</v>
      </c>
      <c r="M628" s="602" t="s">
        <v>157</v>
      </c>
      <c r="N628" s="602" t="s">
        <v>157</v>
      </c>
      <c r="O628" s="602" t="s">
        <v>157</v>
      </c>
      <c r="P628" s="602" t="s">
        <v>157</v>
      </c>
      <c r="Q628" s="602" t="s">
        <v>157</v>
      </c>
      <c r="R628" s="602" t="s">
        <v>157</v>
      </c>
      <c r="S628" s="602" t="s">
        <v>157</v>
      </c>
      <c r="T628" s="602" t="s">
        <v>157</v>
      </c>
      <c r="U628" s="602" t="s">
        <v>157</v>
      </c>
      <c r="V628" s="602" t="s">
        <v>157</v>
      </c>
      <c r="W628" s="602" t="s">
        <v>157</v>
      </c>
      <c r="X628" s="602" t="s">
        <v>157</v>
      </c>
      <c r="Y628" s="602" t="s">
        <v>157</v>
      </c>
      <c r="Z628" s="602" t="s">
        <v>157</v>
      </c>
      <c r="AA628" s="602" t="s">
        <v>157</v>
      </c>
      <c r="AB628" s="602" t="s">
        <v>157</v>
      </c>
      <c r="AC628" s="602" t="s">
        <v>157</v>
      </c>
      <c r="AD628" s="602" t="s">
        <v>157</v>
      </c>
      <c r="AE628" s="602" t="s">
        <v>157</v>
      </c>
      <c r="AF628" s="602" t="s">
        <v>157</v>
      </c>
      <c r="AG628" s="602" t="s">
        <v>157</v>
      </c>
      <c r="AH628" s="602" t="s">
        <v>157</v>
      </c>
      <c r="AI628" s="602" t="s">
        <v>157</v>
      </c>
      <c r="AJ628" s="602" t="s">
        <v>157</v>
      </c>
      <c r="AK628" s="602" t="s">
        <v>157</v>
      </c>
      <c r="AL628" s="602" t="s">
        <v>157</v>
      </c>
      <c r="AM628" s="602" t="s">
        <v>157</v>
      </c>
      <c r="AN628" s="602" t="s">
        <v>157</v>
      </c>
      <c r="AO628" s="602" t="s">
        <v>157</v>
      </c>
      <c r="AP628" s="602" t="s">
        <v>157</v>
      </c>
      <c r="AQ628" s="602" t="s">
        <v>157</v>
      </c>
      <c r="AR628" s="602" t="s">
        <v>157</v>
      </c>
      <c r="AS628" s="602" t="s">
        <v>157</v>
      </c>
      <c r="AT628" s="602" t="s">
        <v>157</v>
      </c>
      <c r="AU628" s="602" t="s">
        <v>157</v>
      </c>
      <c r="AV628" s="602" t="s">
        <v>157</v>
      </c>
      <c r="AW628" s="602" t="s">
        <v>157</v>
      </c>
      <c r="AX628" s="602" t="s">
        <v>157</v>
      </c>
      <c r="AY628" s="602" t="s">
        <v>157</v>
      </c>
      <c r="AZ628" s="602" t="s">
        <v>157</v>
      </c>
      <c r="BA628" s="602" t="s">
        <v>157</v>
      </c>
      <c r="BB628" s="602" t="s">
        <v>157</v>
      </c>
      <c r="BC628" s="602" t="s">
        <v>157</v>
      </c>
      <c r="BD628" s="602" t="s">
        <v>157</v>
      </c>
      <c r="BE628" s="602" t="s">
        <v>157</v>
      </c>
      <c r="BF628" s="602" t="s">
        <v>157</v>
      </c>
      <c r="BG628" s="602" t="s">
        <v>157</v>
      </c>
      <c r="BH628" s="602" t="s">
        <v>157</v>
      </c>
      <c r="BI628" s="602" t="s">
        <v>157</v>
      </c>
      <c r="BJ628" s="602" t="s">
        <v>157</v>
      </c>
      <c r="BK628" s="602" t="s">
        <v>157</v>
      </c>
      <c r="BL628" s="602" t="s">
        <v>157</v>
      </c>
      <c r="BM628" s="602" t="s">
        <v>157</v>
      </c>
      <c r="BN628" s="602" t="s">
        <v>157</v>
      </c>
      <c r="BO628" s="602" t="s">
        <v>157</v>
      </c>
    </row>
    <row r="629" spans="1:67" ht="14.4" x14ac:dyDescent="0.25">
      <c r="A629" s="597" t="e">
        <v>#N/A</v>
      </c>
      <c r="B629" s="597" t="e">
        <v>#N/A</v>
      </c>
      <c r="C629" s="598" t="s">
        <v>157</v>
      </c>
      <c r="D629" s="598" t="s">
        <v>157</v>
      </c>
      <c r="E629" s="599"/>
      <c r="F629" s="599" t="s">
        <v>157</v>
      </c>
      <c r="G629" s="600" t="s">
        <v>157</v>
      </c>
      <c r="H629" s="601" t="s">
        <v>157</v>
      </c>
      <c r="I629" s="602" t="s">
        <v>157</v>
      </c>
      <c r="J629" s="602" t="s">
        <v>157</v>
      </c>
      <c r="K629" s="602" t="s">
        <v>157</v>
      </c>
      <c r="L629" s="602" t="s">
        <v>157</v>
      </c>
      <c r="M629" s="602" t="s">
        <v>157</v>
      </c>
      <c r="N629" s="602" t="s">
        <v>157</v>
      </c>
      <c r="O629" s="602" t="s">
        <v>157</v>
      </c>
      <c r="P629" s="602" t="s">
        <v>157</v>
      </c>
      <c r="Q629" s="602" t="s">
        <v>157</v>
      </c>
      <c r="R629" s="602" t="s">
        <v>157</v>
      </c>
      <c r="S629" s="602" t="s">
        <v>157</v>
      </c>
      <c r="T629" s="602" t="s">
        <v>157</v>
      </c>
      <c r="U629" s="602" t="s">
        <v>157</v>
      </c>
      <c r="V629" s="602" t="s">
        <v>157</v>
      </c>
      <c r="W629" s="602" t="s">
        <v>157</v>
      </c>
      <c r="X629" s="602" t="s">
        <v>157</v>
      </c>
      <c r="Y629" s="602" t="s">
        <v>157</v>
      </c>
      <c r="Z629" s="602" t="s">
        <v>157</v>
      </c>
      <c r="AA629" s="602" t="s">
        <v>157</v>
      </c>
      <c r="AB629" s="602" t="s">
        <v>157</v>
      </c>
      <c r="AC629" s="602" t="s">
        <v>157</v>
      </c>
      <c r="AD629" s="602" t="s">
        <v>157</v>
      </c>
      <c r="AE629" s="602" t="s">
        <v>157</v>
      </c>
      <c r="AF629" s="602" t="s">
        <v>157</v>
      </c>
      <c r="AG629" s="602" t="s">
        <v>157</v>
      </c>
      <c r="AH629" s="602" t="s">
        <v>157</v>
      </c>
      <c r="AI629" s="602" t="s">
        <v>157</v>
      </c>
      <c r="AJ629" s="602" t="s">
        <v>157</v>
      </c>
      <c r="AK629" s="602" t="s">
        <v>157</v>
      </c>
      <c r="AL629" s="602" t="s">
        <v>157</v>
      </c>
      <c r="AM629" s="602" t="s">
        <v>157</v>
      </c>
      <c r="AN629" s="602" t="s">
        <v>157</v>
      </c>
      <c r="AO629" s="602" t="s">
        <v>157</v>
      </c>
      <c r="AP629" s="602" t="s">
        <v>157</v>
      </c>
      <c r="AQ629" s="602" t="s">
        <v>157</v>
      </c>
      <c r="AR629" s="602" t="s">
        <v>157</v>
      </c>
      <c r="AS629" s="602" t="s">
        <v>157</v>
      </c>
      <c r="AT629" s="602" t="s">
        <v>157</v>
      </c>
      <c r="AU629" s="602" t="s">
        <v>157</v>
      </c>
      <c r="AV629" s="602" t="s">
        <v>157</v>
      </c>
      <c r="AW629" s="602" t="s">
        <v>157</v>
      </c>
      <c r="AX629" s="602" t="s">
        <v>157</v>
      </c>
      <c r="AY629" s="602" t="s">
        <v>157</v>
      </c>
      <c r="AZ629" s="602" t="s">
        <v>157</v>
      </c>
      <c r="BA629" s="602" t="s">
        <v>157</v>
      </c>
      <c r="BB629" s="602" t="s">
        <v>157</v>
      </c>
      <c r="BC629" s="602" t="s">
        <v>157</v>
      </c>
      <c r="BD629" s="602" t="s">
        <v>157</v>
      </c>
      <c r="BE629" s="602" t="s">
        <v>157</v>
      </c>
      <c r="BF629" s="602" t="s">
        <v>157</v>
      </c>
      <c r="BG629" s="602" t="s">
        <v>157</v>
      </c>
      <c r="BH629" s="602" t="s">
        <v>157</v>
      </c>
      <c r="BI629" s="602" t="s">
        <v>157</v>
      </c>
      <c r="BJ629" s="602" t="s">
        <v>157</v>
      </c>
      <c r="BK629" s="602" t="s">
        <v>157</v>
      </c>
      <c r="BL629" s="602" t="s">
        <v>157</v>
      </c>
      <c r="BM629" s="602" t="s">
        <v>157</v>
      </c>
      <c r="BN629" s="602" t="s">
        <v>157</v>
      </c>
      <c r="BO629" s="602" t="s">
        <v>157</v>
      </c>
    </row>
    <row r="630" spans="1:67" ht="14.4" x14ac:dyDescent="0.25">
      <c r="A630" s="597" t="e">
        <v>#N/A</v>
      </c>
      <c r="B630" s="597" t="e">
        <v>#N/A</v>
      </c>
      <c r="C630" s="598" t="s">
        <v>157</v>
      </c>
      <c r="D630" s="598" t="s">
        <v>157</v>
      </c>
      <c r="E630" s="599"/>
      <c r="F630" s="599" t="s">
        <v>157</v>
      </c>
      <c r="G630" s="600" t="s">
        <v>157</v>
      </c>
      <c r="H630" s="601" t="s">
        <v>157</v>
      </c>
      <c r="I630" s="602" t="s">
        <v>157</v>
      </c>
      <c r="J630" s="602" t="s">
        <v>157</v>
      </c>
      <c r="K630" s="602" t="s">
        <v>157</v>
      </c>
      <c r="L630" s="602" t="s">
        <v>157</v>
      </c>
      <c r="M630" s="602" t="s">
        <v>157</v>
      </c>
      <c r="N630" s="602" t="s">
        <v>157</v>
      </c>
      <c r="O630" s="602" t="s">
        <v>157</v>
      </c>
      <c r="P630" s="602" t="s">
        <v>157</v>
      </c>
      <c r="Q630" s="602" t="s">
        <v>157</v>
      </c>
      <c r="R630" s="602" t="s">
        <v>157</v>
      </c>
      <c r="S630" s="602" t="s">
        <v>157</v>
      </c>
      <c r="T630" s="602" t="s">
        <v>157</v>
      </c>
      <c r="U630" s="602" t="s">
        <v>157</v>
      </c>
      <c r="V630" s="602" t="s">
        <v>157</v>
      </c>
      <c r="W630" s="602" t="s">
        <v>157</v>
      </c>
      <c r="X630" s="602" t="s">
        <v>157</v>
      </c>
      <c r="Y630" s="602" t="s">
        <v>157</v>
      </c>
      <c r="Z630" s="602" t="s">
        <v>157</v>
      </c>
      <c r="AA630" s="602" t="s">
        <v>157</v>
      </c>
      <c r="AB630" s="602" t="s">
        <v>157</v>
      </c>
      <c r="AC630" s="602" t="s">
        <v>157</v>
      </c>
      <c r="AD630" s="602" t="s">
        <v>157</v>
      </c>
      <c r="AE630" s="602" t="s">
        <v>157</v>
      </c>
      <c r="AF630" s="602" t="s">
        <v>157</v>
      </c>
      <c r="AG630" s="602" t="s">
        <v>157</v>
      </c>
      <c r="AH630" s="602" t="s">
        <v>157</v>
      </c>
      <c r="AI630" s="602" t="s">
        <v>157</v>
      </c>
      <c r="AJ630" s="602" t="s">
        <v>157</v>
      </c>
      <c r="AK630" s="602" t="s">
        <v>157</v>
      </c>
      <c r="AL630" s="602" t="s">
        <v>157</v>
      </c>
      <c r="AM630" s="602" t="s">
        <v>157</v>
      </c>
      <c r="AN630" s="602" t="s">
        <v>157</v>
      </c>
      <c r="AO630" s="602" t="s">
        <v>157</v>
      </c>
      <c r="AP630" s="602" t="s">
        <v>157</v>
      </c>
      <c r="AQ630" s="602" t="s">
        <v>157</v>
      </c>
      <c r="AR630" s="602" t="s">
        <v>157</v>
      </c>
      <c r="AS630" s="602" t="s">
        <v>157</v>
      </c>
      <c r="AT630" s="602" t="s">
        <v>157</v>
      </c>
      <c r="AU630" s="602" t="s">
        <v>157</v>
      </c>
      <c r="AV630" s="602" t="s">
        <v>157</v>
      </c>
      <c r="AW630" s="602" t="s">
        <v>157</v>
      </c>
      <c r="AX630" s="602" t="s">
        <v>157</v>
      </c>
      <c r="AY630" s="602" t="s">
        <v>157</v>
      </c>
      <c r="AZ630" s="602" t="s">
        <v>157</v>
      </c>
      <c r="BA630" s="602" t="s">
        <v>157</v>
      </c>
      <c r="BB630" s="602" t="s">
        <v>157</v>
      </c>
      <c r="BC630" s="602" t="s">
        <v>157</v>
      </c>
      <c r="BD630" s="602" t="s">
        <v>157</v>
      </c>
      <c r="BE630" s="602" t="s">
        <v>157</v>
      </c>
      <c r="BF630" s="602" t="s">
        <v>157</v>
      </c>
      <c r="BG630" s="602" t="s">
        <v>157</v>
      </c>
      <c r="BH630" s="602" t="s">
        <v>157</v>
      </c>
      <c r="BI630" s="602" t="s">
        <v>157</v>
      </c>
      <c r="BJ630" s="602" t="s">
        <v>157</v>
      </c>
      <c r="BK630" s="602" t="s">
        <v>157</v>
      </c>
      <c r="BL630" s="602" t="s">
        <v>157</v>
      </c>
      <c r="BM630" s="602" t="s">
        <v>157</v>
      </c>
      <c r="BN630" s="602" t="s">
        <v>157</v>
      </c>
      <c r="BO630" s="602" t="s">
        <v>157</v>
      </c>
    </row>
    <row r="631" spans="1:67" ht="14.4" x14ac:dyDescent="0.25">
      <c r="A631" s="597" t="e">
        <v>#N/A</v>
      </c>
      <c r="B631" s="597" t="e">
        <v>#N/A</v>
      </c>
      <c r="C631" s="598" t="s">
        <v>157</v>
      </c>
      <c r="D631" s="598" t="s">
        <v>157</v>
      </c>
      <c r="E631" s="599"/>
      <c r="F631" s="599" t="s">
        <v>157</v>
      </c>
      <c r="G631" s="600" t="s">
        <v>157</v>
      </c>
      <c r="H631" s="601" t="s">
        <v>157</v>
      </c>
      <c r="I631" s="602" t="s">
        <v>157</v>
      </c>
      <c r="J631" s="602" t="s">
        <v>157</v>
      </c>
      <c r="K631" s="602" t="s">
        <v>157</v>
      </c>
      <c r="L631" s="602" t="s">
        <v>157</v>
      </c>
      <c r="M631" s="602" t="s">
        <v>157</v>
      </c>
      <c r="N631" s="602" t="s">
        <v>157</v>
      </c>
      <c r="O631" s="602" t="s">
        <v>157</v>
      </c>
      <c r="P631" s="602" t="s">
        <v>157</v>
      </c>
      <c r="Q631" s="602" t="s">
        <v>157</v>
      </c>
      <c r="R631" s="602" t="s">
        <v>157</v>
      </c>
      <c r="S631" s="602" t="s">
        <v>157</v>
      </c>
      <c r="T631" s="602" t="s">
        <v>157</v>
      </c>
      <c r="U631" s="602" t="s">
        <v>157</v>
      </c>
      <c r="V631" s="602" t="s">
        <v>157</v>
      </c>
      <c r="W631" s="602" t="s">
        <v>157</v>
      </c>
      <c r="X631" s="602" t="s">
        <v>157</v>
      </c>
      <c r="Y631" s="602" t="s">
        <v>157</v>
      </c>
      <c r="Z631" s="602" t="s">
        <v>157</v>
      </c>
      <c r="AA631" s="602" t="s">
        <v>157</v>
      </c>
      <c r="AB631" s="602" t="s">
        <v>157</v>
      </c>
      <c r="AC631" s="602" t="s">
        <v>157</v>
      </c>
      <c r="AD631" s="602" t="s">
        <v>157</v>
      </c>
      <c r="AE631" s="602" t="s">
        <v>157</v>
      </c>
      <c r="AF631" s="602" t="s">
        <v>157</v>
      </c>
      <c r="AG631" s="602" t="s">
        <v>157</v>
      </c>
      <c r="AH631" s="602" t="s">
        <v>157</v>
      </c>
      <c r="AI631" s="602" t="s">
        <v>157</v>
      </c>
      <c r="AJ631" s="602" t="s">
        <v>157</v>
      </c>
      <c r="AK631" s="602" t="s">
        <v>157</v>
      </c>
      <c r="AL631" s="602" t="s">
        <v>157</v>
      </c>
      <c r="AM631" s="602" t="s">
        <v>157</v>
      </c>
      <c r="AN631" s="602" t="s">
        <v>157</v>
      </c>
      <c r="AO631" s="602" t="s">
        <v>157</v>
      </c>
      <c r="AP631" s="602" t="s">
        <v>157</v>
      </c>
      <c r="AQ631" s="602" t="s">
        <v>157</v>
      </c>
      <c r="AR631" s="602" t="s">
        <v>157</v>
      </c>
      <c r="AS631" s="602" t="s">
        <v>157</v>
      </c>
      <c r="AT631" s="602" t="s">
        <v>157</v>
      </c>
      <c r="AU631" s="602" t="s">
        <v>157</v>
      </c>
      <c r="AV631" s="602" t="s">
        <v>157</v>
      </c>
      <c r="AW631" s="602" t="s">
        <v>157</v>
      </c>
      <c r="AX631" s="602" t="s">
        <v>157</v>
      </c>
      <c r="AY631" s="602" t="s">
        <v>157</v>
      </c>
      <c r="AZ631" s="602" t="s">
        <v>157</v>
      </c>
      <c r="BA631" s="602" t="s">
        <v>157</v>
      </c>
      <c r="BB631" s="602" t="s">
        <v>157</v>
      </c>
      <c r="BC631" s="602" t="s">
        <v>157</v>
      </c>
      <c r="BD631" s="602" t="s">
        <v>157</v>
      </c>
      <c r="BE631" s="602" t="s">
        <v>157</v>
      </c>
      <c r="BF631" s="602" t="s">
        <v>157</v>
      </c>
      <c r="BG631" s="602" t="s">
        <v>157</v>
      </c>
      <c r="BH631" s="602" t="s">
        <v>157</v>
      </c>
      <c r="BI631" s="602" t="s">
        <v>157</v>
      </c>
      <c r="BJ631" s="602" t="s">
        <v>157</v>
      </c>
      <c r="BK631" s="602" t="s">
        <v>157</v>
      </c>
      <c r="BL631" s="602" t="s">
        <v>157</v>
      </c>
      <c r="BM631" s="602" t="s">
        <v>157</v>
      </c>
      <c r="BN631" s="602" t="s">
        <v>157</v>
      </c>
      <c r="BO631" s="602" t="s">
        <v>157</v>
      </c>
    </row>
    <row r="632" spans="1:67" ht="14.4" x14ac:dyDescent="0.25">
      <c r="A632" s="597" t="e">
        <v>#N/A</v>
      </c>
      <c r="B632" s="597" t="e">
        <v>#N/A</v>
      </c>
      <c r="C632" s="598" t="s">
        <v>157</v>
      </c>
      <c r="D632" s="598" t="s">
        <v>157</v>
      </c>
      <c r="E632" s="599"/>
      <c r="F632" s="599" t="s">
        <v>157</v>
      </c>
      <c r="G632" s="600" t="s">
        <v>157</v>
      </c>
      <c r="H632" s="601" t="s">
        <v>157</v>
      </c>
      <c r="I632" s="602" t="s">
        <v>157</v>
      </c>
      <c r="J632" s="602" t="s">
        <v>157</v>
      </c>
      <c r="K632" s="602" t="s">
        <v>157</v>
      </c>
      <c r="L632" s="602" t="s">
        <v>157</v>
      </c>
      <c r="M632" s="602" t="s">
        <v>157</v>
      </c>
      <c r="N632" s="602" t="s">
        <v>157</v>
      </c>
      <c r="O632" s="602" t="s">
        <v>157</v>
      </c>
      <c r="P632" s="602" t="s">
        <v>157</v>
      </c>
      <c r="Q632" s="602" t="s">
        <v>157</v>
      </c>
      <c r="R632" s="602" t="s">
        <v>157</v>
      </c>
      <c r="S632" s="602" t="s">
        <v>157</v>
      </c>
      <c r="T632" s="602" t="s">
        <v>157</v>
      </c>
      <c r="U632" s="602" t="s">
        <v>157</v>
      </c>
      <c r="V632" s="602" t="s">
        <v>157</v>
      </c>
      <c r="W632" s="602" t="s">
        <v>157</v>
      </c>
      <c r="X632" s="602" t="s">
        <v>157</v>
      </c>
      <c r="Y632" s="602" t="s">
        <v>157</v>
      </c>
      <c r="Z632" s="602" t="s">
        <v>157</v>
      </c>
      <c r="AA632" s="602" t="s">
        <v>157</v>
      </c>
      <c r="AB632" s="602" t="s">
        <v>157</v>
      </c>
      <c r="AC632" s="602" t="s">
        <v>157</v>
      </c>
      <c r="AD632" s="602" t="s">
        <v>157</v>
      </c>
      <c r="AE632" s="602" t="s">
        <v>157</v>
      </c>
      <c r="AF632" s="602" t="s">
        <v>157</v>
      </c>
      <c r="AG632" s="602" t="s">
        <v>157</v>
      </c>
      <c r="AH632" s="602" t="s">
        <v>157</v>
      </c>
      <c r="AI632" s="602" t="s">
        <v>157</v>
      </c>
      <c r="AJ632" s="602" t="s">
        <v>157</v>
      </c>
      <c r="AK632" s="602" t="s">
        <v>157</v>
      </c>
      <c r="AL632" s="602" t="s">
        <v>157</v>
      </c>
      <c r="AM632" s="602" t="s">
        <v>157</v>
      </c>
      <c r="AN632" s="602" t="s">
        <v>157</v>
      </c>
      <c r="AO632" s="602" t="s">
        <v>157</v>
      </c>
      <c r="AP632" s="602" t="s">
        <v>157</v>
      </c>
      <c r="AQ632" s="602" t="s">
        <v>157</v>
      </c>
      <c r="AR632" s="602" t="s">
        <v>157</v>
      </c>
      <c r="AS632" s="602" t="s">
        <v>157</v>
      </c>
      <c r="AT632" s="602" t="s">
        <v>157</v>
      </c>
      <c r="AU632" s="602" t="s">
        <v>157</v>
      </c>
      <c r="AV632" s="602" t="s">
        <v>157</v>
      </c>
      <c r="AW632" s="602" t="s">
        <v>157</v>
      </c>
      <c r="AX632" s="602" t="s">
        <v>157</v>
      </c>
      <c r="AY632" s="602" t="s">
        <v>157</v>
      </c>
      <c r="AZ632" s="602" t="s">
        <v>157</v>
      </c>
      <c r="BA632" s="602" t="s">
        <v>157</v>
      </c>
      <c r="BB632" s="602" t="s">
        <v>157</v>
      </c>
      <c r="BC632" s="602" t="s">
        <v>157</v>
      </c>
      <c r="BD632" s="602" t="s">
        <v>157</v>
      </c>
      <c r="BE632" s="602" t="s">
        <v>157</v>
      </c>
      <c r="BF632" s="602" t="s">
        <v>157</v>
      </c>
      <c r="BG632" s="602" t="s">
        <v>157</v>
      </c>
      <c r="BH632" s="602" t="s">
        <v>157</v>
      </c>
      <c r="BI632" s="602" t="s">
        <v>157</v>
      </c>
      <c r="BJ632" s="602" t="s">
        <v>157</v>
      </c>
      <c r="BK632" s="602" t="s">
        <v>157</v>
      </c>
      <c r="BL632" s="602" t="s">
        <v>157</v>
      </c>
      <c r="BM632" s="602" t="s">
        <v>157</v>
      </c>
      <c r="BN632" s="602" t="s">
        <v>157</v>
      </c>
      <c r="BO632" s="602" t="s">
        <v>157</v>
      </c>
    </row>
    <row r="633" spans="1:67" ht="14.4" x14ac:dyDescent="0.25">
      <c r="A633" s="597" t="e">
        <v>#N/A</v>
      </c>
      <c r="B633" s="597" t="e">
        <v>#N/A</v>
      </c>
      <c r="C633" s="598" t="s">
        <v>157</v>
      </c>
      <c r="D633" s="598" t="s">
        <v>157</v>
      </c>
      <c r="E633" s="599"/>
      <c r="F633" s="599" t="s">
        <v>157</v>
      </c>
      <c r="G633" s="600" t="s">
        <v>157</v>
      </c>
      <c r="H633" s="601" t="s">
        <v>157</v>
      </c>
      <c r="I633" s="602" t="s">
        <v>157</v>
      </c>
      <c r="J633" s="602" t="s">
        <v>157</v>
      </c>
      <c r="K633" s="602" t="s">
        <v>157</v>
      </c>
      <c r="L633" s="602" t="s">
        <v>157</v>
      </c>
      <c r="M633" s="602" t="s">
        <v>157</v>
      </c>
      <c r="N633" s="602" t="s">
        <v>157</v>
      </c>
      <c r="O633" s="602" t="s">
        <v>157</v>
      </c>
      <c r="P633" s="602" t="s">
        <v>157</v>
      </c>
      <c r="Q633" s="602" t="s">
        <v>157</v>
      </c>
      <c r="R633" s="602" t="s">
        <v>157</v>
      </c>
      <c r="S633" s="602" t="s">
        <v>157</v>
      </c>
      <c r="T633" s="602" t="s">
        <v>157</v>
      </c>
      <c r="U633" s="602" t="s">
        <v>157</v>
      </c>
      <c r="V633" s="602" t="s">
        <v>157</v>
      </c>
      <c r="W633" s="602" t="s">
        <v>157</v>
      </c>
      <c r="X633" s="602" t="s">
        <v>157</v>
      </c>
      <c r="Y633" s="602" t="s">
        <v>157</v>
      </c>
      <c r="Z633" s="602" t="s">
        <v>157</v>
      </c>
      <c r="AA633" s="602" t="s">
        <v>157</v>
      </c>
      <c r="AB633" s="602" t="s">
        <v>157</v>
      </c>
      <c r="AC633" s="602" t="s">
        <v>157</v>
      </c>
      <c r="AD633" s="602" t="s">
        <v>157</v>
      </c>
      <c r="AE633" s="602" t="s">
        <v>157</v>
      </c>
      <c r="AF633" s="602" t="s">
        <v>157</v>
      </c>
      <c r="AG633" s="602" t="s">
        <v>157</v>
      </c>
      <c r="AH633" s="602" t="s">
        <v>157</v>
      </c>
      <c r="AI633" s="602" t="s">
        <v>157</v>
      </c>
      <c r="AJ633" s="602" t="s">
        <v>157</v>
      </c>
      <c r="AK633" s="602" t="s">
        <v>157</v>
      </c>
      <c r="AL633" s="602" t="s">
        <v>157</v>
      </c>
      <c r="AM633" s="602" t="s">
        <v>157</v>
      </c>
      <c r="AN633" s="602" t="s">
        <v>157</v>
      </c>
      <c r="AO633" s="602" t="s">
        <v>157</v>
      </c>
      <c r="AP633" s="602" t="s">
        <v>157</v>
      </c>
      <c r="AQ633" s="602" t="s">
        <v>157</v>
      </c>
      <c r="AR633" s="602" t="s">
        <v>157</v>
      </c>
      <c r="AS633" s="602" t="s">
        <v>157</v>
      </c>
      <c r="AT633" s="602" t="s">
        <v>157</v>
      </c>
      <c r="AU633" s="602" t="s">
        <v>157</v>
      </c>
      <c r="AV633" s="602" t="s">
        <v>157</v>
      </c>
      <c r="AW633" s="602" t="s">
        <v>157</v>
      </c>
      <c r="AX633" s="602" t="s">
        <v>157</v>
      </c>
      <c r="AY633" s="602" t="s">
        <v>157</v>
      </c>
      <c r="AZ633" s="602" t="s">
        <v>157</v>
      </c>
      <c r="BA633" s="602" t="s">
        <v>157</v>
      </c>
      <c r="BB633" s="602" t="s">
        <v>157</v>
      </c>
      <c r="BC633" s="602" t="s">
        <v>157</v>
      </c>
      <c r="BD633" s="602" t="s">
        <v>157</v>
      </c>
      <c r="BE633" s="602" t="s">
        <v>157</v>
      </c>
      <c r="BF633" s="602" t="s">
        <v>157</v>
      </c>
      <c r="BG633" s="602" t="s">
        <v>157</v>
      </c>
      <c r="BH633" s="602" t="s">
        <v>157</v>
      </c>
      <c r="BI633" s="602" t="s">
        <v>157</v>
      </c>
      <c r="BJ633" s="602" t="s">
        <v>157</v>
      </c>
      <c r="BK633" s="602" t="s">
        <v>157</v>
      </c>
      <c r="BL633" s="602" t="s">
        <v>157</v>
      </c>
      <c r="BM633" s="602" t="s">
        <v>157</v>
      </c>
      <c r="BN633" s="602" t="s">
        <v>157</v>
      </c>
      <c r="BO633" s="602" t="s">
        <v>157</v>
      </c>
    </row>
    <row r="634" spans="1:67" ht="14.4" x14ac:dyDescent="0.25">
      <c r="A634" s="597" t="e">
        <v>#N/A</v>
      </c>
      <c r="B634" s="597" t="e">
        <v>#N/A</v>
      </c>
      <c r="C634" s="598" t="s">
        <v>157</v>
      </c>
      <c r="D634" s="598" t="s">
        <v>157</v>
      </c>
      <c r="E634" s="599"/>
      <c r="F634" s="599" t="s">
        <v>157</v>
      </c>
      <c r="G634" s="600" t="s">
        <v>157</v>
      </c>
      <c r="H634" s="601" t="s">
        <v>157</v>
      </c>
      <c r="I634" s="602" t="s">
        <v>157</v>
      </c>
      <c r="J634" s="602" t="s">
        <v>157</v>
      </c>
      <c r="K634" s="602" t="s">
        <v>157</v>
      </c>
      <c r="L634" s="602" t="s">
        <v>157</v>
      </c>
      <c r="M634" s="602" t="s">
        <v>157</v>
      </c>
      <c r="N634" s="602" t="s">
        <v>157</v>
      </c>
      <c r="O634" s="602" t="s">
        <v>157</v>
      </c>
      <c r="P634" s="602" t="s">
        <v>157</v>
      </c>
      <c r="Q634" s="602" t="s">
        <v>157</v>
      </c>
      <c r="R634" s="602" t="s">
        <v>157</v>
      </c>
      <c r="S634" s="602" t="s">
        <v>157</v>
      </c>
      <c r="T634" s="602" t="s">
        <v>157</v>
      </c>
      <c r="U634" s="602" t="s">
        <v>157</v>
      </c>
      <c r="V634" s="602" t="s">
        <v>157</v>
      </c>
      <c r="W634" s="602" t="s">
        <v>157</v>
      </c>
      <c r="X634" s="602" t="s">
        <v>157</v>
      </c>
      <c r="Y634" s="602" t="s">
        <v>157</v>
      </c>
      <c r="Z634" s="602" t="s">
        <v>157</v>
      </c>
      <c r="AA634" s="602" t="s">
        <v>157</v>
      </c>
      <c r="AB634" s="602" t="s">
        <v>157</v>
      </c>
      <c r="AC634" s="602" t="s">
        <v>157</v>
      </c>
      <c r="AD634" s="602" t="s">
        <v>157</v>
      </c>
      <c r="AE634" s="602" t="s">
        <v>157</v>
      </c>
      <c r="AF634" s="602" t="s">
        <v>157</v>
      </c>
      <c r="AG634" s="602" t="s">
        <v>157</v>
      </c>
      <c r="AH634" s="602" t="s">
        <v>157</v>
      </c>
      <c r="AI634" s="602" t="s">
        <v>157</v>
      </c>
      <c r="AJ634" s="602" t="s">
        <v>157</v>
      </c>
      <c r="AK634" s="602" t="s">
        <v>157</v>
      </c>
      <c r="AL634" s="602" t="s">
        <v>157</v>
      </c>
      <c r="AM634" s="602" t="s">
        <v>157</v>
      </c>
      <c r="AN634" s="602" t="s">
        <v>157</v>
      </c>
      <c r="AO634" s="602" t="s">
        <v>157</v>
      </c>
      <c r="AP634" s="602" t="s">
        <v>157</v>
      </c>
      <c r="AQ634" s="602" t="s">
        <v>157</v>
      </c>
      <c r="AR634" s="602" t="s">
        <v>157</v>
      </c>
      <c r="AS634" s="602" t="s">
        <v>157</v>
      </c>
      <c r="AT634" s="602" t="s">
        <v>157</v>
      </c>
      <c r="AU634" s="602" t="s">
        <v>157</v>
      </c>
      <c r="AV634" s="602" t="s">
        <v>157</v>
      </c>
      <c r="AW634" s="602" t="s">
        <v>157</v>
      </c>
      <c r="AX634" s="602" t="s">
        <v>157</v>
      </c>
      <c r="AY634" s="602" t="s">
        <v>157</v>
      </c>
      <c r="AZ634" s="602" t="s">
        <v>157</v>
      </c>
      <c r="BA634" s="602" t="s">
        <v>157</v>
      </c>
      <c r="BB634" s="602" t="s">
        <v>157</v>
      </c>
      <c r="BC634" s="602" t="s">
        <v>157</v>
      </c>
      <c r="BD634" s="602" t="s">
        <v>157</v>
      </c>
      <c r="BE634" s="602" t="s">
        <v>157</v>
      </c>
      <c r="BF634" s="602" t="s">
        <v>157</v>
      </c>
      <c r="BG634" s="602" t="s">
        <v>157</v>
      </c>
      <c r="BH634" s="602" t="s">
        <v>157</v>
      </c>
      <c r="BI634" s="602" t="s">
        <v>157</v>
      </c>
      <c r="BJ634" s="602" t="s">
        <v>157</v>
      </c>
      <c r="BK634" s="602" t="s">
        <v>157</v>
      </c>
      <c r="BL634" s="602" t="s">
        <v>157</v>
      </c>
      <c r="BM634" s="602" t="s">
        <v>157</v>
      </c>
      <c r="BN634" s="602" t="s">
        <v>157</v>
      </c>
      <c r="BO634" s="602" t="s">
        <v>157</v>
      </c>
    </row>
    <row r="635" spans="1:67" ht="14.4" x14ac:dyDescent="0.25">
      <c r="A635" s="597" t="e">
        <v>#N/A</v>
      </c>
      <c r="B635" s="597" t="e">
        <v>#N/A</v>
      </c>
      <c r="C635" s="598" t="s">
        <v>157</v>
      </c>
      <c r="D635" s="598" t="s">
        <v>157</v>
      </c>
      <c r="E635" s="599"/>
      <c r="F635" s="599" t="s">
        <v>157</v>
      </c>
      <c r="G635" s="600" t="s">
        <v>157</v>
      </c>
      <c r="H635" s="601" t="s">
        <v>157</v>
      </c>
      <c r="I635" s="602" t="s">
        <v>157</v>
      </c>
      <c r="J635" s="602" t="s">
        <v>157</v>
      </c>
      <c r="K635" s="602" t="s">
        <v>157</v>
      </c>
      <c r="L635" s="602" t="s">
        <v>157</v>
      </c>
      <c r="M635" s="602" t="s">
        <v>157</v>
      </c>
      <c r="N635" s="602" t="s">
        <v>157</v>
      </c>
      <c r="O635" s="602" t="s">
        <v>157</v>
      </c>
      <c r="P635" s="602" t="s">
        <v>157</v>
      </c>
      <c r="Q635" s="602" t="s">
        <v>157</v>
      </c>
      <c r="R635" s="602" t="s">
        <v>157</v>
      </c>
      <c r="S635" s="602" t="s">
        <v>157</v>
      </c>
      <c r="T635" s="602" t="s">
        <v>157</v>
      </c>
      <c r="U635" s="602" t="s">
        <v>157</v>
      </c>
      <c r="V635" s="602" t="s">
        <v>157</v>
      </c>
      <c r="W635" s="602" t="s">
        <v>157</v>
      </c>
      <c r="X635" s="602" t="s">
        <v>157</v>
      </c>
      <c r="Y635" s="602" t="s">
        <v>157</v>
      </c>
      <c r="Z635" s="602" t="s">
        <v>157</v>
      </c>
      <c r="AA635" s="602" t="s">
        <v>157</v>
      </c>
      <c r="AB635" s="602" t="s">
        <v>157</v>
      </c>
      <c r="AC635" s="602" t="s">
        <v>157</v>
      </c>
      <c r="AD635" s="602" t="s">
        <v>157</v>
      </c>
      <c r="AE635" s="602" t="s">
        <v>157</v>
      </c>
      <c r="AF635" s="602" t="s">
        <v>157</v>
      </c>
      <c r="AG635" s="602" t="s">
        <v>157</v>
      </c>
      <c r="AH635" s="602" t="s">
        <v>157</v>
      </c>
      <c r="AI635" s="602" t="s">
        <v>157</v>
      </c>
      <c r="AJ635" s="602" t="s">
        <v>157</v>
      </c>
      <c r="AK635" s="602" t="s">
        <v>157</v>
      </c>
      <c r="AL635" s="602" t="s">
        <v>157</v>
      </c>
      <c r="AM635" s="602" t="s">
        <v>157</v>
      </c>
      <c r="AN635" s="602" t="s">
        <v>157</v>
      </c>
      <c r="AO635" s="602" t="s">
        <v>157</v>
      </c>
      <c r="AP635" s="602" t="s">
        <v>157</v>
      </c>
      <c r="AQ635" s="602" t="s">
        <v>157</v>
      </c>
      <c r="AR635" s="602" t="s">
        <v>157</v>
      </c>
      <c r="AS635" s="602" t="s">
        <v>157</v>
      </c>
      <c r="AT635" s="602" t="s">
        <v>157</v>
      </c>
      <c r="AU635" s="602" t="s">
        <v>157</v>
      </c>
      <c r="AV635" s="602" t="s">
        <v>157</v>
      </c>
      <c r="AW635" s="602" t="s">
        <v>157</v>
      </c>
      <c r="AX635" s="602" t="s">
        <v>157</v>
      </c>
      <c r="AY635" s="602" t="s">
        <v>157</v>
      </c>
      <c r="AZ635" s="602" t="s">
        <v>157</v>
      </c>
      <c r="BA635" s="602" t="s">
        <v>157</v>
      </c>
      <c r="BB635" s="602" t="s">
        <v>157</v>
      </c>
      <c r="BC635" s="602" t="s">
        <v>157</v>
      </c>
      <c r="BD635" s="602" t="s">
        <v>157</v>
      </c>
      <c r="BE635" s="602" t="s">
        <v>157</v>
      </c>
      <c r="BF635" s="602" t="s">
        <v>157</v>
      </c>
      <c r="BG635" s="602" t="s">
        <v>157</v>
      </c>
      <c r="BH635" s="602" t="s">
        <v>157</v>
      </c>
      <c r="BI635" s="602" t="s">
        <v>157</v>
      </c>
      <c r="BJ635" s="602" t="s">
        <v>157</v>
      </c>
      <c r="BK635" s="602" t="s">
        <v>157</v>
      </c>
      <c r="BL635" s="602" t="s">
        <v>157</v>
      </c>
      <c r="BM635" s="602" t="s">
        <v>157</v>
      </c>
      <c r="BN635" s="602" t="s">
        <v>157</v>
      </c>
      <c r="BO635" s="602" t="s">
        <v>157</v>
      </c>
    </row>
    <row r="636" spans="1:67" ht="14.4" x14ac:dyDescent="0.25">
      <c r="A636" s="597" t="e">
        <v>#N/A</v>
      </c>
      <c r="B636" s="597" t="e">
        <v>#N/A</v>
      </c>
      <c r="C636" s="598" t="s">
        <v>157</v>
      </c>
      <c r="D636" s="598" t="s">
        <v>157</v>
      </c>
      <c r="E636" s="599"/>
      <c r="F636" s="599" t="s">
        <v>157</v>
      </c>
      <c r="G636" s="600" t="s">
        <v>157</v>
      </c>
      <c r="H636" s="601" t="s">
        <v>157</v>
      </c>
      <c r="I636" s="602" t="s">
        <v>157</v>
      </c>
      <c r="J636" s="602" t="s">
        <v>157</v>
      </c>
      <c r="K636" s="602" t="s">
        <v>157</v>
      </c>
      <c r="L636" s="602" t="s">
        <v>157</v>
      </c>
      <c r="M636" s="602" t="s">
        <v>157</v>
      </c>
      <c r="N636" s="602" t="s">
        <v>157</v>
      </c>
      <c r="O636" s="602" t="s">
        <v>157</v>
      </c>
      <c r="P636" s="602" t="s">
        <v>157</v>
      </c>
      <c r="Q636" s="602" t="s">
        <v>157</v>
      </c>
      <c r="R636" s="602" t="s">
        <v>157</v>
      </c>
      <c r="S636" s="602" t="s">
        <v>157</v>
      </c>
      <c r="T636" s="602" t="s">
        <v>157</v>
      </c>
      <c r="U636" s="602" t="s">
        <v>157</v>
      </c>
      <c r="V636" s="602" t="s">
        <v>157</v>
      </c>
      <c r="W636" s="602" t="s">
        <v>157</v>
      </c>
      <c r="X636" s="602" t="s">
        <v>157</v>
      </c>
      <c r="Y636" s="602" t="s">
        <v>157</v>
      </c>
      <c r="Z636" s="602" t="s">
        <v>157</v>
      </c>
      <c r="AA636" s="602" t="s">
        <v>157</v>
      </c>
      <c r="AB636" s="602" t="s">
        <v>157</v>
      </c>
      <c r="AC636" s="602" t="s">
        <v>157</v>
      </c>
      <c r="AD636" s="602" t="s">
        <v>157</v>
      </c>
      <c r="AE636" s="602" t="s">
        <v>157</v>
      </c>
      <c r="AF636" s="602" t="s">
        <v>157</v>
      </c>
      <c r="AG636" s="602" t="s">
        <v>157</v>
      </c>
      <c r="AH636" s="602" t="s">
        <v>157</v>
      </c>
      <c r="AI636" s="602" t="s">
        <v>157</v>
      </c>
      <c r="AJ636" s="602" t="s">
        <v>157</v>
      </c>
      <c r="AK636" s="602" t="s">
        <v>157</v>
      </c>
      <c r="AL636" s="602" t="s">
        <v>157</v>
      </c>
      <c r="AM636" s="602" t="s">
        <v>157</v>
      </c>
      <c r="AN636" s="602" t="s">
        <v>157</v>
      </c>
      <c r="AO636" s="602" t="s">
        <v>157</v>
      </c>
      <c r="AP636" s="602" t="s">
        <v>157</v>
      </c>
      <c r="AQ636" s="602" t="s">
        <v>157</v>
      </c>
      <c r="AR636" s="602" t="s">
        <v>157</v>
      </c>
      <c r="AS636" s="602" t="s">
        <v>157</v>
      </c>
      <c r="AT636" s="602" t="s">
        <v>157</v>
      </c>
      <c r="AU636" s="602" t="s">
        <v>157</v>
      </c>
      <c r="AV636" s="602" t="s">
        <v>157</v>
      </c>
      <c r="AW636" s="602" t="s">
        <v>157</v>
      </c>
      <c r="AX636" s="602" t="s">
        <v>157</v>
      </c>
      <c r="AY636" s="602" t="s">
        <v>157</v>
      </c>
      <c r="AZ636" s="602" t="s">
        <v>157</v>
      </c>
      <c r="BA636" s="602" t="s">
        <v>157</v>
      </c>
      <c r="BB636" s="602" t="s">
        <v>157</v>
      </c>
      <c r="BC636" s="602" t="s">
        <v>157</v>
      </c>
      <c r="BD636" s="602" t="s">
        <v>157</v>
      </c>
      <c r="BE636" s="602" t="s">
        <v>157</v>
      </c>
      <c r="BF636" s="602" t="s">
        <v>157</v>
      </c>
      <c r="BG636" s="602" t="s">
        <v>157</v>
      </c>
      <c r="BH636" s="602" t="s">
        <v>157</v>
      </c>
      <c r="BI636" s="602" t="s">
        <v>157</v>
      </c>
      <c r="BJ636" s="602" t="s">
        <v>157</v>
      </c>
      <c r="BK636" s="602" t="s">
        <v>157</v>
      </c>
      <c r="BL636" s="602" t="s">
        <v>157</v>
      </c>
      <c r="BM636" s="602" t="s">
        <v>157</v>
      </c>
      <c r="BN636" s="602" t="s">
        <v>157</v>
      </c>
      <c r="BO636" s="602" t="s">
        <v>157</v>
      </c>
    </row>
    <row r="637" spans="1:67" ht="14.4" x14ac:dyDescent="0.25">
      <c r="A637" s="597" t="e">
        <v>#N/A</v>
      </c>
      <c r="B637" s="597" t="e">
        <v>#N/A</v>
      </c>
      <c r="C637" s="598" t="s">
        <v>157</v>
      </c>
      <c r="D637" s="598" t="s">
        <v>157</v>
      </c>
      <c r="E637" s="599"/>
      <c r="F637" s="599" t="s">
        <v>157</v>
      </c>
      <c r="G637" s="600" t="s">
        <v>157</v>
      </c>
      <c r="H637" s="601" t="s">
        <v>157</v>
      </c>
      <c r="I637" s="602" t="s">
        <v>157</v>
      </c>
      <c r="J637" s="602" t="s">
        <v>157</v>
      </c>
      <c r="K637" s="602" t="s">
        <v>157</v>
      </c>
      <c r="L637" s="602" t="s">
        <v>157</v>
      </c>
      <c r="M637" s="602" t="s">
        <v>157</v>
      </c>
      <c r="N637" s="602" t="s">
        <v>157</v>
      </c>
      <c r="O637" s="602" t="s">
        <v>157</v>
      </c>
      <c r="P637" s="602" t="s">
        <v>157</v>
      </c>
      <c r="Q637" s="602" t="s">
        <v>157</v>
      </c>
      <c r="R637" s="602" t="s">
        <v>157</v>
      </c>
      <c r="S637" s="602" t="s">
        <v>157</v>
      </c>
      <c r="T637" s="602" t="s">
        <v>157</v>
      </c>
      <c r="U637" s="602" t="s">
        <v>157</v>
      </c>
      <c r="V637" s="602" t="s">
        <v>157</v>
      </c>
      <c r="W637" s="602" t="s">
        <v>157</v>
      </c>
      <c r="X637" s="602" t="s">
        <v>157</v>
      </c>
      <c r="Y637" s="602" t="s">
        <v>157</v>
      </c>
      <c r="Z637" s="602" t="s">
        <v>157</v>
      </c>
      <c r="AA637" s="602" t="s">
        <v>157</v>
      </c>
      <c r="AB637" s="602" t="s">
        <v>157</v>
      </c>
      <c r="AC637" s="602" t="s">
        <v>157</v>
      </c>
      <c r="AD637" s="602" t="s">
        <v>157</v>
      </c>
      <c r="AE637" s="602" t="s">
        <v>157</v>
      </c>
      <c r="AF637" s="602" t="s">
        <v>157</v>
      </c>
      <c r="AG637" s="602" t="s">
        <v>157</v>
      </c>
      <c r="AH637" s="602" t="s">
        <v>157</v>
      </c>
      <c r="AI637" s="602" t="s">
        <v>157</v>
      </c>
      <c r="AJ637" s="602" t="s">
        <v>157</v>
      </c>
      <c r="AK637" s="602" t="s">
        <v>157</v>
      </c>
      <c r="AL637" s="602" t="s">
        <v>157</v>
      </c>
      <c r="AM637" s="602" t="s">
        <v>157</v>
      </c>
      <c r="AN637" s="602" t="s">
        <v>157</v>
      </c>
      <c r="AO637" s="602" t="s">
        <v>157</v>
      </c>
      <c r="AP637" s="602" t="s">
        <v>157</v>
      </c>
      <c r="AQ637" s="602" t="s">
        <v>157</v>
      </c>
      <c r="AR637" s="602" t="s">
        <v>157</v>
      </c>
      <c r="AS637" s="602" t="s">
        <v>157</v>
      </c>
      <c r="AT637" s="602" t="s">
        <v>157</v>
      </c>
      <c r="AU637" s="602" t="s">
        <v>157</v>
      </c>
      <c r="AV637" s="602" t="s">
        <v>157</v>
      </c>
      <c r="AW637" s="602" t="s">
        <v>157</v>
      </c>
      <c r="AX637" s="602" t="s">
        <v>157</v>
      </c>
      <c r="AY637" s="602" t="s">
        <v>157</v>
      </c>
      <c r="AZ637" s="602" t="s">
        <v>157</v>
      </c>
      <c r="BA637" s="602" t="s">
        <v>157</v>
      </c>
      <c r="BB637" s="602" t="s">
        <v>157</v>
      </c>
      <c r="BC637" s="602" t="s">
        <v>157</v>
      </c>
      <c r="BD637" s="602" t="s">
        <v>157</v>
      </c>
      <c r="BE637" s="602" t="s">
        <v>157</v>
      </c>
      <c r="BF637" s="602" t="s">
        <v>157</v>
      </c>
      <c r="BG637" s="602" t="s">
        <v>157</v>
      </c>
      <c r="BH637" s="602" t="s">
        <v>157</v>
      </c>
      <c r="BI637" s="602" t="s">
        <v>157</v>
      </c>
      <c r="BJ637" s="602" t="s">
        <v>157</v>
      </c>
      <c r="BK637" s="602" t="s">
        <v>157</v>
      </c>
      <c r="BL637" s="602" t="s">
        <v>157</v>
      </c>
      <c r="BM637" s="602" t="s">
        <v>157</v>
      </c>
      <c r="BN637" s="602" t="s">
        <v>157</v>
      </c>
      <c r="BO637" s="602" t="s">
        <v>157</v>
      </c>
    </row>
    <row r="638" spans="1:67" ht="14.4" x14ac:dyDescent="0.25">
      <c r="A638" s="597" t="e">
        <v>#N/A</v>
      </c>
      <c r="B638" s="597" t="e">
        <v>#N/A</v>
      </c>
      <c r="C638" s="598" t="s">
        <v>157</v>
      </c>
      <c r="D638" s="598" t="s">
        <v>157</v>
      </c>
      <c r="E638" s="599"/>
      <c r="F638" s="599" t="s">
        <v>157</v>
      </c>
      <c r="G638" s="600" t="s">
        <v>157</v>
      </c>
      <c r="H638" s="601" t="s">
        <v>157</v>
      </c>
      <c r="I638" s="602" t="s">
        <v>157</v>
      </c>
      <c r="J638" s="602" t="s">
        <v>157</v>
      </c>
      <c r="K638" s="602" t="s">
        <v>157</v>
      </c>
      <c r="L638" s="602" t="s">
        <v>157</v>
      </c>
      <c r="M638" s="602" t="s">
        <v>157</v>
      </c>
      <c r="N638" s="602" t="s">
        <v>157</v>
      </c>
      <c r="O638" s="602" t="s">
        <v>157</v>
      </c>
      <c r="P638" s="602" t="s">
        <v>157</v>
      </c>
      <c r="Q638" s="602" t="s">
        <v>157</v>
      </c>
      <c r="R638" s="602" t="s">
        <v>157</v>
      </c>
      <c r="S638" s="602" t="s">
        <v>157</v>
      </c>
      <c r="T638" s="602" t="s">
        <v>157</v>
      </c>
      <c r="U638" s="602" t="s">
        <v>157</v>
      </c>
      <c r="V638" s="602" t="s">
        <v>157</v>
      </c>
      <c r="W638" s="602" t="s">
        <v>157</v>
      </c>
      <c r="X638" s="602" t="s">
        <v>157</v>
      </c>
      <c r="Y638" s="602" t="s">
        <v>157</v>
      </c>
      <c r="Z638" s="602" t="s">
        <v>157</v>
      </c>
      <c r="AA638" s="602" t="s">
        <v>157</v>
      </c>
      <c r="AB638" s="602" t="s">
        <v>157</v>
      </c>
      <c r="AC638" s="602" t="s">
        <v>157</v>
      </c>
      <c r="AD638" s="602" t="s">
        <v>157</v>
      </c>
      <c r="AE638" s="602" t="s">
        <v>157</v>
      </c>
      <c r="AF638" s="602" t="s">
        <v>157</v>
      </c>
      <c r="AG638" s="602" t="s">
        <v>157</v>
      </c>
      <c r="AH638" s="602" t="s">
        <v>157</v>
      </c>
      <c r="AI638" s="602" t="s">
        <v>157</v>
      </c>
      <c r="AJ638" s="602" t="s">
        <v>157</v>
      </c>
      <c r="AK638" s="602" t="s">
        <v>157</v>
      </c>
      <c r="AL638" s="602" t="s">
        <v>157</v>
      </c>
      <c r="AM638" s="602" t="s">
        <v>157</v>
      </c>
      <c r="AN638" s="602" t="s">
        <v>157</v>
      </c>
      <c r="AO638" s="602" t="s">
        <v>157</v>
      </c>
      <c r="AP638" s="602" t="s">
        <v>157</v>
      </c>
      <c r="AQ638" s="602" t="s">
        <v>157</v>
      </c>
      <c r="AR638" s="602" t="s">
        <v>157</v>
      </c>
      <c r="AS638" s="602" t="s">
        <v>157</v>
      </c>
      <c r="AT638" s="602" t="s">
        <v>157</v>
      </c>
      <c r="AU638" s="602" t="s">
        <v>157</v>
      </c>
      <c r="AV638" s="602" t="s">
        <v>157</v>
      </c>
      <c r="AW638" s="602" t="s">
        <v>157</v>
      </c>
      <c r="AX638" s="602" t="s">
        <v>157</v>
      </c>
      <c r="AY638" s="602" t="s">
        <v>157</v>
      </c>
      <c r="AZ638" s="602" t="s">
        <v>157</v>
      </c>
      <c r="BA638" s="602" t="s">
        <v>157</v>
      </c>
      <c r="BB638" s="602" t="s">
        <v>157</v>
      </c>
      <c r="BC638" s="602" t="s">
        <v>157</v>
      </c>
      <c r="BD638" s="602" t="s">
        <v>157</v>
      </c>
      <c r="BE638" s="602" t="s">
        <v>157</v>
      </c>
      <c r="BF638" s="602" t="s">
        <v>157</v>
      </c>
      <c r="BG638" s="602" t="s">
        <v>157</v>
      </c>
      <c r="BH638" s="602" t="s">
        <v>157</v>
      </c>
      <c r="BI638" s="602" t="s">
        <v>157</v>
      </c>
      <c r="BJ638" s="602" t="s">
        <v>157</v>
      </c>
      <c r="BK638" s="602" t="s">
        <v>157</v>
      </c>
      <c r="BL638" s="602" t="s">
        <v>157</v>
      </c>
      <c r="BM638" s="602" t="s">
        <v>157</v>
      </c>
      <c r="BN638" s="602" t="s">
        <v>157</v>
      </c>
      <c r="BO638" s="602" t="s">
        <v>157</v>
      </c>
    </row>
    <row r="639" spans="1:67" ht="14.4" x14ac:dyDescent="0.25">
      <c r="A639" s="597" t="e">
        <v>#N/A</v>
      </c>
      <c r="B639" s="597" t="e">
        <v>#N/A</v>
      </c>
      <c r="C639" s="598" t="s">
        <v>157</v>
      </c>
      <c r="D639" s="598" t="s">
        <v>157</v>
      </c>
      <c r="E639" s="599"/>
      <c r="F639" s="599" t="s">
        <v>157</v>
      </c>
      <c r="G639" s="600" t="s">
        <v>157</v>
      </c>
      <c r="H639" s="601" t="s">
        <v>157</v>
      </c>
      <c r="I639" s="602" t="s">
        <v>157</v>
      </c>
      <c r="J639" s="602" t="s">
        <v>157</v>
      </c>
      <c r="K639" s="602" t="s">
        <v>157</v>
      </c>
      <c r="L639" s="602" t="s">
        <v>157</v>
      </c>
      <c r="M639" s="602" t="s">
        <v>157</v>
      </c>
      <c r="N639" s="602" t="s">
        <v>157</v>
      </c>
      <c r="O639" s="602" t="s">
        <v>157</v>
      </c>
      <c r="P639" s="602" t="s">
        <v>157</v>
      </c>
      <c r="Q639" s="602" t="s">
        <v>157</v>
      </c>
      <c r="R639" s="602" t="s">
        <v>157</v>
      </c>
      <c r="S639" s="602" t="s">
        <v>157</v>
      </c>
      <c r="T639" s="602" t="s">
        <v>157</v>
      </c>
      <c r="U639" s="602" t="s">
        <v>157</v>
      </c>
      <c r="V639" s="602" t="s">
        <v>157</v>
      </c>
      <c r="W639" s="602" t="s">
        <v>157</v>
      </c>
      <c r="X639" s="602" t="s">
        <v>157</v>
      </c>
      <c r="Y639" s="602" t="s">
        <v>157</v>
      </c>
      <c r="Z639" s="602" t="s">
        <v>157</v>
      </c>
      <c r="AA639" s="602" t="s">
        <v>157</v>
      </c>
      <c r="AB639" s="602" t="s">
        <v>157</v>
      </c>
      <c r="AC639" s="602" t="s">
        <v>157</v>
      </c>
      <c r="AD639" s="602" t="s">
        <v>157</v>
      </c>
      <c r="AE639" s="602" t="s">
        <v>157</v>
      </c>
      <c r="AF639" s="602" t="s">
        <v>157</v>
      </c>
      <c r="AG639" s="602" t="s">
        <v>157</v>
      </c>
      <c r="AH639" s="602" t="s">
        <v>157</v>
      </c>
      <c r="AI639" s="602" t="s">
        <v>157</v>
      </c>
      <c r="AJ639" s="602" t="s">
        <v>157</v>
      </c>
      <c r="AK639" s="602" t="s">
        <v>157</v>
      </c>
      <c r="AL639" s="602" t="s">
        <v>157</v>
      </c>
      <c r="AM639" s="602" t="s">
        <v>157</v>
      </c>
      <c r="AN639" s="602" t="s">
        <v>157</v>
      </c>
      <c r="AO639" s="602" t="s">
        <v>157</v>
      </c>
      <c r="AP639" s="602" t="s">
        <v>157</v>
      </c>
      <c r="AQ639" s="602" t="s">
        <v>157</v>
      </c>
      <c r="AR639" s="602" t="s">
        <v>157</v>
      </c>
      <c r="AS639" s="602" t="s">
        <v>157</v>
      </c>
      <c r="AT639" s="602" t="s">
        <v>157</v>
      </c>
      <c r="AU639" s="602" t="s">
        <v>157</v>
      </c>
      <c r="AV639" s="602" t="s">
        <v>157</v>
      </c>
      <c r="AW639" s="602" t="s">
        <v>157</v>
      </c>
      <c r="AX639" s="602" t="s">
        <v>157</v>
      </c>
      <c r="AY639" s="602" t="s">
        <v>157</v>
      </c>
      <c r="AZ639" s="602" t="s">
        <v>157</v>
      </c>
      <c r="BA639" s="602" t="s">
        <v>157</v>
      </c>
      <c r="BB639" s="602" t="s">
        <v>157</v>
      </c>
      <c r="BC639" s="602" t="s">
        <v>157</v>
      </c>
      <c r="BD639" s="602" t="s">
        <v>157</v>
      </c>
      <c r="BE639" s="602" t="s">
        <v>157</v>
      </c>
      <c r="BF639" s="602" t="s">
        <v>157</v>
      </c>
      <c r="BG639" s="602" t="s">
        <v>157</v>
      </c>
      <c r="BH639" s="602" t="s">
        <v>157</v>
      </c>
      <c r="BI639" s="602" t="s">
        <v>157</v>
      </c>
      <c r="BJ639" s="602" t="s">
        <v>157</v>
      </c>
      <c r="BK639" s="602" t="s">
        <v>157</v>
      </c>
      <c r="BL639" s="602" t="s">
        <v>157</v>
      </c>
      <c r="BM639" s="602" t="s">
        <v>157</v>
      </c>
      <c r="BN639" s="602" t="s">
        <v>157</v>
      </c>
      <c r="BO639" s="602" t="s">
        <v>157</v>
      </c>
    </row>
    <row r="640" spans="1:67" ht="14.4" x14ac:dyDescent="0.25">
      <c r="A640" s="597" t="e">
        <v>#N/A</v>
      </c>
      <c r="B640" s="597" t="e">
        <v>#N/A</v>
      </c>
      <c r="C640" s="598" t="s">
        <v>157</v>
      </c>
      <c r="D640" s="598" t="s">
        <v>157</v>
      </c>
      <c r="E640" s="599"/>
      <c r="F640" s="599" t="s">
        <v>157</v>
      </c>
      <c r="G640" s="600" t="s">
        <v>157</v>
      </c>
      <c r="H640" s="601" t="s">
        <v>157</v>
      </c>
      <c r="I640" s="602" t="s">
        <v>157</v>
      </c>
      <c r="J640" s="602" t="s">
        <v>157</v>
      </c>
      <c r="K640" s="602" t="s">
        <v>157</v>
      </c>
      <c r="L640" s="602" t="s">
        <v>157</v>
      </c>
      <c r="M640" s="602" t="s">
        <v>157</v>
      </c>
      <c r="N640" s="602" t="s">
        <v>157</v>
      </c>
      <c r="O640" s="602" t="s">
        <v>157</v>
      </c>
      <c r="P640" s="602" t="s">
        <v>157</v>
      </c>
      <c r="Q640" s="602" t="s">
        <v>157</v>
      </c>
      <c r="R640" s="602" t="s">
        <v>157</v>
      </c>
      <c r="S640" s="602" t="s">
        <v>157</v>
      </c>
      <c r="T640" s="602" t="s">
        <v>157</v>
      </c>
      <c r="U640" s="602" t="s">
        <v>157</v>
      </c>
      <c r="V640" s="602" t="s">
        <v>157</v>
      </c>
      <c r="W640" s="602" t="s">
        <v>157</v>
      </c>
      <c r="X640" s="602" t="s">
        <v>157</v>
      </c>
      <c r="Y640" s="602" t="s">
        <v>157</v>
      </c>
      <c r="Z640" s="602" t="s">
        <v>157</v>
      </c>
      <c r="AA640" s="602" t="s">
        <v>157</v>
      </c>
      <c r="AB640" s="602" t="s">
        <v>157</v>
      </c>
      <c r="AC640" s="602" t="s">
        <v>157</v>
      </c>
      <c r="AD640" s="602" t="s">
        <v>157</v>
      </c>
      <c r="AE640" s="602" t="s">
        <v>157</v>
      </c>
      <c r="AF640" s="602" t="s">
        <v>157</v>
      </c>
      <c r="AG640" s="602" t="s">
        <v>157</v>
      </c>
      <c r="AH640" s="602" t="s">
        <v>157</v>
      </c>
      <c r="AI640" s="602" t="s">
        <v>157</v>
      </c>
      <c r="AJ640" s="602" t="s">
        <v>157</v>
      </c>
      <c r="AK640" s="602" t="s">
        <v>157</v>
      </c>
      <c r="AL640" s="602" t="s">
        <v>157</v>
      </c>
      <c r="AM640" s="602" t="s">
        <v>157</v>
      </c>
      <c r="AN640" s="602" t="s">
        <v>157</v>
      </c>
      <c r="AO640" s="602" t="s">
        <v>157</v>
      </c>
      <c r="AP640" s="602" t="s">
        <v>157</v>
      </c>
      <c r="AQ640" s="602" t="s">
        <v>157</v>
      </c>
      <c r="AR640" s="602" t="s">
        <v>157</v>
      </c>
      <c r="AS640" s="602" t="s">
        <v>157</v>
      </c>
      <c r="AT640" s="602" t="s">
        <v>157</v>
      </c>
      <c r="AU640" s="602" t="s">
        <v>157</v>
      </c>
      <c r="AV640" s="602" t="s">
        <v>157</v>
      </c>
      <c r="AW640" s="602" t="s">
        <v>157</v>
      </c>
      <c r="AX640" s="602" t="s">
        <v>157</v>
      </c>
      <c r="AY640" s="602" t="s">
        <v>157</v>
      </c>
      <c r="AZ640" s="602" t="s">
        <v>157</v>
      </c>
      <c r="BA640" s="602" t="s">
        <v>157</v>
      </c>
      <c r="BB640" s="602" t="s">
        <v>157</v>
      </c>
      <c r="BC640" s="602" t="s">
        <v>157</v>
      </c>
      <c r="BD640" s="602" t="s">
        <v>157</v>
      </c>
      <c r="BE640" s="602" t="s">
        <v>157</v>
      </c>
      <c r="BF640" s="602" t="s">
        <v>157</v>
      </c>
      <c r="BG640" s="602" t="s">
        <v>157</v>
      </c>
      <c r="BH640" s="602" t="s">
        <v>157</v>
      </c>
      <c r="BI640" s="602" t="s">
        <v>157</v>
      </c>
      <c r="BJ640" s="602" t="s">
        <v>157</v>
      </c>
      <c r="BK640" s="602" t="s">
        <v>157</v>
      </c>
      <c r="BL640" s="602" t="s">
        <v>157</v>
      </c>
      <c r="BM640" s="602" t="s">
        <v>157</v>
      </c>
      <c r="BN640" s="602" t="s">
        <v>157</v>
      </c>
      <c r="BO640" s="602" t="s">
        <v>157</v>
      </c>
    </row>
    <row r="641" spans="1:67" ht="14.4" x14ac:dyDescent="0.25">
      <c r="A641" s="597" t="e">
        <v>#N/A</v>
      </c>
      <c r="B641" s="597" t="e">
        <v>#N/A</v>
      </c>
      <c r="C641" s="598" t="s">
        <v>157</v>
      </c>
      <c r="D641" s="598" t="s">
        <v>157</v>
      </c>
      <c r="E641" s="599"/>
      <c r="F641" s="599" t="s">
        <v>157</v>
      </c>
      <c r="G641" s="600" t="s">
        <v>157</v>
      </c>
      <c r="H641" s="601" t="s">
        <v>157</v>
      </c>
      <c r="I641" s="602" t="s">
        <v>157</v>
      </c>
      <c r="J641" s="602" t="s">
        <v>157</v>
      </c>
      <c r="K641" s="602" t="s">
        <v>157</v>
      </c>
      <c r="L641" s="602" t="s">
        <v>157</v>
      </c>
      <c r="M641" s="602" t="s">
        <v>157</v>
      </c>
      <c r="N641" s="602" t="s">
        <v>157</v>
      </c>
      <c r="O641" s="602" t="s">
        <v>157</v>
      </c>
      <c r="P641" s="602" t="s">
        <v>157</v>
      </c>
      <c r="Q641" s="602" t="s">
        <v>157</v>
      </c>
      <c r="R641" s="602" t="s">
        <v>157</v>
      </c>
      <c r="S641" s="602" t="s">
        <v>157</v>
      </c>
      <c r="T641" s="602" t="s">
        <v>157</v>
      </c>
      <c r="U641" s="602" t="s">
        <v>157</v>
      </c>
      <c r="V641" s="602" t="s">
        <v>157</v>
      </c>
      <c r="W641" s="602" t="s">
        <v>157</v>
      </c>
      <c r="X641" s="602" t="s">
        <v>157</v>
      </c>
      <c r="Y641" s="602" t="s">
        <v>157</v>
      </c>
      <c r="Z641" s="602" t="s">
        <v>157</v>
      </c>
      <c r="AA641" s="602" t="s">
        <v>157</v>
      </c>
      <c r="AB641" s="602" t="s">
        <v>157</v>
      </c>
      <c r="AC641" s="602" t="s">
        <v>157</v>
      </c>
      <c r="AD641" s="602" t="s">
        <v>157</v>
      </c>
      <c r="AE641" s="602" t="s">
        <v>157</v>
      </c>
      <c r="AF641" s="602" t="s">
        <v>157</v>
      </c>
      <c r="AG641" s="602" t="s">
        <v>157</v>
      </c>
      <c r="AH641" s="602" t="s">
        <v>157</v>
      </c>
      <c r="AI641" s="602" t="s">
        <v>157</v>
      </c>
      <c r="AJ641" s="602" t="s">
        <v>157</v>
      </c>
      <c r="AK641" s="602" t="s">
        <v>157</v>
      </c>
      <c r="AL641" s="602" t="s">
        <v>157</v>
      </c>
      <c r="AM641" s="602" t="s">
        <v>157</v>
      </c>
      <c r="AN641" s="602" t="s">
        <v>157</v>
      </c>
      <c r="AO641" s="602" t="s">
        <v>157</v>
      </c>
      <c r="AP641" s="602" t="s">
        <v>157</v>
      </c>
      <c r="AQ641" s="602" t="s">
        <v>157</v>
      </c>
      <c r="AR641" s="602" t="s">
        <v>157</v>
      </c>
      <c r="AS641" s="602" t="s">
        <v>157</v>
      </c>
      <c r="AT641" s="602" t="s">
        <v>157</v>
      </c>
      <c r="AU641" s="602" t="s">
        <v>157</v>
      </c>
      <c r="AV641" s="602" t="s">
        <v>157</v>
      </c>
      <c r="AW641" s="602" t="s">
        <v>157</v>
      </c>
      <c r="AX641" s="602" t="s">
        <v>157</v>
      </c>
      <c r="AY641" s="602" t="s">
        <v>157</v>
      </c>
      <c r="AZ641" s="602" t="s">
        <v>157</v>
      </c>
      <c r="BA641" s="602" t="s">
        <v>157</v>
      </c>
      <c r="BB641" s="602" t="s">
        <v>157</v>
      </c>
      <c r="BC641" s="602" t="s">
        <v>157</v>
      </c>
      <c r="BD641" s="602" t="s">
        <v>157</v>
      </c>
      <c r="BE641" s="602" t="s">
        <v>157</v>
      </c>
      <c r="BF641" s="602" t="s">
        <v>157</v>
      </c>
      <c r="BG641" s="602" t="s">
        <v>157</v>
      </c>
      <c r="BH641" s="602" t="s">
        <v>157</v>
      </c>
      <c r="BI641" s="602" t="s">
        <v>157</v>
      </c>
      <c r="BJ641" s="602" t="s">
        <v>157</v>
      </c>
      <c r="BK641" s="602" t="s">
        <v>157</v>
      </c>
      <c r="BL641" s="602" t="s">
        <v>157</v>
      </c>
      <c r="BM641" s="602" t="s">
        <v>157</v>
      </c>
      <c r="BN641" s="602" t="s">
        <v>157</v>
      </c>
      <c r="BO641" s="602" t="s">
        <v>157</v>
      </c>
    </row>
    <row r="642" spans="1:67" ht="14.4" x14ac:dyDescent="0.25">
      <c r="A642" s="597" t="e">
        <v>#N/A</v>
      </c>
      <c r="B642" s="597" t="e">
        <v>#N/A</v>
      </c>
      <c r="C642" s="598" t="s">
        <v>157</v>
      </c>
      <c r="D642" s="598" t="s">
        <v>157</v>
      </c>
      <c r="E642" s="599"/>
      <c r="F642" s="599" t="s">
        <v>157</v>
      </c>
      <c r="G642" s="600" t="s">
        <v>157</v>
      </c>
      <c r="H642" s="601" t="s">
        <v>157</v>
      </c>
      <c r="I642" s="602" t="s">
        <v>157</v>
      </c>
      <c r="J642" s="602" t="s">
        <v>157</v>
      </c>
      <c r="K642" s="602" t="s">
        <v>157</v>
      </c>
      <c r="L642" s="602" t="s">
        <v>157</v>
      </c>
      <c r="M642" s="602" t="s">
        <v>157</v>
      </c>
      <c r="N642" s="602" t="s">
        <v>157</v>
      </c>
      <c r="O642" s="602" t="s">
        <v>157</v>
      </c>
      <c r="P642" s="602" t="s">
        <v>157</v>
      </c>
      <c r="Q642" s="602" t="s">
        <v>157</v>
      </c>
      <c r="R642" s="602" t="s">
        <v>157</v>
      </c>
      <c r="S642" s="602" t="s">
        <v>157</v>
      </c>
      <c r="T642" s="602" t="s">
        <v>157</v>
      </c>
      <c r="U642" s="602" t="s">
        <v>157</v>
      </c>
      <c r="V642" s="602" t="s">
        <v>157</v>
      </c>
      <c r="W642" s="602" t="s">
        <v>157</v>
      </c>
      <c r="X642" s="602" t="s">
        <v>157</v>
      </c>
      <c r="Y642" s="602" t="s">
        <v>157</v>
      </c>
      <c r="Z642" s="602" t="s">
        <v>157</v>
      </c>
      <c r="AA642" s="602" t="s">
        <v>157</v>
      </c>
      <c r="AB642" s="602" t="s">
        <v>157</v>
      </c>
      <c r="AC642" s="602" t="s">
        <v>157</v>
      </c>
      <c r="AD642" s="602" t="s">
        <v>157</v>
      </c>
      <c r="AE642" s="602" t="s">
        <v>157</v>
      </c>
      <c r="AF642" s="602" t="s">
        <v>157</v>
      </c>
      <c r="AG642" s="602" t="s">
        <v>157</v>
      </c>
      <c r="AH642" s="602" t="s">
        <v>157</v>
      </c>
      <c r="AI642" s="602" t="s">
        <v>157</v>
      </c>
      <c r="AJ642" s="602" t="s">
        <v>157</v>
      </c>
      <c r="AK642" s="602" t="s">
        <v>157</v>
      </c>
      <c r="AL642" s="602" t="s">
        <v>157</v>
      </c>
      <c r="AM642" s="602" t="s">
        <v>157</v>
      </c>
      <c r="AN642" s="602" t="s">
        <v>157</v>
      </c>
      <c r="AO642" s="602" t="s">
        <v>157</v>
      </c>
      <c r="AP642" s="602" t="s">
        <v>157</v>
      </c>
      <c r="AQ642" s="602" t="s">
        <v>157</v>
      </c>
      <c r="AR642" s="602" t="s">
        <v>157</v>
      </c>
      <c r="AS642" s="602" t="s">
        <v>157</v>
      </c>
      <c r="AT642" s="602" t="s">
        <v>157</v>
      </c>
      <c r="AU642" s="602" t="s">
        <v>157</v>
      </c>
      <c r="AV642" s="602" t="s">
        <v>157</v>
      </c>
      <c r="AW642" s="602" t="s">
        <v>157</v>
      </c>
      <c r="AX642" s="602" t="s">
        <v>157</v>
      </c>
      <c r="AY642" s="602" t="s">
        <v>157</v>
      </c>
      <c r="AZ642" s="602" t="s">
        <v>157</v>
      </c>
      <c r="BA642" s="602" t="s">
        <v>157</v>
      </c>
      <c r="BB642" s="602" t="s">
        <v>157</v>
      </c>
      <c r="BC642" s="602" t="s">
        <v>157</v>
      </c>
      <c r="BD642" s="602" t="s">
        <v>157</v>
      </c>
      <c r="BE642" s="602" t="s">
        <v>157</v>
      </c>
      <c r="BF642" s="602" t="s">
        <v>157</v>
      </c>
      <c r="BG642" s="602" t="s">
        <v>157</v>
      </c>
      <c r="BH642" s="602" t="s">
        <v>157</v>
      </c>
      <c r="BI642" s="602" t="s">
        <v>157</v>
      </c>
      <c r="BJ642" s="602" t="s">
        <v>157</v>
      </c>
      <c r="BK642" s="602" t="s">
        <v>157</v>
      </c>
      <c r="BL642" s="602" t="s">
        <v>157</v>
      </c>
      <c r="BM642" s="602" t="s">
        <v>157</v>
      </c>
      <c r="BN642" s="602" t="s">
        <v>157</v>
      </c>
      <c r="BO642" s="602" t="s">
        <v>157</v>
      </c>
    </row>
    <row r="643" spans="1:67" ht="14.4" x14ac:dyDescent="0.25">
      <c r="A643" s="597" t="e">
        <v>#N/A</v>
      </c>
      <c r="B643" s="597" t="e">
        <v>#N/A</v>
      </c>
      <c r="C643" s="598" t="s">
        <v>157</v>
      </c>
      <c r="D643" s="598" t="s">
        <v>157</v>
      </c>
      <c r="E643" s="599"/>
      <c r="F643" s="599" t="s">
        <v>157</v>
      </c>
      <c r="G643" s="600" t="s">
        <v>157</v>
      </c>
      <c r="H643" s="601" t="s">
        <v>157</v>
      </c>
      <c r="I643" s="602" t="s">
        <v>157</v>
      </c>
      <c r="J643" s="602" t="s">
        <v>157</v>
      </c>
      <c r="K643" s="602" t="s">
        <v>157</v>
      </c>
      <c r="L643" s="602" t="s">
        <v>157</v>
      </c>
      <c r="M643" s="602" t="s">
        <v>157</v>
      </c>
      <c r="N643" s="602" t="s">
        <v>157</v>
      </c>
      <c r="O643" s="602" t="s">
        <v>157</v>
      </c>
      <c r="P643" s="602" t="s">
        <v>157</v>
      </c>
      <c r="Q643" s="602" t="s">
        <v>157</v>
      </c>
      <c r="R643" s="602" t="s">
        <v>157</v>
      </c>
      <c r="S643" s="602" t="s">
        <v>157</v>
      </c>
      <c r="T643" s="602" t="s">
        <v>157</v>
      </c>
      <c r="U643" s="602" t="s">
        <v>157</v>
      </c>
      <c r="V643" s="602" t="s">
        <v>157</v>
      </c>
      <c r="W643" s="602" t="s">
        <v>157</v>
      </c>
      <c r="X643" s="602" t="s">
        <v>157</v>
      </c>
      <c r="Y643" s="602" t="s">
        <v>157</v>
      </c>
      <c r="Z643" s="602" t="s">
        <v>157</v>
      </c>
      <c r="AA643" s="602" t="s">
        <v>157</v>
      </c>
      <c r="AB643" s="602" t="s">
        <v>157</v>
      </c>
      <c r="AC643" s="602" t="s">
        <v>157</v>
      </c>
      <c r="AD643" s="602" t="s">
        <v>157</v>
      </c>
      <c r="AE643" s="602" t="s">
        <v>157</v>
      </c>
      <c r="AF643" s="602" t="s">
        <v>157</v>
      </c>
      <c r="AG643" s="602" t="s">
        <v>157</v>
      </c>
      <c r="AH643" s="602" t="s">
        <v>157</v>
      </c>
      <c r="AI643" s="602" t="s">
        <v>157</v>
      </c>
      <c r="AJ643" s="602" t="s">
        <v>157</v>
      </c>
      <c r="AK643" s="602" t="s">
        <v>157</v>
      </c>
      <c r="AL643" s="602" t="s">
        <v>157</v>
      </c>
      <c r="AM643" s="602" t="s">
        <v>157</v>
      </c>
      <c r="AN643" s="602" t="s">
        <v>157</v>
      </c>
      <c r="AO643" s="602" t="s">
        <v>157</v>
      </c>
      <c r="AP643" s="602" t="s">
        <v>157</v>
      </c>
      <c r="AQ643" s="602" t="s">
        <v>157</v>
      </c>
      <c r="AR643" s="602" t="s">
        <v>157</v>
      </c>
      <c r="AS643" s="602" t="s">
        <v>157</v>
      </c>
      <c r="AT643" s="602" t="s">
        <v>157</v>
      </c>
      <c r="AU643" s="602" t="s">
        <v>157</v>
      </c>
      <c r="AV643" s="602" t="s">
        <v>157</v>
      </c>
      <c r="AW643" s="602" t="s">
        <v>157</v>
      </c>
      <c r="AX643" s="602" t="s">
        <v>157</v>
      </c>
      <c r="AY643" s="602" t="s">
        <v>157</v>
      </c>
      <c r="AZ643" s="602" t="s">
        <v>157</v>
      </c>
      <c r="BA643" s="602" t="s">
        <v>157</v>
      </c>
      <c r="BB643" s="602" t="s">
        <v>157</v>
      </c>
      <c r="BC643" s="602" t="s">
        <v>157</v>
      </c>
      <c r="BD643" s="602" t="s">
        <v>157</v>
      </c>
      <c r="BE643" s="602" t="s">
        <v>157</v>
      </c>
      <c r="BF643" s="602" t="s">
        <v>157</v>
      </c>
      <c r="BG643" s="602" t="s">
        <v>157</v>
      </c>
      <c r="BH643" s="602" t="s">
        <v>157</v>
      </c>
      <c r="BI643" s="602" t="s">
        <v>157</v>
      </c>
      <c r="BJ643" s="602" t="s">
        <v>157</v>
      </c>
      <c r="BK643" s="602" t="s">
        <v>157</v>
      </c>
      <c r="BL643" s="602" t="s">
        <v>157</v>
      </c>
      <c r="BM643" s="602" t="s">
        <v>157</v>
      </c>
      <c r="BN643" s="602" t="s">
        <v>157</v>
      </c>
      <c r="BO643" s="602" t="s">
        <v>157</v>
      </c>
    </row>
    <row r="644" spans="1:67" ht="14.4" x14ac:dyDescent="0.25">
      <c r="A644" s="597" t="e">
        <v>#N/A</v>
      </c>
      <c r="B644" s="597" t="e">
        <v>#N/A</v>
      </c>
      <c r="C644" s="598" t="s">
        <v>157</v>
      </c>
      <c r="D644" s="598" t="s">
        <v>157</v>
      </c>
      <c r="E644" s="599"/>
      <c r="F644" s="599" t="s">
        <v>157</v>
      </c>
      <c r="G644" s="600" t="s">
        <v>157</v>
      </c>
      <c r="H644" s="601" t="s">
        <v>157</v>
      </c>
      <c r="I644" s="602" t="s">
        <v>157</v>
      </c>
      <c r="J644" s="602" t="s">
        <v>157</v>
      </c>
      <c r="K644" s="602" t="s">
        <v>157</v>
      </c>
      <c r="L644" s="602" t="s">
        <v>157</v>
      </c>
      <c r="M644" s="602" t="s">
        <v>157</v>
      </c>
      <c r="N644" s="602" t="s">
        <v>157</v>
      </c>
      <c r="O644" s="602" t="s">
        <v>157</v>
      </c>
      <c r="P644" s="602" t="s">
        <v>157</v>
      </c>
      <c r="Q644" s="602" t="s">
        <v>157</v>
      </c>
      <c r="R644" s="602" t="s">
        <v>157</v>
      </c>
      <c r="S644" s="602" t="s">
        <v>157</v>
      </c>
      <c r="T644" s="602" t="s">
        <v>157</v>
      </c>
      <c r="U644" s="602" t="s">
        <v>157</v>
      </c>
      <c r="V644" s="602" t="s">
        <v>157</v>
      </c>
      <c r="W644" s="602" t="s">
        <v>157</v>
      </c>
      <c r="X644" s="602" t="s">
        <v>157</v>
      </c>
      <c r="Y644" s="602" t="s">
        <v>157</v>
      </c>
      <c r="Z644" s="602" t="s">
        <v>157</v>
      </c>
      <c r="AA644" s="602" t="s">
        <v>157</v>
      </c>
      <c r="AB644" s="602" t="s">
        <v>157</v>
      </c>
      <c r="AC644" s="602" t="s">
        <v>157</v>
      </c>
      <c r="AD644" s="602" t="s">
        <v>157</v>
      </c>
      <c r="AE644" s="602" t="s">
        <v>157</v>
      </c>
      <c r="AF644" s="602" t="s">
        <v>157</v>
      </c>
      <c r="AG644" s="602" t="s">
        <v>157</v>
      </c>
      <c r="AH644" s="602" t="s">
        <v>157</v>
      </c>
      <c r="AI644" s="602" t="s">
        <v>157</v>
      </c>
      <c r="AJ644" s="602" t="s">
        <v>157</v>
      </c>
      <c r="AK644" s="602" t="s">
        <v>157</v>
      </c>
      <c r="AL644" s="602" t="s">
        <v>157</v>
      </c>
      <c r="AM644" s="602" t="s">
        <v>157</v>
      </c>
      <c r="AN644" s="602" t="s">
        <v>157</v>
      </c>
      <c r="AO644" s="602" t="s">
        <v>157</v>
      </c>
      <c r="AP644" s="602" t="s">
        <v>157</v>
      </c>
      <c r="AQ644" s="602" t="s">
        <v>157</v>
      </c>
      <c r="AR644" s="602" t="s">
        <v>157</v>
      </c>
      <c r="AS644" s="602" t="s">
        <v>157</v>
      </c>
      <c r="AT644" s="602" t="s">
        <v>157</v>
      </c>
      <c r="AU644" s="602" t="s">
        <v>157</v>
      </c>
      <c r="AV644" s="602" t="s">
        <v>157</v>
      </c>
      <c r="AW644" s="602" t="s">
        <v>157</v>
      </c>
      <c r="AX644" s="602" t="s">
        <v>157</v>
      </c>
      <c r="AY644" s="602" t="s">
        <v>157</v>
      </c>
      <c r="AZ644" s="602" t="s">
        <v>157</v>
      </c>
      <c r="BA644" s="602" t="s">
        <v>157</v>
      </c>
      <c r="BB644" s="602" t="s">
        <v>157</v>
      </c>
      <c r="BC644" s="602" t="s">
        <v>157</v>
      </c>
      <c r="BD644" s="602" t="s">
        <v>157</v>
      </c>
      <c r="BE644" s="602" t="s">
        <v>157</v>
      </c>
      <c r="BF644" s="602" t="s">
        <v>157</v>
      </c>
      <c r="BG644" s="602" t="s">
        <v>157</v>
      </c>
      <c r="BH644" s="602" t="s">
        <v>157</v>
      </c>
      <c r="BI644" s="602" t="s">
        <v>157</v>
      </c>
      <c r="BJ644" s="602" t="s">
        <v>157</v>
      </c>
      <c r="BK644" s="602" t="s">
        <v>157</v>
      </c>
      <c r="BL644" s="602" t="s">
        <v>157</v>
      </c>
      <c r="BM644" s="602" t="s">
        <v>157</v>
      </c>
      <c r="BN644" s="602" t="s">
        <v>157</v>
      </c>
      <c r="BO644" s="602" t="s">
        <v>157</v>
      </c>
    </row>
    <row r="645" spans="1:67" ht="14.4" x14ac:dyDescent="0.25">
      <c r="A645" s="597" t="e">
        <v>#N/A</v>
      </c>
      <c r="B645" s="597" t="e">
        <v>#N/A</v>
      </c>
      <c r="C645" s="598" t="s">
        <v>157</v>
      </c>
      <c r="D645" s="598" t="s">
        <v>157</v>
      </c>
      <c r="E645" s="599"/>
      <c r="F645" s="599" t="s">
        <v>157</v>
      </c>
      <c r="G645" s="600" t="s">
        <v>157</v>
      </c>
      <c r="H645" s="601" t="s">
        <v>157</v>
      </c>
      <c r="I645" s="602" t="s">
        <v>157</v>
      </c>
      <c r="J645" s="602" t="s">
        <v>157</v>
      </c>
      <c r="K645" s="602" t="s">
        <v>157</v>
      </c>
      <c r="L645" s="602" t="s">
        <v>157</v>
      </c>
      <c r="M645" s="602" t="s">
        <v>157</v>
      </c>
      <c r="N645" s="602" t="s">
        <v>157</v>
      </c>
      <c r="O645" s="602" t="s">
        <v>157</v>
      </c>
      <c r="P645" s="602" t="s">
        <v>157</v>
      </c>
      <c r="Q645" s="602" t="s">
        <v>157</v>
      </c>
      <c r="R645" s="602" t="s">
        <v>157</v>
      </c>
      <c r="S645" s="602" t="s">
        <v>157</v>
      </c>
      <c r="T645" s="602" t="s">
        <v>157</v>
      </c>
      <c r="U645" s="602" t="s">
        <v>157</v>
      </c>
      <c r="V645" s="602" t="s">
        <v>157</v>
      </c>
      <c r="W645" s="602" t="s">
        <v>157</v>
      </c>
      <c r="X645" s="602" t="s">
        <v>157</v>
      </c>
      <c r="Y645" s="602" t="s">
        <v>157</v>
      </c>
      <c r="Z645" s="602" t="s">
        <v>157</v>
      </c>
      <c r="AA645" s="602" t="s">
        <v>157</v>
      </c>
      <c r="AB645" s="602" t="s">
        <v>157</v>
      </c>
      <c r="AC645" s="602" t="s">
        <v>157</v>
      </c>
      <c r="AD645" s="602" t="s">
        <v>157</v>
      </c>
      <c r="AE645" s="602" t="s">
        <v>157</v>
      </c>
      <c r="AF645" s="602" t="s">
        <v>157</v>
      </c>
      <c r="AG645" s="602" t="s">
        <v>157</v>
      </c>
      <c r="AH645" s="602" t="s">
        <v>157</v>
      </c>
      <c r="AI645" s="602" t="s">
        <v>157</v>
      </c>
      <c r="AJ645" s="602" t="s">
        <v>157</v>
      </c>
      <c r="AK645" s="602" t="s">
        <v>157</v>
      </c>
      <c r="AL645" s="602" t="s">
        <v>157</v>
      </c>
      <c r="AM645" s="602" t="s">
        <v>157</v>
      </c>
      <c r="AN645" s="602" t="s">
        <v>157</v>
      </c>
      <c r="AO645" s="602" t="s">
        <v>157</v>
      </c>
      <c r="AP645" s="602" t="s">
        <v>157</v>
      </c>
      <c r="AQ645" s="602" t="s">
        <v>157</v>
      </c>
      <c r="AR645" s="602" t="s">
        <v>157</v>
      </c>
      <c r="AS645" s="602" t="s">
        <v>157</v>
      </c>
      <c r="AT645" s="602" t="s">
        <v>157</v>
      </c>
      <c r="AU645" s="602" t="s">
        <v>157</v>
      </c>
      <c r="AV645" s="602" t="s">
        <v>157</v>
      </c>
      <c r="AW645" s="602" t="s">
        <v>157</v>
      </c>
      <c r="AX645" s="602" t="s">
        <v>157</v>
      </c>
      <c r="AY645" s="602" t="s">
        <v>157</v>
      </c>
      <c r="AZ645" s="602" t="s">
        <v>157</v>
      </c>
      <c r="BA645" s="602" t="s">
        <v>157</v>
      </c>
      <c r="BB645" s="602" t="s">
        <v>157</v>
      </c>
      <c r="BC645" s="602" t="s">
        <v>157</v>
      </c>
      <c r="BD645" s="602" t="s">
        <v>157</v>
      </c>
      <c r="BE645" s="602" t="s">
        <v>157</v>
      </c>
      <c r="BF645" s="602" t="s">
        <v>157</v>
      </c>
      <c r="BG645" s="602" t="s">
        <v>157</v>
      </c>
      <c r="BH645" s="602" t="s">
        <v>157</v>
      </c>
      <c r="BI645" s="602" t="s">
        <v>157</v>
      </c>
      <c r="BJ645" s="602" t="s">
        <v>157</v>
      </c>
      <c r="BK645" s="602" t="s">
        <v>157</v>
      </c>
      <c r="BL645" s="602" t="s">
        <v>157</v>
      </c>
      <c r="BM645" s="602" t="s">
        <v>157</v>
      </c>
      <c r="BN645" s="602" t="s">
        <v>157</v>
      </c>
      <c r="BO645" s="602" t="s">
        <v>157</v>
      </c>
    </row>
    <row r="646" spans="1:67" ht="14.4" x14ac:dyDescent="0.25">
      <c r="A646" s="597" t="e">
        <v>#N/A</v>
      </c>
      <c r="B646" s="597" t="e">
        <v>#N/A</v>
      </c>
      <c r="C646" s="598" t="s">
        <v>157</v>
      </c>
      <c r="D646" s="598" t="s">
        <v>157</v>
      </c>
      <c r="E646" s="599"/>
      <c r="F646" s="599" t="s">
        <v>157</v>
      </c>
      <c r="G646" s="600" t="s">
        <v>157</v>
      </c>
      <c r="H646" s="601" t="s">
        <v>157</v>
      </c>
      <c r="I646" s="602" t="s">
        <v>157</v>
      </c>
      <c r="J646" s="602" t="s">
        <v>157</v>
      </c>
      <c r="K646" s="602" t="s">
        <v>157</v>
      </c>
      <c r="L646" s="602" t="s">
        <v>157</v>
      </c>
      <c r="M646" s="602" t="s">
        <v>157</v>
      </c>
      <c r="N646" s="602" t="s">
        <v>157</v>
      </c>
      <c r="O646" s="602" t="s">
        <v>157</v>
      </c>
      <c r="P646" s="602" t="s">
        <v>157</v>
      </c>
      <c r="Q646" s="602" t="s">
        <v>157</v>
      </c>
      <c r="R646" s="602" t="s">
        <v>157</v>
      </c>
      <c r="S646" s="602" t="s">
        <v>157</v>
      </c>
      <c r="T646" s="602" t="s">
        <v>157</v>
      </c>
      <c r="U646" s="602" t="s">
        <v>157</v>
      </c>
      <c r="V646" s="602" t="s">
        <v>157</v>
      </c>
      <c r="W646" s="602" t="s">
        <v>157</v>
      </c>
      <c r="X646" s="602" t="s">
        <v>157</v>
      </c>
      <c r="Y646" s="602" t="s">
        <v>157</v>
      </c>
      <c r="Z646" s="602" t="s">
        <v>157</v>
      </c>
      <c r="AA646" s="602" t="s">
        <v>157</v>
      </c>
      <c r="AB646" s="602" t="s">
        <v>157</v>
      </c>
      <c r="AC646" s="602" t="s">
        <v>157</v>
      </c>
      <c r="AD646" s="602" t="s">
        <v>157</v>
      </c>
      <c r="AE646" s="602" t="s">
        <v>157</v>
      </c>
      <c r="AF646" s="602" t="s">
        <v>157</v>
      </c>
      <c r="AG646" s="602" t="s">
        <v>157</v>
      </c>
      <c r="AH646" s="602" t="s">
        <v>157</v>
      </c>
      <c r="AI646" s="602" t="s">
        <v>157</v>
      </c>
      <c r="AJ646" s="602" t="s">
        <v>157</v>
      </c>
      <c r="AK646" s="602" t="s">
        <v>157</v>
      </c>
      <c r="AL646" s="602" t="s">
        <v>157</v>
      </c>
      <c r="AM646" s="602" t="s">
        <v>157</v>
      </c>
      <c r="AN646" s="602" t="s">
        <v>157</v>
      </c>
      <c r="AO646" s="602" t="s">
        <v>157</v>
      </c>
      <c r="AP646" s="602" t="s">
        <v>157</v>
      </c>
      <c r="AQ646" s="602" t="s">
        <v>157</v>
      </c>
      <c r="AR646" s="602" t="s">
        <v>157</v>
      </c>
      <c r="AS646" s="602" t="s">
        <v>157</v>
      </c>
      <c r="AT646" s="602" t="s">
        <v>157</v>
      </c>
      <c r="AU646" s="602" t="s">
        <v>157</v>
      </c>
      <c r="AV646" s="602" t="s">
        <v>157</v>
      </c>
      <c r="AW646" s="602" t="s">
        <v>157</v>
      </c>
      <c r="AX646" s="602" t="s">
        <v>157</v>
      </c>
      <c r="AY646" s="602" t="s">
        <v>157</v>
      </c>
      <c r="AZ646" s="602" t="s">
        <v>157</v>
      </c>
      <c r="BA646" s="602" t="s">
        <v>157</v>
      </c>
      <c r="BB646" s="602" t="s">
        <v>157</v>
      </c>
      <c r="BC646" s="602" t="s">
        <v>157</v>
      </c>
      <c r="BD646" s="602" t="s">
        <v>157</v>
      </c>
      <c r="BE646" s="602" t="s">
        <v>157</v>
      </c>
      <c r="BF646" s="602" t="s">
        <v>157</v>
      </c>
      <c r="BG646" s="602" t="s">
        <v>157</v>
      </c>
      <c r="BH646" s="602" t="s">
        <v>157</v>
      </c>
      <c r="BI646" s="602" t="s">
        <v>157</v>
      </c>
      <c r="BJ646" s="602" t="s">
        <v>157</v>
      </c>
      <c r="BK646" s="602" t="s">
        <v>157</v>
      </c>
      <c r="BL646" s="602" t="s">
        <v>157</v>
      </c>
      <c r="BM646" s="602" t="s">
        <v>157</v>
      </c>
      <c r="BN646" s="602" t="s">
        <v>157</v>
      </c>
      <c r="BO646" s="602" t="s">
        <v>157</v>
      </c>
    </row>
    <row r="647" spans="1:67" ht="14.4" x14ac:dyDescent="0.25">
      <c r="A647" s="597" t="e">
        <v>#N/A</v>
      </c>
      <c r="B647" s="597" t="e">
        <v>#N/A</v>
      </c>
      <c r="C647" s="598" t="s">
        <v>157</v>
      </c>
      <c r="D647" s="598" t="s">
        <v>157</v>
      </c>
      <c r="E647" s="599"/>
      <c r="F647" s="599" t="s">
        <v>157</v>
      </c>
      <c r="G647" s="600" t="s">
        <v>157</v>
      </c>
      <c r="H647" s="601" t="s">
        <v>157</v>
      </c>
      <c r="I647" s="602" t="s">
        <v>157</v>
      </c>
      <c r="J647" s="602" t="s">
        <v>157</v>
      </c>
      <c r="K647" s="602" t="s">
        <v>157</v>
      </c>
      <c r="L647" s="602" t="s">
        <v>157</v>
      </c>
      <c r="M647" s="602" t="s">
        <v>157</v>
      </c>
      <c r="N647" s="602" t="s">
        <v>157</v>
      </c>
      <c r="O647" s="602" t="s">
        <v>157</v>
      </c>
      <c r="P647" s="602" t="s">
        <v>157</v>
      </c>
      <c r="Q647" s="602" t="s">
        <v>157</v>
      </c>
      <c r="R647" s="602" t="s">
        <v>157</v>
      </c>
      <c r="S647" s="602" t="s">
        <v>157</v>
      </c>
      <c r="T647" s="602" t="s">
        <v>157</v>
      </c>
      <c r="U647" s="602" t="s">
        <v>157</v>
      </c>
      <c r="V647" s="602" t="s">
        <v>157</v>
      </c>
      <c r="W647" s="602" t="s">
        <v>157</v>
      </c>
      <c r="X647" s="602" t="s">
        <v>157</v>
      </c>
      <c r="Y647" s="602" t="s">
        <v>157</v>
      </c>
      <c r="Z647" s="602" t="s">
        <v>157</v>
      </c>
      <c r="AA647" s="602" t="s">
        <v>157</v>
      </c>
      <c r="AB647" s="602" t="s">
        <v>157</v>
      </c>
      <c r="AC647" s="602" t="s">
        <v>157</v>
      </c>
      <c r="AD647" s="602" t="s">
        <v>157</v>
      </c>
      <c r="AE647" s="602" t="s">
        <v>157</v>
      </c>
      <c r="AF647" s="602" t="s">
        <v>157</v>
      </c>
      <c r="AG647" s="602" t="s">
        <v>157</v>
      </c>
      <c r="AH647" s="602" t="s">
        <v>157</v>
      </c>
      <c r="AI647" s="602" t="s">
        <v>157</v>
      </c>
      <c r="AJ647" s="602" t="s">
        <v>157</v>
      </c>
      <c r="AK647" s="602" t="s">
        <v>157</v>
      </c>
      <c r="AL647" s="602" t="s">
        <v>157</v>
      </c>
      <c r="AM647" s="602" t="s">
        <v>157</v>
      </c>
      <c r="AN647" s="602" t="s">
        <v>157</v>
      </c>
      <c r="AO647" s="602" t="s">
        <v>157</v>
      </c>
      <c r="AP647" s="602" t="s">
        <v>157</v>
      </c>
      <c r="AQ647" s="602" t="s">
        <v>157</v>
      </c>
      <c r="AR647" s="602" t="s">
        <v>157</v>
      </c>
      <c r="AS647" s="602" t="s">
        <v>157</v>
      </c>
      <c r="AT647" s="602" t="s">
        <v>157</v>
      </c>
      <c r="AU647" s="602" t="s">
        <v>157</v>
      </c>
      <c r="AV647" s="602" t="s">
        <v>157</v>
      </c>
      <c r="AW647" s="602" t="s">
        <v>157</v>
      </c>
      <c r="AX647" s="602" t="s">
        <v>157</v>
      </c>
      <c r="AY647" s="602" t="s">
        <v>157</v>
      </c>
      <c r="AZ647" s="602" t="s">
        <v>157</v>
      </c>
      <c r="BA647" s="602" t="s">
        <v>157</v>
      </c>
      <c r="BB647" s="602" t="s">
        <v>157</v>
      </c>
      <c r="BC647" s="602" t="s">
        <v>157</v>
      </c>
      <c r="BD647" s="602" t="s">
        <v>157</v>
      </c>
      <c r="BE647" s="602" t="s">
        <v>157</v>
      </c>
      <c r="BF647" s="602" t="s">
        <v>157</v>
      </c>
      <c r="BG647" s="602" t="s">
        <v>157</v>
      </c>
      <c r="BH647" s="602" t="s">
        <v>157</v>
      </c>
      <c r="BI647" s="602" t="s">
        <v>157</v>
      </c>
      <c r="BJ647" s="602" t="s">
        <v>157</v>
      </c>
      <c r="BK647" s="602" t="s">
        <v>157</v>
      </c>
      <c r="BL647" s="602" t="s">
        <v>157</v>
      </c>
      <c r="BM647" s="602" t="s">
        <v>157</v>
      </c>
      <c r="BN647" s="602" t="s">
        <v>157</v>
      </c>
      <c r="BO647" s="602" t="s">
        <v>157</v>
      </c>
    </row>
    <row r="648" spans="1:67" ht="14.4" x14ac:dyDescent="0.25">
      <c r="A648" s="597" t="e">
        <v>#N/A</v>
      </c>
      <c r="B648" s="597" t="e">
        <v>#N/A</v>
      </c>
      <c r="C648" s="598" t="s">
        <v>157</v>
      </c>
      <c r="D648" s="598" t="s">
        <v>157</v>
      </c>
      <c r="E648" s="599"/>
      <c r="F648" s="599" t="s">
        <v>157</v>
      </c>
      <c r="G648" s="600" t="s">
        <v>157</v>
      </c>
      <c r="H648" s="601" t="s">
        <v>157</v>
      </c>
      <c r="I648" s="602" t="s">
        <v>157</v>
      </c>
      <c r="J648" s="602" t="s">
        <v>157</v>
      </c>
      <c r="K648" s="602" t="s">
        <v>157</v>
      </c>
      <c r="L648" s="602" t="s">
        <v>157</v>
      </c>
      <c r="M648" s="602" t="s">
        <v>157</v>
      </c>
      <c r="N648" s="602" t="s">
        <v>157</v>
      </c>
      <c r="O648" s="602" t="s">
        <v>157</v>
      </c>
      <c r="P648" s="602" t="s">
        <v>157</v>
      </c>
      <c r="Q648" s="602" t="s">
        <v>157</v>
      </c>
      <c r="R648" s="602" t="s">
        <v>157</v>
      </c>
      <c r="S648" s="602" t="s">
        <v>157</v>
      </c>
      <c r="T648" s="602" t="s">
        <v>157</v>
      </c>
      <c r="U648" s="602" t="s">
        <v>157</v>
      </c>
      <c r="V648" s="602" t="s">
        <v>157</v>
      </c>
      <c r="W648" s="602" t="s">
        <v>157</v>
      </c>
      <c r="X648" s="602" t="s">
        <v>157</v>
      </c>
      <c r="Y648" s="602" t="s">
        <v>157</v>
      </c>
      <c r="Z648" s="602" t="s">
        <v>157</v>
      </c>
      <c r="AA648" s="602" t="s">
        <v>157</v>
      </c>
      <c r="AB648" s="602" t="s">
        <v>157</v>
      </c>
      <c r="AC648" s="602" t="s">
        <v>157</v>
      </c>
      <c r="AD648" s="602" t="s">
        <v>157</v>
      </c>
      <c r="AE648" s="602" t="s">
        <v>157</v>
      </c>
      <c r="AF648" s="602" t="s">
        <v>157</v>
      </c>
      <c r="AG648" s="602" t="s">
        <v>157</v>
      </c>
      <c r="AH648" s="602" t="s">
        <v>157</v>
      </c>
      <c r="AI648" s="602" t="s">
        <v>157</v>
      </c>
      <c r="AJ648" s="602" t="s">
        <v>157</v>
      </c>
      <c r="AK648" s="602" t="s">
        <v>157</v>
      </c>
      <c r="AL648" s="602" t="s">
        <v>157</v>
      </c>
      <c r="AM648" s="602" t="s">
        <v>157</v>
      </c>
      <c r="AN648" s="602" t="s">
        <v>157</v>
      </c>
      <c r="AO648" s="602" t="s">
        <v>157</v>
      </c>
      <c r="AP648" s="602" t="s">
        <v>157</v>
      </c>
      <c r="AQ648" s="602" t="s">
        <v>157</v>
      </c>
      <c r="AR648" s="602" t="s">
        <v>157</v>
      </c>
      <c r="AS648" s="602" t="s">
        <v>157</v>
      </c>
      <c r="AT648" s="602" t="s">
        <v>157</v>
      </c>
      <c r="AU648" s="602" t="s">
        <v>157</v>
      </c>
      <c r="AV648" s="602" t="s">
        <v>157</v>
      </c>
      <c r="AW648" s="602" t="s">
        <v>157</v>
      </c>
      <c r="AX648" s="602" t="s">
        <v>157</v>
      </c>
      <c r="AY648" s="602" t="s">
        <v>157</v>
      </c>
      <c r="AZ648" s="602" t="s">
        <v>157</v>
      </c>
      <c r="BA648" s="602" t="s">
        <v>157</v>
      </c>
      <c r="BB648" s="602" t="s">
        <v>157</v>
      </c>
      <c r="BC648" s="602" t="s">
        <v>157</v>
      </c>
      <c r="BD648" s="602" t="s">
        <v>157</v>
      </c>
      <c r="BE648" s="602" t="s">
        <v>157</v>
      </c>
      <c r="BF648" s="602" t="s">
        <v>157</v>
      </c>
      <c r="BG648" s="602" t="s">
        <v>157</v>
      </c>
      <c r="BH648" s="602" t="s">
        <v>157</v>
      </c>
      <c r="BI648" s="602" t="s">
        <v>157</v>
      </c>
      <c r="BJ648" s="602" t="s">
        <v>157</v>
      </c>
      <c r="BK648" s="602" t="s">
        <v>157</v>
      </c>
      <c r="BL648" s="602" t="s">
        <v>157</v>
      </c>
      <c r="BM648" s="602" t="s">
        <v>157</v>
      </c>
      <c r="BN648" s="602" t="s">
        <v>157</v>
      </c>
      <c r="BO648" s="602" t="s">
        <v>157</v>
      </c>
    </row>
    <row r="649" spans="1:67" ht="14.4" x14ac:dyDescent="0.25">
      <c r="A649" s="597" t="e">
        <v>#N/A</v>
      </c>
      <c r="B649" s="597" t="e">
        <v>#N/A</v>
      </c>
      <c r="C649" s="598" t="s">
        <v>157</v>
      </c>
      <c r="D649" s="598" t="s">
        <v>157</v>
      </c>
      <c r="E649" s="599"/>
      <c r="F649" s="599" t="s">
        <v>157</v>
      </c>
      <c r="G649" s="600" t="s">
        <v>157</v>
      </c>
      <c r="H649" s="601" t="s">
        <v>157</v>
      </c>
      <c r="I649" s="602" t="s">
        <v>157</v>
      </c>
      <c r="J649" s="602" t="s">
        <v>157</v>
      </c>
      <c r="K649" s="602" t="s">
        <v>157</v>
      </c>
      <c r="L649" s="602" t="s">
        <v>157</v>
      </c>
      <c r="M649" s="602" t="s">
        <v>157</v>
      </c>
      <c r="N649" s="602" t="s">
        <v>157</v>
      </c>
      <c r="O649" s="602" t="s">
        <v>157</v>
      </c>
      <c r="P649" s="602" t="s">
        <v>157</v>
      </c>
      <c r="Q649" s="602" t="s">
        <v>157</v>
      </c>
      <c r="R649" s="602" t="s">
        <v>157</v>
      </c>
      <c r="S649" s="602" t="s">
        <v>157</v>
      </c>
      <c r="T649" s="602" t="s">
        <v>157</v>
      </c>
      <c r="U649" s="602" t="s">
        <v>157</v>
      </c>
      <c r="V649" s="602" t="s">
        <v>157</v>
      </c>
      <c r="W649" s="602" t="s">
        <v>157</v>
      </c>
      <c r="X649" s="602" t="s">
        <v>157</v>
      </c>
      <c r="Y649" s="602" t="s">
        <v>157</v>
      </c>
      <c r="Z649" s="602" t="s">
        <v>157</v>
      </c>
      <c r="AA649" s="602" t="s">
        <v>157</v>
      </c>
      <c r="AB649" s="602" t="s">
        <v>157</v>
      </c>
      <c r="AC649" s="602" t="s">
        <v>157</v>
      </c>
      <c r="AD649" s="602" t="s">
        <v>157</v>
      </c>
      <c r="AE649" s="602" t="s">
        <v>157</v>
      </c>
      <c r="AF649" s="602" t="s">
        <v>157</v>
      </c>
      <c r="AG649" s="602" t="s">
        <v>157</v>
      </c>
      <c r="AH649" s="602" t="s">
        <v>157</v>
      </c>
      <c r="AI649" s="602" t="s">
        <v>157</v>
      </c>
      <c r="AJ649" s="602" t="s">
        <v>157</v>
      </c>
      <c r="AK649" s="602" t="s">
        <v>157</v>
      </c>
      <c r="AL649" s="602" t="s">
        <v>157</v>
      </c>
      <c r="AM649" s="602" t="s">
        <v>157</v>
      </c>
      <c r="AN649" s="602" t="s">
        <v>157</v>
      </c>
      <c r="AO649" s="602" t="s">
        <v>157</v>
      </c>
      <c r="AP649" s="602" t="s">
        <v>157</v>
      </c>
      <c r="AQ649" s="602" t="s">
        <v>157</v>
      </c>
      <c r="AR649" s="602" t="s">
        <v>157</v>
      </c>
      <c r="AS649" s="602" t="s">
        <v>157</v>
      </c>
      <c r="AT649" s="602" t="s">
        <v>157</v>
      </c>
      <c r="AU649" s="602" t="s">
        <v>157</v>
      </c>
      <c r="AV649" s="602" t="s">
        <v>157</v>
      </c>
      <c r="AW649" s="602" t="s">
        <v>157</v>
      </c>
      <c r="AX649" s="602" t="s">
        <v>157</v>
      </c>
      <c r="AY649" s="602" t="s">
        <v>157</v>
      </c>
      <c r="AZ649" s="602" t="s">
        <v>157</v>
      </c>
      <c r="BA649" s="602" t="s">
        <v>157</v>
      </c>
      <c r="BB649" s="602" t="s">
        <v>157</v>
      </c>
      <c r="BC649" s="602" t="s">
        <v>157</v>
      </c>
      <c r="BD649" s="602" t="s">
        <v>157</v>
      </c>
      <c r="BE649" s="602" t="s">
        <v>157</v>
      </c>
      <c r="BF649" s="602" t="s">
        <v>157</v>
      </c>
      <c r="BG649" s="602" t="s">
        <v>157</v>
      </c>
      <c r="BH649" s="602" t="s">
        <v>157</v>
      </c>
      <c r="BI649" s="602" t="s">
        <v>157</v>
      </c>
      <c r="BJ649" s="602" t="s">
        <v>157</v>
      </c>
      <c r="BK649" s="602" t="s">
        <v>157</v>
      </c>
      <c r="BL649" s="602" t="s">
        <v>157</v>
      </c>
      <c r="BM649" s="602" t="s">
        <v>157</v>
      </c>
      <c r="BN649" s="602" t="s">
        <v>157</v>
      </c>
      <c r="BO649" s="602" t="s">
        <v>157</v>
      </c>
    </row>
    <row r="650" spans="1:67" ht="14.4" x14ac:dyDescent="0.25">
      <c r="A650" s="597" t="e">
        <v>#N/A</v>
      </c>
      <c r="B650" s="597" t="e">
        <v>#N/A</v>
      </c>
      <c r="C650" s="598" t="s">
        <v>157</v>
      </c>
      <c r="D650" s="598" t="s">
        <v>157</v>
      </c>
      <c r="E650" s="599"/>
      <c r="F650" s="599" t="s">
        <v>157</v>
      </c>
      <c r="G650" s="600" t="s">
        <v>157</v>
      </c>
      <c r="H650" s="601" t="s">
        <v>157</v>
      </c>
      <c r="I650" s="602" t="s">
        <v>157</v>
      </c>
      <c r="J650" s="602" t="s">
        <v>157</v>
      </c>
      <c r="K650" s="602" t="s">
        <v>157</v>
      </c>
      <c r="L650" s="602" t="s">
        <v>157</v>
      </c>
      <c r="M650" s="602" t="s">
        <v>157</v>
      </c>
      <c r="N650" s="602" t="s">
        <v>157</v>
      </c>
      <c r="O650" s="602" t="s">
        <v>157</v>
      </c>
      <c r="P650" s="602" t="s">
        <v>157</v>
      </c>
      <c r="Q650" s="602" t="s">
        <v>157</v>
      </c>
      <c r="R650" s="602" t="s">
        <v>157</v>
      </c>
      <c r="S650" s="602" t="s">
        <v>157</v>
      </c>
      <c r="T650" s="602" t="s">
        <v>157</v>
      </c>
      <c r="U650" s="602" t="s">
        <v>157</v>
      </c>
      <c r="V650" s="602" t="s">
        <v>157</v>
      </c>
      <c r="W650" s="602" t="s">
        <v>157</v>
      </c>
      <c r="X650" s="602" t="s">
        <v>157</v>
      </c>
      <c r="Y650" s="602" t="s">
        <v>157</v>
      </c>
      <c r="Z650" s="602" t="s">
        <v>157</v>
      </c>
      <c r="AA650" s="602" t="s">
        <v>157</v>
      </c>
      <c r="AB650" s="602" t="s">
        <v>157</v>
      </c>
      <c r="AC650" s="602" t="s">
        <v>157</v>
      </c>
      <c r="AD650" s="602" t="s">
        <v>157</v>
      </c>
      <c r="AE650" s="602" t="s">
        <v>157</v>
      </c>
      <c r="AF650" s="602" t="s">
        <v>157</v>
      </c>
      <c r="AG650" s="602" t="s">
        <v>157</v>
      </c>
      <c r="AH650" s="602" t="s">
        <v>157</v>
      </c>
      <c r="AI650" s="602" t="s">
        <v>157</v>
      </c>
      <c r="AJ650" s="602" t="s">
        <v>157</v>
      </c>
      <c r="AK650" s="602" t="s">
        <v>157</v>
      </c>
      <c r="AL650" s="602" t="s">
        <v>157</v>
      </c>
      <c r="AM650" s="602" t="s">
        <v>157</v>
      </c>
      <c r="AN650" s="602" t="s">
        <v>157</v>
      </c>
      <c r="AO650" s="602" t="s">
        <v>157</v>
      </c>
      <c r="AP650" s="602" t="s">
        <v>157</v>
      </c>
      <c r="AQ650" s="602" t="s">
        <v>157</v>
      </c>
      <c r="AR650" s="602" t="s">
        <v>157</v>
      </c>
      <c r="AS650" s="602" t="s">
        <v>157</v>
      </c>
      <c r="AT650" s="602" t="s">
        <v>157</v>
      </c>
      <c r="AU650" s="602" t="s">
        <v>157</v>
      </c>
      <c r="AV650" s="602" t="s">
        <v>157</v>
      </c>
      <c r="AW650" s="602" t="s">
        <v>157</v>
      </c>
      <c r="AX650" s="602" t="s">
        <v>157</v>
      </c>
      <c r="AY650" s="602" t="s">
        <v>157</v>
      </c>
      <c r="AZ650" s="602" t="s">
        <v>157</v>
      </c>
      <c r="BA650" s="602" t="s">
        <v>157</v>
      </c>
      <c r="BB650" s="602" t="s">
        <v>157</v>
      </c>
      <c r="BC650" s="602" t="s">
        <v>157</v>
      </c>
      <c r="BD650" s="602" t="s">
        <v>157</v>
      </c>
      <c r="BE650" s="602" t="s">
        <v>157</v>
      </c>
      <c r="BF650" s="602" t="s">
        <v>157</v>
      </c>
      <c r="BG650" s="602" t="s">
        <v>157</v>
      </c>
      <c r="BH650" s="602" t="s">
        <v>157</v>
      </c>
      <c r="BI650" s="602" t="s">
        <v>157</v>
      </c>
      <c r="BJ650" s="602" t="s">
        <v>157</v>
      </c>
      <c r="BK650" s="602" t="s">
        <v>157</v>
      </c>
      <c r="BL650" s="602" t="s">
        <v>157</v>
      </c>
      <c r="BM650" s="602" t="s">
        <v>157</v>
      </c>
      <c r="BN650" s="602" t="s">
        <v>157</v>
      </c>
      <c r="BO650" s="602" t="s">
        <v>157</v>
      </c>
    </row>
    <row r="651" spans="1:67" ht="14.4" x14ac:dyDescent="0.25">
      <c r="A651" s="597" t="e">
        <v>#N/A</v>
      </c>
      <c r="B651" s="597" t="e">
        <v>#N/A</v>
      </c>
      <c r="C651" s="598" t="s">
        <v>157</v>
      </c>
      <c r="D651" s="598" t="s">
        <v>157</v>
      </c>
      <c r="E651" s="599"/>
      <c r="F651" s="599" t="s">
        <v>157</v>
      </c>
      <c r="G651" s="600" t="s">
        <v>157</v>
      </c>
      <c r="H651" s="601" t="s">
        <v>157</v>
      </c>
      <c r="I651" s="602" t="s">
        <v>157</v>
      </c>
      <c r="J651" s="602" t="s">
        <v>157</v>
      </c>
      <c r="K651" s="602" t="s">
        <v>157</v>
      </c>
      <c r="L651" s="602" t="s">
        <v>157</v>
      </c>
      <c r="M651" s="602" t="s">
        <v>157</v>
      </c>
      <c r="N651" s="602" t="s">
        <v>157</v>
      </c>
      <c r="O651" s="602" t="s">
        <v>157</v>
      </c>
      <c r="P651" s="602" t="s">
        <v>157</v>
      </c>
      <c r="Q651" s="602" t="s">
        <v>157</v>
      </c>
      <c r="R651" s="602" t="s">
        <v>157</v>
      </c>
      <c r="S651" s="602" t="s">
        <v>157</v>
      </c>
      <c r="T651" s="602" t="s">
        <v>157</v>
      </c>
      <c r="U651" s="602" t="s">
        <v>157</v>
      </c>
      <c r="V651" s="602" t="s">
        <v>157</v>
      </c>
      <c r="W651" s="602" t="s">
        <v>157</v>
      </c>
      <c r="X651" s="602" t="s">
        <v>157</v>
      </c>
      <c r="Y651" s="602" t="s">
        <v>157</v>
      </c>
      <c r="Z651" s="602" t="s">
        <v>157</v>
      </c>
      <c r="AA651" s="602" t="s">
        <v>157</v>
      </c>
      <c r="AB651" s="602" t="s">
        <v>157</v>
      </c>
      <c r="AC651" s="602" t="s">
        <v>157</v>
      </c>
      <c r="AD651" s="602" t="s">
        <v>157</v>
      </c>
      <c r="AE651" s="602" t="s">
        <v>157</v>
      </c>
      <c r="AF651" s="602" t="s">
        <v>157</v>
      </c>
      <c r="AG651" s="602" t="s">
        <v>157</v>
      </c>
      <c r="AH651" s="602" t="s">
        <v>157</v>
      </c>
      <c r="AI651" s="602" t="s">
        <v>157</v>
      </c>
      <c r="AJ651" s="602" t="s">
        <v>157</v>
      </c>
      <c r="AK651" s="602" t="s">
        <v>157</v>
      </c>
      <c r="AL651" s="602" t="s">
        <v>157</v>
      </c>
      <c r="AM651" s="602" t="s">
        <v>157</v>
      </c>
      <c r="AN651" s="602" t="s">
        <v>157</v>
      </c>
      <c r="AO651" s="602" t="s">
        <v>157</v>
      </c>
      <c r="AP651" s="602" t="s">
        <v>157</v>
      </c>
      <c r="AQ651" s="602" t="s">
        <v>157</v>
      </c>
      <c r="AR651" s="602" t="s">
        <v>157</v>
      </c>
      <c r="AS651" s="602" t="s">
        <v>157</v>
      </c>
      <c r="AT651" s="602" t="s">
        <v>157</v>
      </c>
      <c r="AU651" s="602" t="s">
        <v>157</v>
      </c>
      <c r="AV651" s="602" t="s">
        <v>157</v>
      </c>
      <c r="AW651" s="602" t="s">
        <v>157</v>
      </c>
      <c r="AX651" s="602" t="s">
        <v>157</v>
      </c>
      <c r="AY651" s="602" t="s">
        <v>157</v>
      </c>
      <c r="AZ651" s="602" t="s">
        <v>157</v>
      </c>
      <c r="BA651" s="602" t="s">
        <v>157</v>
      </c>
      <c r="BB651" s="602" t="s">
        <v>157</v>
      </c>
      <c r="BC651" s="602" t="s">
        <v>157</v>
      </c>
      <c r="BD651" s="602" t="s">
        <v>157</v>
      </c>
      <c r="BE651" s="602" t="s">
        <v>157</v>
      </c>
      <c r="BF651" s="602" t="s">
        <v>157</v>
      </c>
      <c r="BG651" s="602" t="s">
        <v>157</v>
      </c>
      <c r="BH651" s="602" t="s">
        <v>157</v>
      </c>
      <c r="BI651" s="602" t="s">
        <v>157</v>
      </c>
      <c r="BJ651" s="602" t="s">
        <v>157</v>
      </c>
      <c r="BK651" s="602" t="s">
        <v>157</v>
      </c>
      <c r="BL651" s="602" t="s">
        <v>157</v>
      </c>
      <c r="BM651" s="602" t="s">
        <v>157</v>
      </c>
      <c r="BN651" s="602" t="s">
        <v>157</v>
      </c>
      <c r="BO651" s="602" t="s">
        <v>157</v>
      </c>
    </row>
    <row r="652" spans="1:67" ht="14.4" x14ac:dyDescent="0.25">
      <c r="A652" s="597" t="e">
        <v>#N/A</v>
      </c>
      <c r="B652" s="597" t="e">
        <v>#N/A</v>
      </c>
      <c r="C652" s="598" t="s">
        <v>157</v>
      </c>
      <c r="D652" s="598" t="s">
        <v>157</v>
      </c>
      <c r="E652" s="599"/>
      <c r="F652" s="599" t="s">
        <v>157</v>
      </c>
      <c r="G652" s="600" t="s">
        <v>157</v>
      </c>
      <c r="H652" s="601" t="s">
        <v>157</v>
      </c>
      <c r="I652" s="602" t="s">
        <v>157</v>
      </c>
      <c r="J652" s="602" t="s">
        <v>157</v>
      </c>
      <c r="K652" s="602" t="s">
        <v>157</v>
      </c>
      <c r="L652" s="602" t="s">
        <v>157</v>
      </c>
      <c r="M652" s="602" t="s">
        <v>157</v>
      </c>
      <c r="N652" s="602" t="s">
        <v>157</v>
      </c>
      <c r="O652" s="602" t="s">
        <v>157</v>
      </c>
      <c r="P652" s="602" t="s">
        <v>157</v>
      </c>
      <c r="Q652" s="602" t="s">
        <v>157</v>
      </c>
      <c r="R652" s="602" t="s">
        <v>157</v>
      </c>
      <c r="S652" s="602" t="s">
        <v>157</v>
      </c>
      <c r="T652" s="602" t="s">
        <v>157</v>
      </c>
      <c r="U652" s="602" t="s">
        <v>157</v>
      </c>
      <c r="V652" s="602" t="s">
        <v>157</v>
      </c>
      <c r="W652" s="602" t="s">
        <v>157</v>
      </c>
      <c r="X652" s="602" t="s">
        <v>157</v>
      </c>
      <c r="Y652" s="602" t="s">
        <v>157</v>
      </c>
      <c r="Z652" s="602" t="s">
        <v>157</v>
      </c>
      <c r="AA652" s="602" t="s">
        <v>157</v>
      </c>
      <c r="AB652" s="602" t="s">
        <v>157</v>
      </c>
      <c r="AC652" s="602" t="s">
        <v>157</v>
      </c>
      <c r="AD652" s="602" t="s">
        <v>157</v>
      </c>
      <c r="AE652" s="602" t="s">
        <v>157</v>
      </c>
      <c r="AF652" s="602" t="s">
        <v>157</v>
      </c>
      <c r="AG652" s="602" t="s">
        <v>157</v>
      </c>
      <c r="AH652" s="602" t="s">
        <v>157</v>
      </c>
      <c r="AI652" s="602" t="s">
        <v>157</v>
      </c>
      <c r="AJ652" s="602" t="s">
        <v>157</v>
      </c>
      <c r="AK652" s="602" t="s">
        <v>157</v>
      </c>
      <c r="AL652" s="602" t="s">
        <v>157</v>
      </c>
      <c r="AM652" s="602" t="s">
        <v>157</v>
      </c>
      <c r="AN652" s="602" t="s">
        <v>157</v>
      </c>
      <c r="AO652" s="602" t="s">
        <v>157</v>
      </c>
      <c r="AP652" s="602" t="s">
        <v>157</v>
      </c>
      <c r="AQ652" s="602" t="s">
        <v>157</v>
      </c>
      <c r="AR652" s="602" t="s">
        <v>157</v>
      </c>
      <c r="AS652" s="602" t="s">
        <v>157</v>
      </c>
      <c r="AT652" s="602" t="s">
        <v>157</v>
      </c>
      <c r="AU652" s="602" t="s">
        <v>157</v>
      </c>
      <c r="AV652" s="602" t="s">
        <v>157</v>
      </c>
      <c r="AW652" s="602" t="s">
        <v>157</v>
      </c>
      <c r="AX652" s="602" t="s">
        <v>157</v>
      </c>
      <c r="AY652" s="602" t="s">
        <v>157</v>
      </c>
      <c r="AZ652" s="602" t="s">
        <v>157</v>
      </c>
      <c r="BA652" s="602" t="s">
        <v>157</v>
      </c>
      <c r="BB652" s="602" t="s">
        <v>157</v>
      </c>
      <c r="BC652" s="602" t="s">
        <v>157</v>
      </c>
      <c r="BD652" s="602" t="s">
        <v>157</v>
      </c>
      <c r="BE652" s="602" t="s">
        <v>157</v>
      </c>
      <c r="BF652" s="602" t="s">
        <v>157</v>
      </c>
      <c r="BG652" s="602" t="s">
        <v>157</v>
      </c>
      <c r="BH652" s="602" t="s">
        <v>157</v>
      </c>
      <c r="BI652" s="602" t="s">
        <v>157</v>
      </c>
      <c r="BJ652" s="602" t="s">
        <v>157</v>
      </c>
      <c r="BK652" s="602" t="s">
        <v>157</v>
      </c>
      <c r="BL652" s="602" t="s">
        <v>157</v>
      </c>
      <c r="BM652" s="602" t="s">
        <v>157</v>
      </c>
      <c r="BN652" s="602" t="s">
        <v>157</v>
      </c>
      <c r="BO652" s="602" t="s">
        <v>157</v>
      </c>
    </row>
    <row r="653" spans="1:67" ht="14.4" x14ac:dyDescent="0.25">
      <c r="A653" s="597" t="e">
        <v>#N/A</v>
      </c>
      <c r="B653" s="597" t="e">
        <v>#N/A</v>
      </c>
      <c r="C653" s="598" t="s">
        <v>157</v>
      </c>
      <c r="D653" s="598" t="s">
        <v>157</v>
      </c>
      <c r="E653" s="599"/>
      <c r="F653" s="599" t="s">
        <v>157</v>
      </c>
      <c r="G653" s="600" t="s">
        <v>157</v>
      </c>
      <c r="H653" s="601" t="s">
        <v>157</v>
      </c>
      <c r="I653" s="602" t="s">
        <v>157</v>
      </c>
      <c r="J653" s="602" t="s">
        <v>157</v>
      </c>
      <c r="K653" s="602" t="s">
        <v>157</v>
      </c>
      <c r="L653" s="602" t="s">
        <v>157</v>
      </c>
      <c r="M653" s="602" t="s">
        <v>157</v>
      </c>
      <c r="N653" s="602" t="s">
        <v>157</v>
      </c>
      <c r="O653" s="602" t="s">
        <v>157</v>
      </c>
      <c r="P653" s="602" t="s">
        <v>157</v>
      </c>
      <c r="Q653" s="602" t="s">
        <v>157</v>
      </c>
      <c r="R653" s="602" t="s">
        <v>157</v>
      </c>
      <c r="S653" s="602" t="s">
        <v>157</v>
      </c>
      <c r="T653" s="602" t="s">
        <v>157</v>
      </c>
      <c r="U653" s="602" t="s">
        <v>157</v>
      </c>
      <c r="V653" s="602" t="s">
        <v>157</v>
      </c>
      <c r="W653" s="602" t="s">
        <v>157</v>
      </c>
      <c r="X653" s="602" t="s">
        <v>157</v>
      </c>
      <c r="Y653" s="602" t="s">
        <v>157</v>
      </c>
      <c r="Z653" s="602" t="s">
        <v>157</v>
      </c>
      <c r="AA653" s="602" t="s">
        <v>157</v>
      </c>
      <c r="AB653" s="602" t="s">
        <v>157</v>
      </c>
      <c r="AC653" s="602" t="s">
        <v>157</v>
      </c>
      <c r="AD653" s="602" t="s">
        <v>157</v>
      </c>
      <c r="AE653" s="602" t="s">
        <v>157</v>
      </c>
      <c r="AF653" s="602" t="s">
        <v>157</v>
      </c>
      <c r="AG653" s="602" t="s">
        <v>157</v>
      </c>
      <c r="AH653" s="602" t="s">
        <v>157</v>
      </c>
      <c r="AI653" s="602" t="s">
        <v>157</v>
      </c>
      <c r="AJ653" s="602" t="s">
        <v>157</v>
      </c>
      <c r="AK653" s="602" t="s">
        <v>157</v>
      </c>
      <c r="AL653" s="602" t="s">
        <v>157</v>
      </c>
      <c r="AM653" s="602" t="s">
        <v>157</v>
      </c>
      <c r="AN653" s="602" t="s">
        <v>157</v>
      </c>
      <c r="AO653" s="602" t="s">
        <v>157</v>
      </c>
      <c r="AP653" s="602" t="s">
        <v>157</v>
      </c>
      <c r="AQ653" s="602" t="s">
        <v>157</v>
      </c>
      <c r="AR653" s="602" t="s">
        <v>157</v>
      </c>
      <c r="AS653" s="602" t="s">
        <v>157</v>
      </c>
      <c r="AT653" s="602" t="s">
        <v>157</v>
      </c>
      <c r="AU653" s="602" t="s">
        <v>157</v>
      </c>
      <c r="AV653" s="602" t="s">
        <v>157</v>
      </c>
      <c r="AW653" s="602" t="s">
        <v>157</v>
      </c>
      <c r="AX653" s="602" t="s">
        <v>157</v>
      </c>
      <c r="AY653" s="602" t="s">
        <v>157</v>
      </c>
      <c r="AZ653" s="602" t="s">
        <v>157</v>
      </c>
      <c r="BA653" s="602" t="s">
        <v>157</v>
      </c>
      <c r="BB653" s="602" t="s">
        <v>157</v>
      </c>
      <c r="BC653" s="602" t="s">
        <v>157</v>
      </c>
      <c r="BD653" s="602" t="s">
        <v>157</v>
      </c>
      <c r="BE653" s="602" t="s">
        <v>157</v>
      </c>
      <c r="BF653" s="602" t="s">
        <v>157</v>
      </c>
      <c r="BG653" s="602" t="s">
        <v>157</v>
      </c>
      <c r="BH653" s="602" t="s">
        <v>157</v>
      </c>
      <c r="BI653" s="602" t="s">
        <v>157</v>
      </c>
      <c r="BJ653" s="602" t="s">
        <v>157</v>
      </c>
      <c r="BK653" s="602" t="s">
        <v>157</v>
      </c>
      <c r="BL653" s="602" t="s">
        <v>157</v>
      </c>
      <c r="BM653" s="602" t="s">
        <v>157</v>
      </c>
      <c r="BN653" s="602" t="s">
        <v>157</v>
      </c>
      <c r="BO653" s="602" t="s">
        <v>157</v>
      </c>
    </row>
    <row r="654" spans="1:67" ht="14.4" x14ac:dyDescent="0.25">
      <c r="A654" s="597" t="e">
        <v>#N/A</v>
      </c>
      <c r="B654" s="597" t="e">
        <v>#N/A</v>
      </c>
      <c r="C654" s="598" t="s">
        <v>157</v>
      </c>
      <c r="D654" s="598" t="s">
        <v>157</v>
      </c>
      <c r="E654" s="599"/>
      <c r="F654" s="599" t="s">
        <v>157</v>
      </c>
      <c r="G654" s="600" t="s">
        <v>157</v>
      </c>
      <c r="H654" s="601" t="s">
        <v>157</v>
      </c>
      <c r="I654" s="602" t="s">
        <v>157</v>
      </c>
      <c r="J654" s="602" t="s">
        <v>157</v>
      </c>
      <c r="K654" s="602" t="s">
        <v>157</v>
      </c>
      <c r="L654" s="602" t="s">
        <v>157</v>
      </c>
      <c r="M654" s="602" t="s">
        <v>157</v>
      </c>
      <c r="N654" s="602" t="s">
        <v>157</v>
      </c>
      <c r="O654" s="602" t="s">
        <v>157</v>
      </c>
      <c r="P654" s="602" t="s">
        <v>157</v>
      </c>
      <c r="Q654" s="602" t="s">
        <v>157</v>
      </c>
      <c r="R654" s="602" t="s">
        <v>157</v>
      </c>
      <c r="S654" s="602" t="s">
        <v>157</v>
      </c>
      <c r="T654" s="602" t="s">
        <v>157</v>
      </c>
      <c r="U654" s="602" t="s">
        <v>157</v>
      </c>
      <c r="V654" s="602" t="s">
        <v>157</v>
      </c>
      <c r="W654" s="602" t="s">
        <v>157</v>
      </c>
      <c r="X654" s="602" t="s">
        <v>157</v>
      </c>
      <c r="Y654" s="602" t="s">
        <v>157</v>
      </c>
      <c r="Z654" s="602" t="s">
        <v>157</v>
      </c>
      <c r="AA654" s="602" t="s">
        <v>157</v>
      </c>
      <c r="AB654" s="602" t="s">
        <v>157</v>
      </c>
      <c r="AC654" s="602" t="s">
        <v>157</v>
      </c>
      <c r="AD654" s="602" t="s">
        <v>157</v>
      </c>
      <c r="AE654" s="602" t="s">
        <v>157</v>
      </c>
      <c r="AF654" s="602" t="s">
        <v>157</v>
      </c>
      <c r="AG654" s="602" t="s">
        <v>157</v>
      </c>
      <c r="AH654" s="602" t="s">
        <v>157</v>
      </c>
      <c r="AI654" s="602" t="s">
        <v>157</v>
      </c>
      <c r="AJ654" s="602" t="s">
        <v>157</v>
      </c>
      <c r="AK654" s="602" t="s">
        <v>157</v>
      </c>
      <c r="AL654" s="602" t="s">
        <v>157</v>
      </c>
      <c r="AM654" s="602" t="s">
        <v>157</v>
      </c>
      <c r="AN654" s="602" t="s">
        <v>157</v>
      </c>
      <c r="AO654" s="602" t="s">
        <v>157</v>
      </c>
      <c r="AP654" s="602" t="s">
        <v>157</v>
      </c>
      <c r="AQ654" s="602" t="s">
        <v>157</v>
      </c>
      <c r="AR654" s="602" t="s">
        <v>157</v>
      </c>
      <c r="AS654" s="602" t="s">
        <v>157</v>
      </c>
      <c r="AT654" s="602" t="s">
        <v>157</v>
      </c>
      <c r="AU654" s="602" t="s">
        <v>157</v>
      </c>
      <c r="AV654" s="602" t="s">
        <v>157</v>
      </c>
      <c r="AW654" s="602" t="s">
        <v>157</v>
      </c>
      <c r="AX654" s="602" t="s">
        <v>157</v>
      </c>
      <c r="AY654" s="602" t="s">
        <v>157</v>
      </c>
      <c r="AZ654" s="602" t="s">
        <v>157</v>
      </c>
      <c r="BA654" s="602" t="s">
        <v>157</v>
      </c>
      <c r="BB654" s="602" t="s">
        <v>157</v>
      </c>
      <c r="BC654" s="602" t="s">
        <v>157</v>
      </c>
      <c r="BD654" s="602" t="s">
        <v>157</v>
      </c>
      <c r="BE654" s="602" t="s">
        <v>157</v>
      </c>
      <c r="BF654" s="602" t="s">
        <v>157</v>
      </c>
      <c r="BG654" s="602" t="s">
        <v>157</v>
      </c>
      <c r="BH654" s="602" t="s">
        <v>157</v>
      </c>
      <c r="BI654" s="602" t="s">
        <v>157</v>
      </c>
      <c r="BJ654" s="602" t="s">
        <v>157</v>
      </c>
      <c r="BK654" s="602" t="s">
        <v>157</v>
      </c>
      <c r="BL654" s="602" t="s">
        <v>157</v>
      </c>
      <c r="BM654" s="602" t="s">
        <v>157</v>
      </c>
      <c r="BN654" s="602" t="s">
        <v>157</v>
      </c>
      <c r="BO654" s="602" t="s">
        <v>157</v>
      </c>
    </row>
    <row r="655" spans="1:67" ht="14.4" x14ac:dyDescent="0.25">
      <c r="A655" s="597" t="e">
        <v>#N/A</v>
      </c>
      <c r="B655" s="597" t="e">
        <v>#N/A</v>
      </c>
      <c r="C655" s="598" t="s">
        <v>157</v>
      </c>
      <c r="D655" s="598" t="s">
        <v>157</v>
      </c>
      <c r="E655" s="599"/>
      <c r="F655" s="599" t="s">
        <v>157</v>
      </c>
      <c r="G655" s="600" t="s">
        <v>157</v>
      </c>
      <c r="H655" s="601" t="s">
        <v>157</v>
      </c>
      <c r="I655" s="602" t="s">
        <v>157</v>
      </c>
      <c r="J655" s="602" t="s">
        <v>157</v>
      </c>
      <c r="K655" s="602" t="s">
        <v>157</v>
      </c>
      <c r="L655" s="602" t="s">
        <v>157</v>
      </c>
      <c r="M655" s="602" t="s">
        <v>157</v>
      </c>
      <c r="N655" s="602" t="s">
        <v>157</v>
      </c>
      <c r="O655" s="602" t="s">
        <v>157</v>
      </c>
      <c r="P655" s="602" t="s">
        <v>157</v>
      </c>
      <c r="Q655" s="602" t="s">
        <v>157</v>
      </c>
      <c r="R655" s="602" t="s">
        <v>157</v>
      </c>
      <c r="S655" s="602" t="s">
        <v>157</v>
      </c>
      <c r="T655" s="602" t="s">
        <v>157</v>
      </c>
      <c r="U655" s="602" t="s">
        <v>157</v>
      </c>
      <c r="V655" s="602" t="s">
        <v>157</v>
      </c>
      <c r="W655" s="602" t="s">
        <v>157</v>
      </c>
      <c r="X655" s="602" t="s">
        <v>157</v>
      </c>
      <c r="Y655" s="602" t="s">
        <v>157</v>
      </c>
      <c r="Z655" s="602" t="s">
        <v>157</v>
      </c>
      <c r="AA655" s="602" t="s">
        <v>157</v>
      </c>
      <c r="AB655" s="602" t="s">
        <v>157</v>
      </c>
      <c r="AC655" s="602" t="s">
        <v>157</v>
      </c>
      <c r="AD655" s="602" t="s">
        <v>157</v>
      </c>
      <c r="AE655" s="602" t="s">
        <v>157</v>
      </c>
      <c r="AF655" s="602" t="s">
        <v>157</v>
      </c>
      <c r="AG655" s="602" t="s">
        <v>157</v>
      </c>
      <c r="AH655" s="602" t="s">
        <v>157</v>
      </c>
      <c r="AI655" s="602" t="s">
        <v>157</v>
      </c>
      <c r="AJ655" s="602" t="s">
        <v>157</v>
      </c>
      <c r="AK655" s="602" t="s">
        <v>157</v>
      </c>
      <c r="AL655" s="602" t="s">
        <v>157</v>
      </c>
      <c r="AM655" s="602" t="s">
        <v>157</v>
      </c>
      <c r="AN655" s="602" t="s">
        <v>157</v>
      </c>
      <c r="AO655" s="602" t="s">
        <v>157</v>
      </c>
      <c r="AP655" s="602" t="s">
        <v>157</v>
      </c>
      <c r="AQ655" s="602" t="s">
        <v>157</v>
      </c>
      <c r="AR655" s="602" t="s">
        <v>157</v>
      </c>
      <c r="AS655" s="602" t="s">
        <v>157</v>
      </c>
      <c r="AT655" s="602" t="s">
        <v>157</v>
      </c>
      <c r="AU655" s="602" t="s">
        <v>157</v>
      </c>
      <c r="AV655" s="602" t="s">
        <v>157</v>
      </c>
      <c r="AW655" s="602" t="s">
        <v>157</v>
      </c>
      <c r="AX655" s="602" t="s">
        <v>157</v>
      </c>
      <c r="AY655" s="602" t="s">
        <v>157</v>
      </c>
      <c r="AZ655" s="602" t="s">
        <v>157</v>
      </c>
      <c r="BA655" s="602" t="s">
        <v>157</v>
      </c>
      <c r="BB655" s="602" t="s">
        <v>157</v>
      </c>
      <c r="BC655" s="602" t="s">
        <v>157</v>
      </c>
      <c r="BD655" s="602" t="s">
        <v>157</v>
      </c>
      <c r="BE655" s="602" t="s">
        <v>157</v>
      </c>
      <c r="BF655" s="602" t="s">
        <v>157</v>
      </c>
      <c r="BG655" s="602" t="s">
        <v>157</v>
      </c>
      <c r="BH655" s="602" t="s">
        <v>157</v>
      </c>
      <c r="BI655" s="602" t="s">
        <v>157</v>
      </c>
      <c r="BJ655" s="602" t="s">
        <v>157</v>
      </c>
      <c r="BK655" s="602" t="s">
        <v>157</v>
      </c>
      <c r="BL655" s="602" t="s">
        <v>157</v>
      </c>
      <c r="BM655" s="602" t="s">
        <v>157</v>
      </c>
      <c r="BN655" s="602" t="s">
        <v>157</v>
      </c>
      <c r="BO655" s="602" t="s">
        <v>157</v>
      </c>
    </row>
    <row r="656" spans="1:67" ht="14.4" x14ac:dyDescent="0.25">
      <c r="A656" s="597" t="e">
        <v>#N/A</v>
      </c>
      <c r="B656" s="597" t="e">
        <v>#N/A</v>
      </c>
      <c r="C656" s="598" t="s">
        <v>157</v>
      </c>
      <c r="D656" s="598" t="s">
        <v>157</v>
      </c>
      <c r="E656" s="599"/>
      <c r="F656" s="599" t="s">
        <v>157</v>
      </c>
      <c r="G656" s="600" t="s">
        <v>157</v>
      </c>
      <c r="H656" s="601" t="s">
        <v>157</v>
      </c>
      <c r="I656" s="602" t="s">
        <v>157</v>
      </c>
      <c r="J656" s="602" t="s">
        <v>157</v>
      </c>
      <c r="K656" s="602" t="s">
        <v>157</v>
      </c>
      <c r="L656" s="602" t="s">
        <v>157</v>
      </c>
      <c r="M656" s="602" t="s">
        <v>157</v>
      </c>
      <c r="N656" s="602" t="s">
        <v>157</v>
      </c>
      <c r="O656" s="602" t="s">
        <v>157</v>
      </c>
      <c r="P656" s="602" t="s">
        <v>157</v>
      </c>
      <c r="Q656" s="602" t="s">
        <v>157</v>
      </c>
      <c r="R656" s="602" t="s">
        <v>157</v>
      </c>
      <c r="S656" s="602" t="s">
        <v>157</v>
      </c>
      <c r="T656" s="602" t="s">
        <v>157</v>
      </c>
      <c r="U656" s="602" t="s">
        <v>157</v>
      </c>
      <c r="V656" s="602" t="s">
        <v>157</v>
      </c>
      <c r="W656" s="602" t="s">
        <v>157</v>
      </c>
      <c r="X656" s="602" t="s">
        <v>157</v>
      </c>
      <c r="Y656" s="602" t="s">
        <v>157</v>
      </c>
      <c r="Z656" s="602" t="s">
        <v>157</v>
      </c>
      <c r="AA656" s="602" t="s">
        <v>157</v>
      </c>
      <c r="AB656" s="602" t="s">
        <v>157</v>
      </c>
      <c r="AC656" s="602" t="s">
        <v>157</v>
      </c>
      <c r="AD656" s="602" t="s">
        <v>157</v>
      </c>
      <c r="AE656" s="602" t="s">
        <v>157</v>
      </c>
      <c r="AF656" s="602" t="s">
        <v>157</v>
      </c>
      <c r="AG656" s="602" t="s">
        <v>157</v>
      </c>
      <c r="AH656" s="602" t="s">
        <v>157</v>
      </c>
      <c r="AI656" s="602" t="s">
        <v>157</v>
      </c>
      <c r="AJ656" s="602" t="s">
        <v>157</v>
      </c>
      <c r="AK656" s="602" t="s">
        <v>157</v>
      </c>
      <c r="AL656" s="602" t="s">
        <v>157</v>
      </c>
      <c r="AM656" s="602" t="s">
        <v>157</v>
      </c>
      <c r="AN656" s="602" t="s">
        <v>157</v>
      </c>
      <c r="AO656" s="602" t="s">
        <v>157</v>
      </c>
      <c r="AP656" s="602" t="s">
        <v>157</v>
      </c>
      <c r="AQ656" s="602" t="s">
        <v>157</v>
      </c>
      <c r="AR656" s="602" t="s">
        <v>157</v>
      </c>
      <c r="AS656" s="602" t="s">
        <v>157</v>
      </c>
      <c r="AT656" s="602" t="s">
        <v>157</v>
      </c>
      <c r="AU656" s="602" t="s">
        <v>157</v>
      </c>
      <c r="AV656" s="602" t="s">
        <v>157</v>
      </c>
      <c r="AW656" s="602" t="s">
        <v>157</v>
      </c>
      <c r="AX656" s="602" t="s">
        <v>157</v>
      </c>
      <c r="AY656" s="602" t="s">
        <v>157</v>
      </c>
      <c r="AZ656" s="602" t="s">
        <v>157</v>
      </c>
      <c r="BA656" s="602" t="s">
        <v>157</v>
      </c>
      <c r="BB656" s="602" t="s">
        <v>157</v>
      </c>
      <c r="BC656" s="602" t="s">
        <v>157</v>
      </c>
      <c r="BD656" s="602" t="s">
        <v>157</v>
      </c>
      <c r="BE656" s="602" t="s">
        <v>157</v>
      </c>
      <c r="BF656" s="602" t="s">
        <v>157</v>
      </c>
      <c r="BG656" s="602" t="s">
        <v>157</v>
      </c>
      <c r="BH656" s="602" t="s">
        <v>157</v>
      </c>
      <c r="BI656" s="602" t="s">
        <v>157</v>
      </c>
      <c r="BJ656" s="602" t="s">
        <v>157</v>
      </c>
      <c r="BK656" s="602" t="s">
        <v>157</v>
      </c>
      <c r="BL656" s="602" t="s">
        <v>157</v>
      </c>
      <c r="BM656" s="602" t="s">
        <v>157</v>
      </c>
      <c r="BN656" s="602" t="s">
        <v>157</v>
      </c>
      <c r="BO656" s="602" t="s">
        <v>157</v>
      </c>
    </row>
    <row r="657" spans="1:67" ht="14.4" x14ac:dyDescent="0.25">
      <c r="A657" s="597" t="e">
        <v>#N/A</v>
      </c>
      <c r="B657" s="597" t="e">
        <v>#N/A</v>
      </c>
      <c r="C657" s="598" t="s">
        <v>157</v>
      </c>
      <c r="D657" s="598" t="s">
        <v>157</v>
      </c>
      <c r="E657" s="599"/>
      <c r="F657" s="599" t="s">
        <v>157</v>
      </c>
      <c r="G657" s="600" t="s">
        <v>157</v>
      </c>
      <c r="H657" s="601" t="s">
        <v>157</v>
      </c>
      <c r="I657" s="602" t="s">
        <v>157</v>
      </c>
      <c r="J657" s="602" t="s">
        <v>157</v>
      </c>
      <c r="K657" s="602" t="s">
        <v>157</v>
      </c>
      <c r="L657" s="602" t="s">
        <v>157</v>
      </c>
      <c r="M657" s="602" t="s">
        <v>157</v>
      </c>
      <c r="N657" s="602" t="s">
        <v>157</v>
      </c>
      <c r="O657" s="602" t="s">
        <v>157</v>
      </c>
      <c r="P657" s="602" t="s">
        <v>157</v>
      </c>
      <c r="Q657" s="602" t="s">
        <v>157</v>
      </c>
      <c r="R657" s="602" t="s">
        <v>157</v>
      </c>
      <c r="S657" s="602" t="s">
        <v>157</v>
      </c>
      <c r="T657" s="602" t="s">
        <v>157</v>
      </c>
      <c r="U657" s="602" t="s">
        <v>157</v>
      </c>
      <c r="V657" s="602" t="s">
        <v>157</v>
      </c>
      <c r="W657" s="602" t="s">
        <v>157</v>
      </c>
      <c r="X657" s="602" t="s">
        <v>157</v>
      </c>
      <c r="Y657" s="602" t="s">
        <v>157</v>
      </c>
      <c r="Z657" s="602" t="s">
        <v>157</v>
      </c>
      <c r="AA657" s="602" t="s">
        <v>157</v>
      </c>
      <c r="AB657" s="602" t="s">
        <v>157</v>
      </c>
      <c r="AC657" s="602" t="s">
        <v>157</v>
      </c>
      <c r="AD657" s="602" t="s">
        <v>157</v>
      </c>
      <c r="AE657" s="602" t="s">
        <v>157</v>
      </c>
      <c r="AF657" s="602" t="s">
        <v>157</v>
      </c>
      <c r="AG657" s="602" t="s">
        <v>157</v>
      </c>
      <c r="AH657" s="602" t="s">
        <v>157</v>
      </c>
      <c r="AI657" s="602" t="s">
        <v>157</v>
      </c>
      <c r="AJ657" s="602" t="s">
        <v>157</v>
      </c>
      <c r="AK657" s="602" t="s">
        <v>157</v>
      </c>
      <c r="AL657" s="602" t="s">
        <v>157</v>
      </c>
      <c r="AM657" s="602" t="s">
        <v>157</v>
      </c>
      <c r="AN657" s="602" t="s">
        <v>157</v>
      </c>
      <c r="AO657" s="602" t="s">
        <v>157</v>
      </c>
      <c r="AP657" s="602" t="s">
        <v>157</v>
      </c>
      <c r="AQ657" s="602" t="s">
        <v>157</v>
      </c>
      <c r="AR657" s="602" t="s">
        <v>157</v>
      </c>
      <c r="AS657" s="602" t="s">
        <v>157</v>
      </c>
      <c r="AT657" s="602" t="s">
        <v>157</v>
      </c>
      <c r="AU657" s="602" t="s">
        <v>157</v>
      </c>
      <c r="AV657" s="602" t="s">
        <v>157</v>
      </c>
      <c r="AW657" s="602" t="s">
        <v>157</v>
      </c>
      <c r="AX657" s="602" t="s">
        <v>157</v>
      </c>
      <c r="AY657" s="602" t="s">
        <v>157</v>
      </c>
      <c r="AZ657" s="602" t="s">
        <v>157</v>
      </c>
      <c r="BA657" s="602" t="s">
        <v>157</v>
      </c>
      <c r="BB657" s="602" t="s">
        <v>157</v>
      </c>
      <c r="BC657" s="602" t="s">
        <v>157</v>
      </c>
      <c r="BD657" s="602" t="s">
        <v>157</v>
      </c>
      <c r="BE657" s="602" t="s">
        <v>157</v>
      </c>
      <c r="BF657" s="602" t="s">
        <v>157</v>
      </c>
      <c r="BG657" s="602" t="s">
        <v>157</v>
      </c>
      <c r="BH657" s="602" t="s">
        <v>157</v>
      </c>
      <c r="BI657" s="602" t="s">
        <v>157</v>
      </c>
      <c r="BJ657" s="602" t="s">
        <v>157</v>
      </c>
      <c r="BK657" s="602" t="s">
        <v>157</v>
      </c>
      <c r="BL657" s="602" t="s">
        <v>157</v>
      </c>
      <c r="BM657" s="602" t="s">
        <v>157</v>
      </c>
      <c r="BN657" s="602" t="s">
        <v>157</v>
      </c>
      <c r="BO657" s="602" t="s">
        <v>157</v>
      </c>
    </row>
    <row r="658" spans="1:67" ht="14.4" x14ac:dyDescent="0.25">
      <c r="A658" s="597" t="e">
        <v>#N/A</v>
      </c>
      <c r="B658" s="597" t="e">
        <v>#N/A</v>
      </c>
      <c r="C658" s="598" t="s">
        <v>157</v>
      </c>
      <c r="D658" s="598" t="s">
        <v>157</v>
      </c>
      <c r="E658" s="599"/>
      <c r="F658" s="599" t="s">
        <v>157</v>
      </c>
      <c r="G658" s="600" t="s">
        <v>157</v>
      </c>
      <c r="H658" s="601" t="s">
        <v>157</v>
      </c>
      <c r="I658" s="602" t="s">
        <v>157</v>
      </c>
      <c r="J658" s="602" t="s">
        <v>157</v>
      </c>
      <c r="K658" s="602" t="s">
        <v>157</v>
      </c>
      <c r="L658" s="602" t="s">
        <v>157</v>
      </c>
      <c r="M658" s="602" t="s">
        <v>157</v>
      </c>
      <c r="N658" s="602" t="s">
        <v>157</v>
      </c>
      <c r="O658" s="602" t="s">
        <v>157</v>
      </c>
      <c r="P658" s="602" t="s">
        <v>157</v>
      </c>
      <c r="Q658" s="602" t="s">
        <v>157</v>
      </c>
      <c r="R658" s="602" t="s">
        <v>157</v>
      </c>
      <c r="S658" s="602" t="s">
        <v>157</v>
      </c>
      <c r="T658" s="602" t="s">
        <v>157</v>
      </c>
      <c r="U658" s="602" t="s">
        <v>157</v>
      </c>
      <c r="V658" s="602" t="s">
        <v>157</v>
      </c>
      <c r="W658" s="602" t="s">
        <v>157</v>
      </c>
      <c r="X658" s="602" t="s">
        <v>157</v>
      </c>
      <c r="Y658" s="602" t="s">
        <v>157</v>
      </c>
      <c r="Z658" s="602" t="s">
        <v>157</v>
      </c>
      <c r="AA658" s="602" t="s">
        <v>157</v>
      </c>
      <c r="AB658" s="602" t="s">
        <v>157</v>
      </c>
      <c r="AC658" s="602" t="s">
        <v>157</v>
      </c>
      <c r="AD658" s="602" t="s">
        <v>157</v>
      </c>
      <c r="AE658" s="602" t="s">
        <v>157</v>
      </c>
      <c r="AF658" s="602" t="s">
        <v>157</v>
      </c>
      <c r="AG658" s="602" t="s">
        <v>157</v>
      </c>
      <c r="AH658" s="602" t="s">
        <v>157</v>
      </c>
      <c r="AI658" s="602" t="s">
        <v>157</v>
      </c>
      <c r="AJ658" s="602" t="s">
        <v>157</v>
      </c>
      <c r="AK658" s="602" t="s">
        <v>157</v>
      </c>
      <c r="AL658" s="602" t="s">
        <v>157</v>
      </c>
      <c r="AM658" s="602" t="s">
        <v>157</v>
      </c>
      <c r="AN658" s="602" t="s">
        <v>157</v>
      </c>
      <c r="AO658" s="602" t="s">
        <v>157</v>
      </c>
      <c r="AP658" s="602" t="s">
        <v>157</v>
      </c>
      <c r="AQ658" s="602" t="s">
        <v>157</v>
      </c>
      <c r="AR658" s="602" t="s">
        <v>157</v>
      </c>
      <c r="AS658" s="602" t="s">
        <v>157</v>
      </c>
      <c r="AT658" s="602" t="s">
        <v>157</v>
      </c>
      <c r="AU658" s="602" t="s">
        <v>157</v>
      </c>
      <c r="AV658" s="602" t="s">
        <v>157</v>
      </c>
      <c r="AW658" s="602" t="s">
        <v>157</v>
      </c>
      <c r="AX658" s="602" t="s">
        <v>157</v>
      </c>
      <c r="AY658" s="602" t="s">
        <v>157</v>
      </c>
      <c r="AZ658" s="602" t="s">
        <v>157</v>
      </c>
      <c r="BA658" s="602" t="s">
        <v>157</v>
      </c>
      <c r="BB658" s="602" t="s">
        <v>157</v>
      </c>
      <c r="BC658" s="602" t="s">
        <v>157</v>
      </c>
      <c r="BD658" s="602" t="s">
        <v>157</v>
      </c>
      <c r="BE658" s="602" t="s">
        <v>157</v>
      </c>
      <c r="BF658" s="602" t="s">
        <v>157</v>
      </c>
      <c r="BG658" s="602" t="s">
        <v>157</v>
      </c>
      <c r="BH658" s="602" t="s">
        <v>157</v>
      </c>
      <c r="BI658" s="602" t="s">
        <v>157</v>
      </c>
      <c r="BJ658" s="602" t="s">
        <v>157</v>
      </c>
      <c r="BK658" s="602" t="s">
        <v>157</v>
      </c>
      <c r="BL658" s="602" t="s">
        <v>157</v>
      </c>
      <c r="BM658" s="602" t="s">
        <v>157</v>
      </c>
      <c r="BN658" s="602" t="s">
        <v>157</v>
      </c>
      <c r="BO658" s="602" t="s">
        <v>157</v>
      </c>
    </row>
    <row r="659" spans="1:67" ht="14.4" x14ac:dyDescent="0.25">
      <c r="A659" s="597" t="e">
        <v>#N/A</v>
      </c>
      <c r="B659" s="597" t="e">
        <v>#N/A</v>
      </c>
      <c r="C659" s="598" t="s">
        <v>157</v>
      </c>
      <c r="D659" s="598" t="s">
        <v>157</v>
      </c>
      <c r="E659" s="599"/>
      <c r="F659" s="599" t="s">
        <v>157</v>
      </c>
      <c r="G659" s="600" t="s">
        <v>157</v>
      </c>
      <c r="H659" s="601" t="s">
        <v>157</v>
      </c>
      <c r="I659" s="602" t="s">
        <v>157</v>
      </c>
      <c r="J659" s="602" t="s">
        <v>157</v>
      </c>
      <c r="K659" s="602" t="s">
        <v>157</v>
      </c>
      <c r="L659" s="602" t="s">
        <v>157</v>
      </c>
      <c r="M659" s="602" t="s">
        <v>157</v>
      </c>
      <c r="N659" s="602" t="s">
        <v>157</v>
      </c>
      <c r="O659" s="602" t="s">
        <v>157</v>
      </c>
      <c r="P659" s="602" t="s">
        <v>157</v>
      </c>
      <c r="Q659" s="602" t="s">
        <v>157</v>
      </c>
      <c r="R659" s="602" t="s">
        <v>157</v>
      </c>
      <c r="S659" s="602" t="s">
        <v>157</v>
      </c>
      <c r="T659" s="602" t="s">
        <v>157</v>
      </c>
      <c r="U659" s="602" t="s">
        <v>157</v>
      </c>
      <c r="V659" s="602" t="s">
        <v>157</v>
      </c>
      <c r="W659" s="602" t="s">
        <v>157</v>
      </c>
      <c r="X659" s="602" t="s">
        <v>157</v>
      </c>
      <c r="Y659" s="602" t="s">
        <v>157</v>
      </c>
      <c r="Z659" s="602" t="s">
        <v>157</v>
      </c>
      <c r="AA659" s="602" t="s">
        <v>157</v>
      </c>
      <c r="AB659" s="602" t="s">
        <v>157</v>
      </c>
      <c r="AC659" s="602" t="s">
        <v>157</v>
      </c>
      <c r="AD659" s="602" t="s">
        <v>157</v>
      </c>
      <c r="AE659" s="602" t="s">
        <v>157</v>
      </c>
      <c r="AF659" s="602" t="s">
        <v>157</v>
      </c>
      <c r="AG659" s="602" t="s">
        <v>157</v>
      </c>
      <c r="AH659" s="602" t="s">
        <v>157</v>
      </c>
      <c r="AI659" s="602" t="s">
        <v>157</v>
      </c>
      <c r="AJ659" s="602" t="s">
        <v>157</v>
      </c>
      <c r="AK659" s="602" t="s">
        <v>157</v>
      </c>
      <c r="AL659" s="602" t="s">
        <v>157</v>
      </c>
      <c r="AM659" s="602" t="s">
        <v>157</v>
      </c>
      <c r="AN659" s="602" t="s">
        <v>157</v>
      </c>
      <c r="AO659" s="602" t="s">
        <v>157</v>
      </c>
      <c r="AP659" s="602" t="s">
        <v>157</v>
      </c>
      <c r="AQ659" s="602" t="s">
        <v>157</v>
      </c>
      <c r="AR659" s="602" t="s">
        <v>157</v>
      </c>
      <c r="AS659" s="602" t="s">
        <v>157</v>
      </c>
      <c r="AT659" s="602" t="s">
        <v>157</v>
      </c>
      <c r="AU659" s="602" t="s">
        <v>157</v>
      </c>
      <c r="AV659" s="602" t="s">
        <v>157</v>
      </c>
      <c r="AW659" s="602" t="s">
        <v>157</v>
      </c>
      <c r="AX659" s="602" t="s">
        <v>157</v>
      </c>
      <c r="AY659" s="602" t="s">
        <v>157</v>
      </c>
      <c r="AZ659" s="602" t="s">
        <v>157</v>
      </c>
      <c r="BA659" s="602" t="s">
        <v>157</v>
      </c>
      <c r="BB659" s="602" t="s">
        <v>157</v>
      </c>
      <c r="BC659" s="602" t="s">
        <v>157</v>
      </c>
      <c r="BD659" s="602" t="s">
        <v>157</v>
      </c>
      <c r="BE659" s="602" t="s">
        <v>157</v>
      </c>
      <c r="BF659" s="602" t="s">
        <v>157</v>
      </c>
      <c r="BG659" s="602" t="s">
        <v>157</v>
      </c>
      <c r="BH659" s="602" t="s">
        <v>157</v>
      </c>
      <c r="BI659" s="602" t="s">
        <v>157</v>
      </c>
      <c r="BJ659" s="602" t="s">
        <v>157</v>
      </c>
      <c r="BK659" s="602" t="s">
        <v>157</v>
      </c>
      <c r="BL659" s="602" t="s">
        <v>157</v>
      </c>
      <c r="BM659" s="602" t="s">
        <v>157</v>
      </c>
      <c r="BN659" s="602" t="s">
        <v>157</v>
      </c>
      <c r="BO659" s="602" t="s">
        <v>157</v>
      </c>
    </row>
    <row r="660" spans="1:67" ht="14.4" x14ac:dyDescent="0.25">
      <c r="A660" s="597" t="e">
        <v>#N/A</v>
      </c>
      <c r="B660" s="597" t="e">
        <v>#N/A</v>
      </c>
      <c r="C660" s="598" t="s">
        <v>157</v>
      </c>
      <c r="D660" s="598" t="s">
        <v>157</v>
      </c>
      <c r="E660" s="599"/>
      <c r="F660" s="599" t="s">
        <v>157</v>
      </c>
      <c r="G660" s="600" t="s">
        <v>157</v>
      </c>
      <c r="H660" s="601" t="s">
        <v>157</v>
      </c>
      <c r="I660" s="602" t="s">
        <v>157</v>
      </c>
      <c r="J660" s="602" t="s">
        <v>157</v>
      </c>
      <c r="K660" s="602" t="s">
        <v>157</v>
      </c>
      <c r="L660" s="602" t="s">
        <v>157</v>
      </c>
      <c r="M660" s="602" t="s">
        <v>157</v>
      </c>
      <c r="N660" s="602" t="s">
        <v>157</v>
      </c>
      <c r="O660" s="602" t="s">
        <v>157</v>
      </c>
      <c r="P660" s="602" t="s">
        <v>157</v>
      </c>
      <c r="Q660" s="602" t="s">
        <v>157</v>
      </c>
      <c r="R660" s="602" t="s">
        <v>157</v>
      </c>
      <c r="S660" s="602" t="s">
        <v>157</v>
      </c>
      <c r="T660" s="602" t="s">
        <v>157</v>
      </c>
      <c r="U660" s="602" t="s">
        <v>157</v>
      </c>
      <c r="V660" s="602" t="s">
        <v>157</v>
      </c>
      <c r="W660" s="602" t="s">
        <v>157</v>
      </c>
      <c r="X660" s="602" t="s">
        <v>157</v>
      </c>
      <c r="Y660" s="602" t="s">
        <v>157</v>
      </c>
      <c r="Z660" s="602" t="s">
        <v>157</v>
      </c>
      <c r="AA660" s="602" t="s">
        <v>157</v>
      </c>
      <c r="AB660" s="602" t="s">
        <v>157</v>
      </c>
      <c r="AC660" s="602" t="s">
        <v>157</v>
      </c>
      <c r="AD660" s="602" t="s">
        <v>157</v>
      </c>
      <c r="AE660" s="602" t="s">
        <v>157</v>
      </c>
      <c r="AF660" s="602" t="s">
        <v>157</v>
      </c>
      <c r="AG660" s="602" t="s">
        <v>157</v>
      </c>
      <c r="AH660" s="602" t="s">
        <v>157</v>
      </c>
      <c r="AI660" s="602" t="s">
        <v>157</v>
      </c>
      <c r="AJ660" s="602" t="s">
        <v>157</v>
      </c>
      <c r="AK660" s="602" t="s">
        <v>157</v>
      </c>
      <c r="AL660" s="602" t="s">
        <v>157</v>
      </c>
      <c r="AM660" s="602" t="s">
        <v>157</v>
      </c>
      <c r="AN660" s="602" t="s">
        <v>157</v>
      </c>
      <c r="AO660" s="602" t="s">
        <v>157</v>
      </c>
      <c r="AP660" s="602" t="s">
        <v>157</v>
      </c>
      <c r="AQ660" s="602" t="s">
        <v>157</v>
      </c>
      <c r="AR660" s="602" t="s">
        <v>157</v>
      </c>
      <c r="AS660" s="602" t="s">
        <v>157</v>
      </c>
      <c r="AT660" s="602" t="s">
        <v>157</v>
      </c>
      <c r="AU660" s="602" t="s">
        <v>157</v>
      </c>
      <c r="AV660" s="602" t="s">
        <v>157</v>
      </c>
      <c r="AW660" s="602" t="s">
        <v>157</v>
      </c>
      <c r="AX660" s="602" t="s">
        <v>157</v>
      </c>
      <c r="AY660" s="602" t="s">
        <v>157</v>
      </c>
      <c r="AZ660" s="602" t="s">
        <v>157</v>
      </c>
      <c r="BA660" s="602" t="s">
        <v>157</v>
      </c>
      <c r="BB660" s="602" t="s">
        <v>157</v>
      </c>
      <c r="BC660" s="602" t="s">
        <v>157</v>
      </c>
      <c r="BD660" s="602" t="s">
        <v>157</v>
      </c>
      <c r="BE660" s="602" t="s">
        <v>157</v>
      </c>
      <c r="BF660" s="602" t="s">
        <v>157</v>
      </c>
      <c r="BG660" s="602" t="s">
        <v>157</v>
      </c>
      <c r="BH660" s="602" t="s">
        <v>157</v>
      </c>
      <c r="BI660" s="602" t="s">
        <v>157</v>
      </c>
      <c r="BJ660" s="602" t="s">
        <v>157</v>
      </c>
      <c r="BK660" s="602" t="s">
        <v>157</v>
      </c>
      <c r="BL660" s="602" t="s">
        <v>157</v>
      </c>
      <c r="BM660" s="602" t="s">
        <v>157</v>
      </c>
      <c r="BN660" s="602" t="s">
        <v>157</v>
      </c>
      <c r="BO660" s="602" t="s">
        <v>157</v>
      </c>
    </row>
    <row r="661" spans="1:67" ht="14.4" x14ac:dyDescent="0.25">
      <c r="A661" s="597" t="e">
        <v>#N/A</v>
      </c>
      <c r="B661" s="597" t="e">
        <v>#N/A</v>
      </c>
      <c r="C661" s="598" t="s">
        <v>157</v>
      </c>
      <c r="D661" s="598" t="s">
        <v>157</v>
      </c>
      <c r="E661" s="599"/>
      <c r="F661" s="599" t="s">
        <v>157</v>
      </c>
      <c r="G661" s="600" t="s">
        <v>157</v>
      </c>
      <c r="H661" s="601" t="s">
        <v>157</v>
      </c>
      <c r="I661" s="602" t="s">
        <v>157</v>
      </c>
      <c r="J661" s="602" t="s">
        <v>157</v>
      </c>
      <c r="K661" s="602" t="s">
        <v>157</v>
      </c>
      <c r="L661" s="602" t="s">
        <v>157</v>
      </c>
      <c r="M661" s="602" t="s">
        <v>157</v>
      </c>
      <c r="N661" s="602" t="s">
        <v>157</v>
      </c>
      <c r="O661" s="602" t="s">
        <v>157</v>
      </c>
      <c r="P661" s="602" t="s">
        <v>157</v>
      </c>
      <c r="Q661" s="602" t="s">
        <v>157</v>
      </c>
      <c r="R661" s="602" t="s">
        <v>157</v>
      </c>
      <c r="S661" s="602" t="s">
        <v>157</v>
      </c>
      <c r="T661" s="602" t="s">
        <v>157</v>
      </c>
      <c r="U661" s="602" t="s">
        <v>157</v>
      </c>
      <c r="V661" s="602" t="s">
        <v>157</v>
      </c>
      <c r="W661" s="602" t="s">
        <v>157</v>
      </c>
      <c r="X661" s="602" t="s">
        <v>157</v>
      </c>
      <c r="Y661" s="602" t="s">
        <v>157</v>
      </c>
      <c r="Z661" s="602" t="s">
        <v>157</v>
      </c>
      <c r="AA661" s="602" t="s">
        <v>157</v>
      </c>
      <c r="AB661" s="602" t="s">
        <v>157</v>
      </c>
      <c r="AC661" s="602" t="s">
        <v>157</v>
      </c>
      <c r="AD661" s="602" t="s">
        <v>157</v>
      </c>
      <c r="AE661" s="602" t="s">
        <v>157</v>
      </c>
      <c r="AF661" s="602" t="s">
        <v>157</v>
      </c>
      <c r="AG661" s="602" t="s">
        <v>157</v>
      </c>
      <c r="AH661" s="602" t="s">
        <v>157</v>
      </c>
      <c r="AI661" s="602" t="s">
        <v>157</v>
      </c>
      <c r="AJ661" s="602" t="s">
        <v>157</v>
      </c>
      <c r="AK661" s="602" t="s">
        <v>157</v>
      </c>
      <c r="AL661" s="602" t="s">
        <v>157</v>
      </c>
      <c r="AM661" s="602" t="s">
        <v>157</v>
      </c>
      <c r="AN661" s="602" t="s">
        <v>157</v>
      </c>
      <c r="AO661" s="602" t="s">
        <v>157</v>
      </c>
      <c r="AP661" s="602" t="s">
        <v>157</v>
      </c>
      <c r="AQ661" s="602" t="s">
        <v>157</v>
      </c>
      <c r="AR661" s="602" t="s">
        <v>157</v>
      </c>
      <c r="AS661" s="602" t="s">
        <v>157</v>
      </c>
      <c r="AT661" s="602" t="s">
        <v>157</v>
      </c>
      <c r="AU661" s="602" t="s">
        <v>157</v>
      </c>
      <c r="AV661" s="602" t="s">
        <v>157</v>
      </c>
      <c r="AW661" s="602" t="s">
        <v>157</v>
      </c>
      <c r="AX661" s="602" t="s">
        <v>157</v>
      </c>
      <c r="AY661" s="602" t="s">
        <v>157</v>
      </c>
      <c r="AZ661" s="602" t="s">
        <v>157</v>
      </c>
      <c r="BA661" s="602" t="s">
        <v>157</v>
      </c>
      <c r="BB661" s="602" t="s">
        <v>157</v>
      </c>
      <c r="BC661" s="602" t="s">
        <v>157</v>
      </c>
      <c r="BD661" s="602" t="s">
        <v>157</v>
      </c>
      <c r="BE661" s="602" t="s">
        <v>157</v>
      </c>
      <c r="BF661" s="602" t="s">
        <v>157</v>
      </c>
      <c r="BG661" s="602" t="s">
        <v>157</v>
      </c>
      <c r="BH661" s="602" t="s">
        <v>157</v>
      </c>
      <c r="BI661" s="602" t="s">
        <v>157</v>
      </c>
      <c r="BJ661" s="602" t="s">
        <v>157</v>
      </c>
      <c r="BK661" s="602" t="s">
        <v>157</v>
      </c>
      <c r="BL661" s="602" t="s">
        <v>157</v>
      </c>
      <c r="BM661" s="602" t="s">
        <v>157</v>
      </c>
      <c r="BN661" s="602" t="s">
        <v>157</v>
      </c>
      <c r="BO661" s="602" t="s">
        <v>157</v>
      </c>
    </row>
    <row r="662" spans="1:67" ht="14.4" x14ac:dyDescent="0.25">
      <c r="A662" s="597" t="e">
        <v>#N/A</v>
      </c>
      <c r="B662" s="597" t="e">
        <v>#N/A</v>
      </c>
      <c r="C662" s="598" t="s">
        <v>157</v>
      </c>
      <c r="D662" s="598" t="s">
        <v>157</v>
      </c>
      <c r="E662" s="599"/>
      <c r="F662" s="599" t="s">
        <v>157</v>
      </c>
      <c r="G662" s="600" t="s">
        <v>157</v>
      </c>
      <c r="H662" s="601" t="s">
        <v>157</v>
      </c>
      <c r="I662" s="602" t="s">
        <v>157</v>
      </c>
      <c r="J662" s="602" t="s">
        <v>157</v>
      </c>
      <c r="K662" s="602" t="s">
        <v>157</v>
      </c>
      <c r="L662" s="602" t="s">
        <v>157</v>
      </c>
      <c r="M662" s="602" t="s">
        <v>157</v>
      </c>
      <c r="N662" s="602" t="s">
        <v>157</v>
      </c>
      <c r="O662" s="602" t="s">
        <v>157</v>
      </c>
      <c r="P662" s="602" t="s">
        <v>157</v>
      </c>
      <c r="Q662" s="602" t="s">
        <v>157</v>
      </c>
      <c r="R662" s="602" t="s">
        <v>157</v>
      </c>
      <c r="S662" s="602" t="s">
        <v>157</v>
      </c>
      <c r="T662" s="602" t="s">
        <v>157</v>
      </c>
      <c r="U662" s="602" t="s">
        <v>157</v>
      </c>
      <c r="V662" s="602" t="s">
        <v>157</v>
      </c>
      <c r="W662" s="602" t="s">
        <v>157</v>
      </c>
      <c r="X662" s="602" t="s">
        <v>157</v>
      </c>
      <c r="Y662" s="602" t="s">
        <v>157</v>
      </c>
      <c r="Z662" s="602" t="s">
        <v>157</v>
      </c>
      <c r="AA662" s="602" t="s">
        <v>157</v>
      </c>
      <c r="AB662" s="602" t="s">
        <v>157</v>
      </c>
      <c r="AC662" s="602" t="s">
        <v>157</v>
      </c>
      <c r="AD662" s="602" t="s">
        <v>157</v>
      </c>
      <c r="AE662" s="602" t="s">
        <v>157</v>
      </c>
      <c r="AF662" s="602" t="s">
        <v>157</v>
      </c>
      <c r="AG662" s="602" t="s">
        <v>157</v>
      </c>
      <c r="AH662" s="602" t="s">
        <v>157</v>
      </c>
      <c r="AI662" s="602" t="s">
        <v>157</v>
      </c>
      <c r="AJ662" s="602" t="s">
        <v>157</v>
      </c>
      <c r="AK662" s="602" t="s">
        <v>157</v>
      </c>
      <c r="AL662" s="602" t="s">
        <v>157</v>
      </c>
      <c r="AM662" s="602" t="s">
        <v>157</v>
      </c>
      <c r="AN662" s="602" t="s">
        <v>157</v>
      </c>
      <c r="AO662" s="602" t="s">
        <v>157</v>
      </c>
      <c r="AP662" s="602" t="s">
        <v>157</v>
      </c>
      <c r="AQ662" s="602" t="s">
        <v>157</v>
      </c>
      <c r="AR662" s="602" t="s">
        <v>157</v>
      </c>
      <c r="AS662" s="602" t="s">
        <v>157</v>
      </c>
      <c r="AT662" s="602" t="s">
        <v>157</v>
      </c>
      <c r="AU662" s="602" t="s">
        <v>157</v>
      </c>
      <c r="AV662" s="602" t="s">
        <v>157</v>
      </c>
      <c r="AW662" s="602" t="s">
        <v>157</v>
      </c>
      <c r="AX662" s="602" t="s">
        <v>157</v>
      </c>
      <c r="AY662" s="602" t="s">
        <v>157</v>
      </c>
      <c r="AZ662" s="602" t="s">
        <v>157</v>
      </c>
      <c r="BA662" s="602" t="s">
        <v>157</v>
      </c>
      <c r="BB662" s="602" t="s">
        <v>157</v>
      </c>
      <c r="BC662" s="602" t="s">
        <v>157</v>
      </c>
      <c r="BD662" s="602" t="s">
        <v>157</v>
      </c>
      <c r="BE662" s="602" t="s">
        <v>157</v>
      </c>
      <c r="BF662" s="602" t="s">
        <v>157</v>
      </c>
      <c r="BG662" s="602" t="s">
        <v>157</v>
      </c>
      <c r="BH662" s="602" t="s">
        <v>157</v>
      </c>
      <c r="BI662" s="602" t="s">
        <v>157</v>
      </c>
      <c r="BJ662" s="602" t="s">
        <v>157</v>
      </c>
      <c r="BK662" s="602" t="s">
        <v>157</v>
      </c>
      <c r="BL662" s="602" t="s">
        <v>157</v>
      </c>
      <c r="BM662" s="602" t="s">
        <v>157</v>
      </c>
      <c r="BN662" s="602" t="s">
        <v>157</v>
      </c>
      <c r="BO662" s="602" t="s">
        <v>157</v>
      </c>
    </row>
    <row r="663" spans="1:67" ht="14.4" x14ac:dyDescent="0.25">
      <c r="A663" s="597" t="e">
        <v>#N/A</v>
      </c>
      <c r="B663" s="597" t="e">
        <v>#N/A</v>
      </c>
      <c r="C663" s="598" t="s">
        <v>157</v>
      </c>
      <c r="D663" s="598" t="s">
        <v>157</v>
      </c>
      <c r="E663" s="599"/>
      <c r="F663" s="599" t="s">
        <v>157</v>
      </c>
      <c r="G663" s="600" t="s">
        <v>157</v>
      </c>
      <c r="H663" s="601" t="s">
        <v>157</v>
      </c>
      <c r="I663" s="602" t="s">
        <v>157</v>
      </c>
      <c r="J663" s="602" t="s">
        <v>157</v>
      </c>
      <c r="K663" s="602" t="s">
        <v>157</v>
      </c>
      <c r="L663" s="602" t="s">
        <v>157</v>
      </c>
      <c r="M663" s="602" t="s">
        <v>157</v>
      </c>
      <c r="N663" s="602" t="s">
        <v>157</v>
      </c>
      <c r="O663" s="602" t="s">
        <v>157</v>
      </c>
      <c r="P663" s="602" t="s">
        <v>157</v>
      </c>
      <c r="Q663" s="602" t="s">
        <v>157</v>
      </c>
      <c r="R663" s="602" t="s">
        <v>157</v>
      </c>
      <c r="S663" s="602" t="s">
        <v>157</v>
      </c>
      <c r="T663" s="602" t="s">
        <v>157</v>
      </c>
      <c r="U663" s="602" t="s">
        <v>157</v>
      </c>
      <c r="V663" s="602" t="s">
        <v>157</v>
      </c>
      <c r="W663" s="602" t="s">
        <v>157</v>
      </c>
      <c r="X663" s="602" t="s">
        <v>157</v>
      </c>
      <c r="Y663" s="602" t="s">
        <v>157</v>
      </c>
      <c r="Z663" s="602" t="s">
        <v>157</v>
      </c>
      <c r="AA663" s="602" t="s">
        <v>157</v>
      </c>
      <c r="AB663" s="602" t="s">
        <v>157</v>
      </c>
      <c r="AC663" s="602" t="s">
        <v>157</v>
      </c>
      <c r="AD663" s="602" t="s">
        <v>157</v>
      </c>
      <c r="AE663" s="602" t="s">
        <v>157</v>
      </c>
      <c r="AF663" s="602" t="s">
        <v>157</v>
      </c>
      <c r="AG663" s="602" t="s">
        <v>157</v>
      </c>
      <c r="AH663" s="602" t="s">
        <v>157</v>
      </c>
      <c r="AI663" s="602" t="s">
        <v>157</v>
      </c>
      <c r="AJ663" s="602" t="s">
        <v>157</v>
      </c>
      <c r="AK663" s="602" t="s">
        <v>157</v>
      </c>
      <c r="AL663" s="602" t="s">
        <v>157</v>
      </c>
      <c r="AM663" s="602" t="s">
        <v>157</v>
      </c>
      <c r="AN663" s="602" t="s">
        <v>157</v>
      </c>
      <c r="AO663" s="602" t="s">
        <v>157</v>
      </c>
      <c r="AP663" s="602" t="s">
        <v>157</v>
      </c>
      <c r="AQ663" s="602" t="s">
        <v>157</v>
      </c>
      <c r="AR663" s="602" t="s">
        <v>157</v>
      </c>
      <c r="AS663" s="602" t="s">
        <v>157</v>
      </c>
      <c r="AT663" s="602" t="s">
        <v>157</v>
      </c>
      <c r="AU663" s="602" t="s">
        <v>157</v>
      </c>
      <c r="AV663" s="602" t="s">
        <v>157</v>
      </c>
      <c r="AW663" s="602" t="s">
        <v>157</v>
      </c>
      <c r="AX663" s="602" t="s">
        <v>157</v>
      </c>
      <c r="AY663" s="602" t="s">
        <v>157</v>
      </c>
      <c r="AZ663" s="602" t="s">
        <v>157</v>
      </c>
      <c r="BA663" s="602" t="s">
        <v>157</v>
      </c>
      <c r="BB663" s="602" t="s">
        <v>157</v>
      </c>
      <c r="BC663" s="602" t="s">
        <v>157</v>
      </c>
      <c r="BD663" s="602" t="s">
        <v>157</v>
      </c>
      <c r="BE663" s="602" t="s">
        <v>157</v>
      </c>
      <c r="BF663" s="602" t="s">
        <v>157</v>
      </c>
      <c r="BG663" s="602" t="s">
        <v>157</v>
      </c>
      <c r="BH663" s="602" t="s">
        <v>157</v>
      </c>
      <c r="BI663" s="602" t="s">
        <v>157</v>
      </c>
      <c r="BJ663" s="602" t="s">
        <v>157</v>
      </c>
      <c r="BK663" s="602" t="s">
        <v>157</v>
      </c>
      <c r="BL663" s="602" t="s">
        <v>157</v>
      </c>
      <c r="BM663" s="602" t="s">
        <v>157</v>
      </c>
      <c r="BN663" s="602" t="s">
        <v>157</v>
      </c>
      <c r="BO663" s="602" t="s">
        <v>157</v>
      </c>
    </row>
  </sheetData>
  <sheetProtection algorithmName="SHA-512" hashValue="Mj7tysGfpeHhec4iu5WGcJQPr2f8b3sOBmNHJh5A+vZPIxw/Ul6NaNo2OFgP+uSByOynAmuwFop0gDrSSal/KA==" saltValue="z2qgqTfNyGgeM6EkHzLlqg==" spinCount="100000" sheet="1" objects="1" scenarios="1" autoFilter="0"/>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1455A-41DE-432D-956D-6C749E6785A7}">
  <sheetPr codeName="Sheet15">
    <tabColor rgb="FF7030A0"/>
  </sheetPr>
  <dimension ref="A1:AE27"/>
  <sheetViews>
    <sheetView topLeftCell="O1" workbookViewId="0">
      <selection activeCell="T9" sqref="T9"/>
    </sheetView>
  </sheetViews>
  <sheetFormatPr defaultColWidth="9.109375" defaultRowHeight="14.4" x14ac:dyDescent="0.25"/>
  <cols>
    <col min="1" max="1" width="9.109375" style="1224"/>
    <col min="2" max="2" width="45.44140625" style="1223" customWidth="1"/>
    <col min="3" max="3" width="14.109375" style="1223" customWidth="1"/>
    <col min="4" max="4" width="8.5546875" style="1223" bestFit="1" customWidth="1"/>
    <col min="5" max="6" width="9.109375" style="1223"/>
    <col min="7" max="8" width="11.33203125" style="1223" customWidth="1"/>
    <col min="9" max="9" width="12.44140625" style="1223" customWidth="1"/>
    <col min="10" max="13" width="9.109375" style="1223"/>
    <col min="14" max="14" width="11.109375" style="1223" customWidth="1"/>
    <col min="15" max="15" width="13.6640625" style="1224" customWidth="1"/>
    <col min="16" max="16" width="14.44140625" style="1223" customWidth="1"/>
    <col min="17" max="17" width="2.109375" style="1223" customWidth="1"/>
    <col min="18" max="18" width="11.33203125" style="1223" customWidth="1"/>
    <col min="19" max="19" width="10.33203125" style="1223" customWidth="1"/>
    <col min="20" max="20" width="15.5546875" style="1224" customWidth="1"/>
    <col min="21" max="21" width="15" style="1223" customWidth="1"/>
    <col min="22" max="22" width="13.44140625" style="1223" customWidth="1"/>
    <col min="23" max="23" width="15.44140625" style="1224" customWidth="1"/>
    <col min="24" max="24" width="14.33203125" style="1224" customWidth="1"/>
    <col min="25" max="25" width="11.5546875" style="1223" customWidth="1"/>
    <col min="26" max="26" width="9.109375" style="1223"/>
    <col min="27" max="27" width="17.44140625" style="1223" customWidth="1"/>
    <col min="28" max="28" width="14.109375" style="1223" customWidth="1"/>
    <col min="29" max="29" width="10.5546875" style="1223" bestFit="1" customWidth="1"/>
    <col min="30" max="30" width="13" style="1223" customWidth="1"/>
    <col min="31" max="31" width="11.5546875" style="1223" bestFit="1" customWidth="1"/>
    <col min="32" max="16384" width="9.109375" style="1223"/>
  </cols>
  <sheetData>
    <row r="1" spans="1:31" ht="20.399999999999999" thickBot="1" x14ac:dyDescent="0.3">
      <c r="B1" s="1513" t="s">
        <v>355</v>
      </c>
      <c r="C1" s="1513"/>
      <c r="D1" s="1513"/>
      <c r="E1" s="1513"/>
      <c r="F1" s="1513"/>
      <c r="G1" s="1513"/>
      <c r="H1" s="1513"/>
      <c r="I1" s="1513"/>
      <c r="J1" s="1513"/>
      <c r="K1" s="1513"/>
      <c r="L1" s="1513"/>
      <c r="M1" s="1513"/>
      <c r="N1" s="1513"/>
      <c r="O1" s="1513"/>
      <c r="P1" s="1513"/>
    </row>
    <row r="2" spans="1:31" ht="15" thickTop="1" x14ac:dyDescent="0.25"/>
    <row r="4" spans="1:31" ht="15" thickBot="1" x14ac:dyDescent="0.3">
      <c r="B4" s="1225" t="s">
        <v>313</v>
      </c>
    </row>
    <row r="5" spans="1:31" ht="15" thickBot="1" x14ac:dyDescent="0.3">
      <c r="B5" s="1226" t="s">
        <v>314</v>
      </c>
      <c r="J5" s="1514" t="s">
        <v>315</v>
      </c>
      <c r="K5" s="1515"/>
      <c r="L5" s="1515"/>
      <c r="M5" s="1515"/>
      <c r="N5" s="1516"/>
    </row>
    <row r="6" spans="1:31" ht="30" customHeight="1" x14ac:dyDescent="0.25">
      <c r="E6" s="1517" t="s">
        <v>316</v>
      </c>
      <c r="F6" s="1518"/>
      <c r="G6" s="1519"/>
      <c r="H6" s="1517" t="s">
        <v>317</v>
      </c>
      <c r="I6" s="1519"/>
      <c r="J6" s="1515" t="s">
        <v>318</v>
      </c>
      <c r="K6" s="1516"/>
      <c r="L6" s="1514" t="s">
        <v>319</v>
      </c>
      <c r="M6" s="1516"/>
      <c r="N6" s="1227"/>
      <c r="R6" s="1512" t="s">
        <v>320</v>
      </c>
      <c r="S6" s="1512"/>
    </row>
    <row r="7" spans="1:31" ht="57.6" x14ac:dyDescent="0.25">
      <c r="A7" s="1224" t="s">
        <v>321</v>
      </c>
      <c r="B7" s="1228" t="s">
        <v>322</v>
      </c>
      <c r="C7" s="1229" t="s">
        <v>7</v>
      </c>
      <c r="D7" s="1230" t="s">
        <v>323</v>
      </c>
      <c r="E7" s="1231" t="s">
        <v>324</v>
      </c>
      <c r="F7" s="1232" t="s">
        <v>325</v>
      </c>
      <c r="G7" s="1233" t="s">
        <v>326</v>
      </c>
      <c r="H7" s="1234" t="s">
        <v>324</v>
      </c>
      <c r="I7" s="1233" t="s">
        <v>325</v>
      </c>
      <c r="J7" s="1235" t="s">
        <v>324</v>
      </c>
      <c r="K7" s="1233" t="s">
        <v>325</v>
      </c>
      <c r="L7" s="1234" t="s">
        <v>324</v>
      </c>
      <c r="M7" s="1233" t="s">
        <v>325</v>
      </c>
      <c r="N7" s="1236" t="s">
        <v>327</v>
      </c>
      <c r="O7" s="1302" t="s">
        <v>328</v>
      </c>
      <c r="P7" s="1232" t="s">
        <v>329</v>
      </c>
      <c r="R7" s="1273" t="s">
        <v>324</v>
      </c>
      <c r="S7" s="1273" t="s">
        <v>325</v>
      </c>
      <c r="T7" s="1269" t="s">
        <v>330</v>
      </c>
      <c r="U7" s="1282" t="s">
        <v>356</v>
      </c>
      <c r="V7" s="1315" t="s">
        <v>334</v>
      </c>
      <c r="W7" s="1299" t="s">
        <v>335</v>
      </c>
      <c r="X7" s="1269" t="s">
        <v>336</v>
      </c>
      <c r="Y7" s="1232" t="s">
        <v>337</v>
      </c>
      <c r="Z7" s="1232" t="s">
        <v>338</v>
      </c>
      <c r="AA7" s="1232" t="s">
        <v>339</v>
      </c>
    </row>
    <row r="8" spans="1:31" x14ac:dyDescent="0.25">
      <c r="A8" s="1224" t="s">
        <v>357</v>
      </c>
      <c r="B8" s="1237" t="s">
        <v>358</v>
      </c>
      <c r="C8" s="1238"/>
      <c r="D8" s="1239">
        <v>18021</v>
      </c>
      <c r="E8" s="1240"/>
      <c r="F8" s="1241"/>
      <c r="G8" s="1242"/>
      <c r="H8" s="1240"/>
      <c r="I8" s="1242">
        <v>0</v>
      </c>
      <c r="J8" s="1243"/>
      <c r="K8" s="1244">
        <v>0</v>
      </c>
      <c r="L8" s="1240"/>
      <c r="M8" s="1242"/>
      <c r="N8" s="1245">
        <f>SUM(J8:M8)</f>
        <v>0</v>
      </c>
      <c r="O8" s="1303">
        <f>IF(+N8-SUM(H8:I8)&lt;0,+N8-SUM(H8:I8),0)</f>
        <v>0</v>
      </c>
      <c r="P8" s="1241">
        <f>IF(+N8-SUM(H8:I8)&lt;0,0,N8-SUM(H8:I8))</f>
        <v>0</v>
      </c>
      <c r="Q8" s="1226"/>
      <c r="R8" s="1273">
        <f t="shared" ref="R8:S9" si="0">(E8*(5/12))+(H8*(7/12))</f>
        <v>0</v>
      </c>
      <c r="S8" s="1273">
        <f t="shared" si="0"/>
        <v>0</v>
      </c>
      <c r="T8" s="1270"/>
      <c r="U8" s="1316"/>
      <c r="V8" s="1316"/>
      <c r="W8" s="1300">
        <v>0</v>
      </c>
      <c r="X8" s="1281"/>
      <c r="Y8" s="1249"/>
      <c r="Z8" s="1241"/>
      <c r="AA8" s="1249">
        <f>SUM(T8:Z8)</f>
        <v>0</v>
      </c>
      <c r="AB8" s="1336">
        <f>T8+U8+X8</f>
        <v>0</v>
      </c>
      <c r="AD8" s="1293"/>
    </row>
    <row r="9" spans="1:31" x14ac:dyDescent="0.25">
      <c r="A9" s="1224" t="s">
        <v>359</v>
      </c>
      <c r="B9" s="1237" t="s">
        <v>163</v>
      </c>
      <c r="C9" s="1238" t="s">
        <v>360</v>
      </c>
      <c r="D9" s="1239"/>
      <c r="E9" s="1240">
        <f>SUM(E19:E20)</f>
        <v>100</v>
      </c>
      <c r="F9" s="1241">
        <f t="shared" ref="F9:AA9" si="1">SUM(F19:F20)</f>
        <v>0</v>
      </c>
      <c r="G9" s="1242">
        <f t="shared" si="1"/>
        <v>0</v>
      </c>
      <c r="H9" s="1240">
        <f t="shared" si="1"/>
        <v>90</v>
      </c>
      <c r="I9" s="1242">
        <f t="shared" si="1"/>
        <v>0</v>
      </c>
      <c r="J9" s="1243">
        <f t="shared" si="1"/>
        <v>100</v>
      </c>
      <c r="K9" s="1244">
        <f t="shared" si="1"/>
        <v>0</v>
      </c>
      <c r="L9" s="1240">
        <f t="shared" si="1"/>
        <v>0</v>
      </c>
      <c r="M9" s="1242">
        <f t="shared" si="1"/>
        <v>0</v>
      </c>
      <c r="N9" s="1245">
        <f t="shared" si="1"/>
        <v>100</v>
      </c>
      <c r="O9" s="1303">
        <f t="shared" si="1"/>
        <v>10</v>
      </c>
      <c r="P9" s="1241">
        <f t="shared" si="1"/>
        <v>20</v>
      </c>
      <c r="Q9" s="1226">
        <f t="shared" si="1"/>
        <v>0</v>
      </c>
      <c r="R9" s="1273">
        <f t="shared" si="0"/>
        <v>94.166666666666671</v>
      </c>
      <c r="S9" s="1273">
        <f t="shared" si="0"/>
        <v>0</v>
      </c>
      <c r="T9" s="1270">
        <f t="shared" si="1"/>
        <v>941666.66666666674</v>
      </c>
      <c r="U9" s="1285">
        <f t="shared" si="1"/>
        <v>1505068.3333333333</v>
      </c>
      <c r="V9" s="1316">
        <f t="shared" si="1"/>
        <v>0</v>
      </c>
      <c r="W9" s="1300">
        <f t="shared" si="1"/>
        <v>0</v>
      </c>
      <c r="X9" s="1281">
        <f t="shared" si="1"/>
        <v>62150</v>
      </c>
      <c r="Y9" s="1249">
        <f t="shared" si="1"/>
        <v>0</v>
      </c>
      <c r="Z9" s="1241">
        <f t="shared" si="1"/>
        <v>0</v>
      </c>
      <c r="AA9" s="1249">
        <f t="shared" si="1"/>
        <v>2508885</v>
      </c>
      <c r="AB9" s="1336">
        <f>T9+U9+X9</f>
        <v>2508885</v>
      </c>
      <c r="AD9" s="1293"/>
    </row>
    <row r="11" spans="1:31" ht="15" thickBot="1" x14ac:dyDescent="0.3">
      <c r="O11" s="1305"/>
      <c r="R11" s="1273"/>
      <c r="S11" s="1273"/>
      <c r="T11" s="1271"/>
      <c r="U11" s="1273"/>
      <c r="V11" s="1305"/>
      <c r="X11" s="1271"/>
    </row>
    <row r="12" spans="1:31" ht="15" thickBot="1" x14ac:dyDescent="0.3">
      <c r="A12" s="1224" t="s">
        <v>67</v>
      </c>
      <c r="B12" s="1260" t="s">
        <v>349</v>
      </c>
      <c r="C12" s="1261"/>
      <c r="D12" s="1262"/>
      <c r="E12" s="1262">
        <f>SUM(E8:E11)</f>
        <v>100</v>
      </c>
      <c r="F12" s="1262">
        <f t="shared" ref="F12:Q12" si="2">SUM(F8:F11)</f>
        <v>0</v>
      </c>
      <c r="G12" s="1262">
        <f t="shared" si="2"/>
        <v>0</v>
      </c>
      <c r="H12" s="1262">
        <f t="shared" si="2"/>
        <v>90</v>
      </c>
      <c r="I12" s="1262">
        <f t="shared" si="2"/>
        <v>0</v>
      </c>
      <c r="J12" s="1262">
        <f t="shared" si="2"/>
        <v>100</v>
      </c>
      <c r="K12" s="1262">
        <f t="shared" si="2"/>
        <v>0</v>
      </c>
      <c r="L12" s="1262">
        <f t="shared" si="2"/>
        <v>0</v>
      </c>
      <c r="M12" s="1262">
        <f t="shared" si="2"/>
        <v>0</v>
      </c>
      <c r="N12" s="1262">
        <f t="shared" si="2"/>
        <v>100</v>
      </c>
      <c r="O12" s="1306">
        <f t="shared" si="2"/>
        <v>10</v>
      </c>
      <c r="P12" s="1262">
        <f t="shared" si="2"/>
        <v>20</v>
      </c>
      <c r="Q12" s="1262">
        <f t="shared" si="2"/>
        <v>0</v>
      </c>
      <c r="R12" s="1274">
        <f t="shared" ref="R12:AB12" si="3">SUM(R8:R11)</f>
        <v>94.166666666666671</v>
      </c>
      <c r="S12" s="1274">
        <f t="shared" si="3"/>
        <v>0</v>
      </c>
      <c r="T12" s="1272">
        <f t="shared" si="3"/>
        <v>941666.66666666674</v>
      </c>
      <c r="U12" s="1274">
        <f t="shared" si="3"/>
        <v>1505068.3333333333</v>
      </c>
      <c r="V12" s="1306">
        <f t="shared" si="3"/>
        <v>0</v>
      </c>
      <c r="W12" s="1291">
        <f t="shared" si="3"/>
        <v>0</v>
      </c>
      <c r="X12" s="1272">
        <f t="shared" si="3"/>
        <v>62150</v>
      </c>
      <c r="Y12" s="1262">
        <f t="shared" si="3"/>
        <v>0</v>
      </c>
      <c r="Z12" s="1262">
        <f t="shared" si="3"/>
        <v>0</v>
      </c>
      <c r="AA12" s="1262">
        <f t="shared" si="3"/>
        <v>2508885</v>
      </c>
      <c r="AB12" s="1274">
        <f t="shared" si="3"/>
        <v>2508885</v>
      </c>
      <c r="AC12" s="1297">
        <f>AA12-V12</f>
        <v>2508885</v>
      </c>
      <c r="AD12" s="1334"/>
      <c r="AE12" s="1297"/>
    </row>
    <row r="13" spans="1:31" ht="15" thickBot="1" x14ac:dyDescent="0.3">
      <c r="B13" s="1263" t="s">
        <v>350</v>
      </c>
      <c r="C13" s="1264"/>
      <c r="D13" s="1265"/>
      <c r="E13" s="1265"/>
      <c r="F13" s="1265"/>
      <c r="G13" s="1265"/>
      <c r="H13" s="1265"/>
      <c r="I13" s="1265"/>
      <c r="J13" s="1265"/>
      <c r="K13" s="1265"/>
      <c r="L13" s="1265"/>
      <c r="M13" s="1265"/>
      <c r="N13" s="1265"/>
      <c r="O13" s="1306"/>
      <c r="P13" s="1265"/>
      <c r="Q13" s="1265"/>
      <c r="R13" s="1274"/>
      <c r="S13" s="1274"/>
      <c r="T13" s="1272"/>
      <c r="U13" s="1274"/>
      <c r="V13" s="1306"/>
      <c r="W13" s="1294"/>
      <c r="X13" s="1272"/>
      <c r="Y13" s="1265"/>
      <c r="Z13" s="1265"/>
      <c r="AA13" s="1265"/>
    </row>
    <row r="14" spans="1:31" ht="15" thickBot="1" x14ac:dyDescent="0.3">
      <c r="B14" s="1266" t="s">
        <v>351</v>
      </c>
      <c r="C14" s="1267"/>
      <c r="D14" s="1268"/>
      <c r="E14" s="1268">
        <f t="shared" ref="E14:Q14" si="4">SUM(E8:E9)</f>
        <v>100</v>
      </c>
      <c r="F14" s="1268">
        <f t="shared" si="4"/>
        <v>0</v>
      </c>
      <c r="G14" s="1268">
        <f t="shared" si="4"/>
        <v>0</v>
      </c>
      <c r="H14" s="1268">
        <f t="shared" si="4"/>
        <v>90</v>
      </c>
      <c r="I14" s="1268">
        <f t="shared" si="4"/>
        <v>0</v>
      </c>
      <c r="J14" s="1268">
        <f t="shared" si="4"/>
        <v>100</v>
      </c>
      <c r="K14" s="1268">
        <f t="shared" si="4"/>
        <v>0</v>
      </c>
      <c r="L14" s="1268">
        <f t="shared" si="4"/>
        <v>0</v>
      </c>
      <c r="M14" s="1268">
        <f t="shared" si="4"/>
        <v>0</v>
      </c>
      <c r="N14" s="1268">
        <f t="shared" si="4"/>
        <v>100</v>
      </c>
      <c r="O14" s="1306">
        <f t="shared" si="4"/>
        <v>10</v>
      </c>
      <c r="P14" s="1268">
        <f t="shared" si="4"/>
        <v>20</v>
      </c>
      <c r="Q14" s="1268">
        <f t="shared" si="4"/>
        <v>0</v>
      </c>
      <c r="R14" s="1274">
        <f>R12-R13</f>
        <v>94.166666666666671</v>
      </c>
      <c r="S14" s="1274">
        <f>S12-S13</f>
        <v>0</v>
      </c>
      <c r="T14" s="1272">
        <f t="shared" ref="T14:AA14" si="5">SUM(T8:T9)</f>
        <v>941666.66666666674</v>
      </c>
      <c r="U14" s="1274">
        <f t="shared" si="5"/>
        <v>1505068.3333333333</v>
      </c>
      <c r="V14" s="1306">
        <f t="shared" si="5"/>
        <v>0</v>
      </c>
      <c r="W14" s="1295">
        <f t="shared" si="5"/>
        <v>0</v>
      </c>
      <c r="X14" s="1272">
        <f t="shared" si="5"/>
        <v>62150</v>
      </c>
      <c r="Y14" s="1268">
        <f t="shared" si="5"/>
        <v>0</v>
      </c>
      <c r="Z14" s="1268">
        <f t="shared" si="5"/>
        <v>0</v>
      </c>
      <c r="AA14" s="1268">
        <f t="shared" si="5"/>
        <v>2508885</v>
      </c>
      <c r="AE14" s="1297"/>
    </row>
    <row r="16" spans="1:31" x14ac:dyDescent="0.25">
      <c r="AA16" s="1293">
        <f>'Special Schools 2024-25'!AD18</f>
        <v>18459668.373333335</v>
      </c>
      <c r="AB16" s="1297">
        <f>AA16+AA12</f>
        <v>20968553.373333335</v>
      </c>
      <c r="AC16" s="1223">
        <v>20968553.373333331</v>
      </c>
      <c r="AD16" s="1297">
        <f>AB16-AC16</f>
        <v>0</v>
      </c>
    </row>
    <row r="17" spans="2:30" x14ac:dyDescent="0.25">
      <c r="V17" s="1223" t="s">
        <v>361</v>
      </c>
    </row>
    <row r="19" spans="2:30" x14ac:dyDescent="0.25">
      <c r="B19" s="1237" t="s">
        <v>362</v>
      </c>
      <c r="C19" s="1238" t="s">
        <v>345</v>
      </c>
      <c r="D19" s="1239">
        <v>14424</v>
      </c>
      <c r="E19" s="1240">
        <v>40</v>
      </c>
      <c r="F19" s="1241"/>
      <c r="G19" s="1242"/>
      <c r="H19" s="1240">
        <v>20</v>
      </c>
      <c r="I19" s="1242">
        <v>0</v>
      </c>
      <c r="J19" s="1243">
        <v>40</v>
      </c>
      <c r="K19" s="1244"/>
      <c r="L19" s="1240"/>
      <c r="M19" s="1242"/>
      <c r="N19" s="1245">
        <f>SUM(J19:M19)</f>
        <v>40</v>
      </c>
      <c r="O19" s="1303">
        <v>20</v>
      </c>
      <c r="P19" s="1241">
        <v>20</v>
      </c>
      <c r="Q19" s="1226"/>
      <c r="R19" s="1226"/>
      <c r="S19" s="1226"/>
      <c r="T19" s="1246">
        <v>283333.33333333337</v>
      </c>
      <c r="U19" s="1247">
        <v>408680</v>
      </c>
      <c r="V19" s="1248"/>
      <c r="W19" s="1246"/>
      <c r="X19" s="1280">
        <v>18700</v>
      </c>
      <c r="Y19" s="1249"/>
      <c r="Z19" s="1241"/>
      <c r="AA19" s="1249">
        <f>SUM(T19:Z19)</f>
        <v>710713.33333333337</v>
      </c>
    </row>
    <row r="20" spans="2:30" x14ac:dyDescent="0.25">
      <c r="B20" s="1237" t="s">
        <v>363</v>
      </c>
      <c r="C20" s="1238" t="s">
        <v>231</v>
      </c>
      <c r="D20" s="1239">
        <v>16654</v>
      </c>
      <c r="E20" s="1240">
        <v>60</v>
      </c>
      <c r="F20" s="1241"/>
      <c r="G20" s="1242"/>
      <c r="H20" s="1240">
        <v>70</v>
      </c>
      <c r="I20" s="1242">
        <v>0</v>
      </c>
      <c r="J20" s="1243">
        <v>60</v>
      </c>
      <c r="K20" s="1244"/>
      <c r="L20" s="1240"/>
      <c r="M20" s="1242"/>
      <c r="N20" s="1245">
        <f>SUM(J20:M20)</f>
        <v>60</v>
      </c>
      <c r="O20" s="1303">
        <v>-10</v>
      </c>
      <c r="P20" s="1241">
        <f>IF(+N20-SUM(H20:I20)&lt;0,0,N20-SUM(H20:I20))</f>
        <v>0</v>
      </c>
      <c r="Q20" s="1226"/>
      <c r="R20" s="1226"/>
      <c r="S20" s="1226"/>
      <c r="T20" s="1246">
        <v>658333.33333333337</v>
      </c>
      <c r="U20" s="1247">
        <v>1096388.3333333333</v>
      </c>
      <c r="V20" s="1248"/>
      <c r="W20" s="1246"/>
      <c r="X20" s="1280">
        <v>43450</v>
      </c>
      <c r="Y20" s="1249"/>
      <c r="Z20" s="1241"/>
      <c r="AA20" s="1249">
        <f>SUM(T20:Z20)</f>
        <v>1798171.6666666665</v>
      </c>
    </row>
    <row r="22" spans="2:30" x14ac:dyDescent="0.25">
      <c r="C22" s="1367" t="s">
        <v>364</v>
      </c>
      <c r="N22" s="1333"/>
      <c r="O22" s="1224">
        <f>'Special Schools 2024-25'!O18</f>
        <v>-126.75999999999989</v>
      </c>
      <c r="V22" s="1326">
        <f>'Special Schools 2024-25'!X18</f>
        <v>1420360.7999999989</v>
      </c>
      <c r="Y22" s="1333"/>
    </row>
    <row r="23" spans="2:30" x14ac:dyDescent="0.25">
      <c r="X23" s="1325"/>
      <c r="Y23" s="1333"/>
    </row>
    <row r="24" spans="2:30" x14ac:dyDescent="0.25">
      <c r="C24" s="1367" t="s">
        <v>229</v>
      </c>
      <c r="O24" s="1325">
        <f>O12+O22</f>
        <v>-116.75999999999989</v>
      </c>
      <c r="U24" s="1297"/>
      <c r="V24" s="1326">
        <f>V12+V22</f>
        <v>1420360.7999999989</v>
      </c>
    </row>
    <row r="25" spans="2:30" x14ac:dyDescent="0.25">
      <c r="X25" s="1335"/>
      <c r="Y25" s="1293"/>
    </row>
    <row r="27" spans="2:30" x14ac:dyDescent="0.25">
      <c r="B27" s="1250" t="s">
        <v>365</v>
      </c>
      <c r="C27" s="1251"/>
      <c r="D27" s="1252">
        <v>0</v>
      </c>
      <c r="E27" s="1253">
        <v>3</v>
      </c>
      <c r="F27" s="1254"/>
      <c r="G27" s="1255"/>
      <c r="H27" s="1253">
        <f t="shared" ref="H27:I27" si="6">+E27</f>
        <v>3</v>
      </c>
      <c r="I27" s="1255">
        <f t="shared" si="6"/>
        <v>0</v>
      </c>
      <c r="J27" s="1256"/>
      <c r="K27" s="1257"/>
      <c r="L27" s="1253"/>
      <c r="M27" s="1255"/>
      <c r="N27" s="1258">
        <f t="shared" ref="N27" si="7">SUM(J27:M27)</f>
        <v>0</v>
      </c>
      <c r="O27" s="1303">
        <f t="shared" ref="O27" si="8">IF(+N27-SUM(H27:I27)&lt;0,+N27-SUM(H27:I27),0)</f>
        <v>-3</v>
      </c>
      <c r="P27" s="1254">
        <f t="shared" ref="P27" si="9">IF(+N27-SUM(H27:I27)&lt;0,0,N27-SUM(H27:I27))</f>
        <v>0</v>
      </c>
      <c r="Q27" s="1225"/>
      <c r="R27" s="1273">
        <f>(E27*(5/12))+(H27*(7/12))</f>
        <v>3</v>
      </c>
      <c r="S27" s="1273">
        <f>(F27*(5/12))+(I27*(7/12))</f>
        <v>0</v>
      </c>
      <c r="T27" s="1270">
        <v>30000</v>
      </c>
      <c r="U27" s="1285">
        <f t="shared" ref="U27" si="10">SUM(J27:K27)*D27</f>
        <v>0</v>
      </c>
      <c r="V27" s="1316">
        <f t="shared" ref="V27" si="11">-+O27*D27</f>
        <v>0</v>
      </c>
      <c r="W27" s="1301"/>
      <c r="X27" s="1281">
        <v>66000</v>
      </c>
      <c r="Y27" s="1259"/>
      <c r="Z27" s="1254"/>
      <c r="AA27" s="1259">
        <f t="shared" ref="AA27" si="12">SUM(T27:Z27)</f>
        <v>96000</v>
      </c>
      <c r="AD27" s="1293"/>
    </row>
  </sheetData>
  <sheetProtection algorithmName="SHA-512" hashValue="RKlnT2/HCGo3ZvtlI1WA6M52yf3YyF3UD94jZVLwod16my/xBeeFX/Y/TySUqnmTRiOCBExtJzMC/RkrFvXSqA==" saltValue="rUxvkUXW9BetIv3I6AyjRA==" spinCount="100000" sheet="1" objects="1" scenarios="1" autoFilter="0"/>
  <mergeCells count="7">
    <mergeCell ref="R6:S6"/>
    <mergeCell ref="B1:P1"/>
    <mergeCell ref="J5:N5"/>
    <mergeCell ref="E6:G6"/>
    <mergeCell ref="H6:I6"/>
    <mergeCell ref="J6:K6"/>
    <mergeCell ref="L6:M6"/>
  </mergeCell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42C53-69DA-4F9C-AB7B-371FA64206AE}">
  <sheetPr codeName="Sheet7">
    <tabColor rgb="FF7030A0"/>
  </sheetPr>
  <dimension ref="A1:DR275"/>
  <sheetViews>
    <sheetView zoomScaleNormal="100" workbookViewId="0">
      <pane xSplit="3" ySplit="9" topLeftCell="CE10" activePane="bottomRight" state="frozen"/>
      <selection pane="topRight"/>
      <selection pane="bottomLeft"/>
      <selection pane="bottomRight" activeCell="AM2" sqref="AM2:BO2"/>
    </sheetView>
  </sheetViews>
  <sheetFormatPr defaultColWidth="9.109375" defaultRowHeight="13.2" x14ac:dyDescent="0.25"/>
  <cols>
    <col min="1" max="1" width="10.6640625" style="5" customWidth="1"/>
    <col min="2" max="2" width="10.6640625" style="13" customWidth="1"/>
    <col min="3" max="3" width="56.5546875" style="5" bestFit="1" customWidth="1"/>
    <col min="4" max="69" width="15.5546875" style="13" customWidth="1"/>
    <col min="70" max="70" width="18.5546875" style="13" customWidth="1"/>
    <col min="71" max="78" width="15.5546875" style="13" customWidth="1"/>
    <col min="79" max="79" width="11.33203125" style="5" customWidth="1"/>
    <col min="80" max="92" width="14.6640625" style="5" customWidth="1"/>
    <col min="93" max="93" width="14.6640625" style="1185" customWidth="1"/>
    <col min="94" max="102" width="14.6640625" style="5" customWidth="1"/>
    <col min="103" max="103" width="14.6640625" style="734" customWidth="1"/>
    <col min="104" max="107" width="14.6640625" style="5" customWidth="1"/>
    <col min="108" max="108" width="14.6640625" style="734" customWidth="1"/>
    <col min="109" max="113" width="16.109375" style="5" customWidth="1"/>
    <col min="114" max="114" width="18.5546875" style="5" customWidth="1"/>
    <col min="115" max="115" width="18.109375" style="5" customWidth="1"/>
    <col min="116" max="116" width="17.44140625" style="5" customWidth="1"/>
    <col min="117" max="117" width="20.33203125" style="5" customWidth="1"/>
    <col min="118" max="119" width="9.109375" style="13"/>
    <col min="120" max="16384" width="9.109375" style="5"/>
  </cols>
  <sheetData>
    <row r="1" spans="1:122" x14ac:dyDescent="0.25">
      <c r="D1" s="1520"/>
      <c r="E1" s="1520"/>
      <c r="F1" s="1520"/>
      <c r="G1" s="1520"/>
      <c r="H1" s="1520"/>
      <c r="I1" s="1520"/>
      <c r="J1" s="1520"/>
      <c r="K1" s="1520"/>
      <c r="L1" s="1520"/>
      <c r="M1" s="1520"/>
      <c r="N1" s="1520"/>
      <c r="O1" s="1520"/>
      <c r="CC1" s="554"/>
      <c r="CD1" s="554"/>
      <c r="CE1" s="554"/>
      <c r="CF1" s="554"/>
      <c r="CG1" s="554"/>
      <c r="CH1" s="554"/>
      <c r="CI1" s="554"/>
      <c r="CJ1" s="554"/>
      <c r="CK1" s="554"/>
      <c r="CL1" s="554"/>
      <c r="CM1" s="554"/>
      <c r="CN1" s="554"/>
      <c r="CO1" s="1184"/>
      <c r="CP1" s="554"/>
      <c r="CQ1" s="554"/>
      <c r="CR1" s="554"/>
      <c r="CS1" s="554"/>
      <c r="CT1" s="554"/>
      <c r="CU1" s="554"/>
      <c r="CV1" s="554"/>
      <c r="CW1" s="554"/>
      <c r="CX1" s="554"/>
      <c r="CY1" s="1190"/>
      <c r="CZ1" s="554"/>
      <c r="DA1" s="554"/>
      <c r="DB1" s="554"/>
      <c r="DC1" s="554"/>
      <c r="DD1" s="1190"/>
      <c r="DE1" s="554"/>
      <c r="DF1" s="554"/>
      <c r="DG1" s="554"/>
      <c r="DH1" s="554"/>
      <c r="DI1" s="554"/>
      <c r="DJ1" s="554"/>
    </row>
    <row r="2" spans="1:122" x14ac:dyDescent="0.25">
      <c r="D2" s="117"/>
      <c r="E2" s="117"/>
      <c r="F2" s="117"/>
      <c r="AH2" s="13">
        <v>34</v>
      </c>
      <c r="AI2" s="13">
        <v>35</v>
      </c>
      <c r="AJ2" s="13">
        <v>36</v>
      </c>
      <c r="AK2" s="13">
        <v>37</v>
      </c>
      <c r="AL2" s="13">
        <v>38</v>
      </c>
      <c r="AM2" s="13">
        <v>39</v>
      </c>
      <c r="AN2" s="13">
        <v>40</v>
      </c>
      <c r="AO2" s="13">
        <v>41</v>
      </c>
      <c r="AP2" s="13">
        <v>42</v>
      </c>
      <c r="AQ2" s="13">
        <v>43</v>
      </c>
      <c r="AR2" s="13">
        <v>44</v>
      </c>
      <c r="AS2" s="13">
        <v>45</v>
      </c>
      <c r="AT2" s="13">
        <v>46</v>
      </c>
      <c r="AU2" s="13">
        <v>47</v>
      </c>
      <c r="AV2" s="13">
        <v>48</v>
      </c>
      <c r="AW2" s="13">
        <v>49</v>
      </c>
      <c r="AX2" s="13">
        <v>50</v>
      </c>
      <c r="AY2" s="13">
        <v>51</v>
      </c>
      <c r="AZ2" s="13">
        <v>52</v>
      </c>
      <c r="BA2" s="13">
        <v>53</v>
      </c>
      <c r="BB2" s="13">
        <v>54</v>
      </c>
      <c r="BC2" s="13">
        <v>55</v>
      </c>
      <c r="BD2" s="13">
        <v>56</v>
      </c>
      <c r="BE2" s="13">
        <v>57</v>
      </c>
      <c r="BF2" s="13">
        <v>58</v>
      </c>
      <c r="BG2" s="13">
        <v>59</v>
      </c>
      <c r="BH2" s="13">
        <v>60</v>
      </c>
      <c r="BI2" s="13">
        <v>61</v>
      </c>
      <c r="BJ2" s="13">
        <v>62</v>
      </c>
      <c r="BK2" s="13">
        <v>63</v>
      </c>
      <c r="BL2" s="13">
        <v>64</v>
      </c>
      <c r="BM2" s="13">
        <v>65</v>
      </c>
      <c r="BN2" s="13">
        <v>66</v>
      </c>
      <c r="BO2" s="13">
        <v>67</v>
      </c>
      <c r="CC2" s="553"/>
      <c r="CD2" s="553"/>
      <c r="CE2" s="552"/>
      <c r="CF2" s="552"/>
      <c r="CG2" s="1395">
        <v>85</v>
      </c>
      <c r="CH2" s="1395">
        <v>86</v>
      </c>
      <c r="CI2" s="1395">
        <v>87</v>
      </c>
      <c r="CJ2" s="1395">
        <v>88</v>
      </c>
      <c r="CK2" s="1395">
        <v>89</v>
      </c>
      <c r="CL2" s="1395">
        <v>90</v>
      </c>
      <c r="CM2" s="1395">
        <v>91</v>
      </c>
      <c r="CN2" s="1395">
        <v>92</v>
      </c>
      <c r="CO2" s="1395">
        <v>93</v>
      </c>
      <c r="CP2" s="1395">
        <v>94</v>
      </c>
      <c r="CQ2" s="1395">
        <v>95</v>
      </c>
      <c r="CR2" s="1395">
        <v>96</v>
      </c>
      <c r="CS2" s="1395">
        <v>97</v>
      </c>
      <c r="CT2" s="1395">
        <v>98</v>
      </c>
      <c r="CU2" s="1395">
        <v>99</v>
      </c>
      <c r="CV2" s="1395">
        <v>100</v>
      </c>
      <c r="CW2" s="1395">
        <v>101</v>
      </c>
      <c r="CX2" s="1395">
        <v>102</v>
      </c>
      <c r="CY2" s="1395">
        <v>103</v>
      </c>
      <c r="CZ2" s="1395">
        <v>104</v>
      </c>
      <c r="DA2" s="1395">
        <v>105</v>
      </c>
      <c r="DB2" s="1395">
        <v>106</v>
      </c>
      <c r="DC2" s="1395">
        <v>107</v>
      </c>
      <c r="DD2" s="1395">
        <v>108</v>
      </c>
      <c r="DE2" s="1395">
        <v>109</v>
      </c>
      <c r="DF2" s="1395">
        <v>110</v>
      </c>
      <c r="DG2" s="1395">
        <v>111</v>
      </c>
      <c r="DH2" s="1395">
        <v>112</v>
      </c>
      <c r="DI2" s="1395">
        <v>113</v>
      </c>
      <c r="DJ2" s="1395">
        <v>114</v>
      </c>
      <c r="DK2" s="1395">
        <v>115</v>
      </c>
      <c r="DL2" s="1395">
        <v>116</v>
      </c>
      <c r="DM2" s="1395">
        <v>117</v>
      </c>
    </row>
    <row r="3" spans="1:122" x14ac:dyDescent="0.25">
      <c r="C3" s="12"/>
      <c r="D3" s="77"/>
      <c r="E3" s="77"/>
      <c r="F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C3" s="553"/>
      <c r="CD3" s="553"/>
      <c r="CE3" s="553"/>
      <c r="CF3" s="553"/>
      <c r="CG3" s="553"/>
      <c r="CH3" s="553"/>
      <c r="CI3" s="553"/>
      <c r="CJ3" s="553"/>
      <c r="CK3" s="553"/>
      <c r="CL3" s="553"/>
      <c r="CM3" s="553"/>
      <c r="CN3" s="553"/>
      <c r="CO3" s="67"/>
      <c r="CP3" s="553"/>
      <c r="CQ3" s="553"/>
      <c r="CR3" s="553"/>
      <c r="CS3" s="553"/>
      <c r="CT3" s="553"/>
      <c r="CU3" s="553"/>
      <c r="CV3" s="553"/>
      <c r="CW3" s="553"/>
      <c r="CX3" s="553"/>
      <c r="CY3" s="1191"/>
      <c r="CZ3" s="553"/>
      <c r="DA3" s="553"/>
      <c r="DB3" s="553"/>
      <c r="DC3" s="553"/>
      <c r="DD3" s="1191"/>
      <c r="DE3" s="553"/>
      <c r="DF3" s="553"/>
      <c r="DG3" s="553"/>
      <c r="DH3" s="553"/>
      <c r="DI3" s="553"/>
      <c r="DJ3" s="553"/>
    </row>
    <row r="5" spans="1:122" x14ac:dyDescent="0.25">
      <c r="CK5"/>
    </row>
    <row r="6" spans="1:122" x14ac:dyDescent="0.25">
      <c r="A6" s="12"/>
      <c r="B6" s="77"/>
      <c r="C6" s="12"/>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13"/>
      <c r="CB6" s="1528" t="s">
        <v>167</v>
      </c>
      <c r="CC6" s="1529"/>
      <c r="CD6" s="1529"/>
      <c r="CE6" s="1529"/>
      <c r="CF6" s="1530"/>
      <c r="CG6" s="1522" t="s">
        <v>366</v>
      </c>
      <c r="CH6" s="1523"/>
      <c r="CI6" s="1523"/>
      <c r="CJ6" s="1523"/>
      <c r="CK6" s="1523"/>
      <c r="CL6" s="1523"/>
      <c r="CM6" s="1523"/>
      <c r="CN6" s="1523"/>
      <c r="CO6" s="1524"/>
      <c r="CP6" s="1523"/>
      <c r="CQ6" s="1523"/>
      <c r="CR6" s="1523"/>
      <c r="CS6" s="1523"/>
      <c r="CT6" s="1523"/>
      <c r="CU6" s="1523"/>
      <c r="CV6" s="1523"/>
      <c r="CW6" s="1523"/>
      <c r="CX6" s="1523"/>
      <c r="CY6" s="1523"/>
      <c r="CZ6" s="1523"/>
      <c r="DA6" s="1523"/>
      <c r="DB6" s="1523"/>
      <c r="DC6" s="1523"/>
      <c r="DD6" s="1523"/>
      <c r="DE6" s="1523"/>
      <c r="DF6" s="1523"/>
      <c r="DG6" s="1523"/>
      <c r="DH6" s="1523"/>
      <c r="DI6" s="1523"/>
      <c r="DJ6" s="1525"/>
      <c r="DK6" s="1526" t="s">
        <v>367</v>
      </c>
      <c r="DL6" s="1526"/>
      <c r="DM6" s="1527"/>
      <c r="DQ6" s="13"/>
      <c r="DR6" s="13"/>
    </row>
    <row r="7" spans="1:122" ht="13.8" thickBot="1" x14ac:dyDescent="0.3">
      <c r="A7" s="12"/>
      <c r="B7" s="77"/>
      <c r="C7" s="12"/>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13"/>
      <c r="CB7" s="1531"/>
      <c r="CC7" s="1532"/>
      <c r="CD7" s="1532"/>
      <c r="CE7" s="1532"/>
      <c r="CF7" s="1533"/>
      <c r="CG7" s="1522" t="s">
        <v>183</v>
      </c>
      <c r="CH7" s="1523"/>
      <c r="CI7" s="1523"/>
      <c r="CJ7" s="1523"/>
      <c r="CK7" s="1523"/>
      <c r="CL7" s="1523"/>
      <c r="CM7" s="1523"/>
      <c r="CN7" s="1523"/>
      <c r="CO7" s="1524"/>
      <c r="CP7" s="1523"/>
      <c r="CQ7" s="1523"/>
      <c r="CR7" s="1523"/>
      <c r="CS7" s="1523"/>
      <c r="CT7" s="1523"/>
      <c r="CU7" s="1522" t="s">
        <v>184</v>
      </c>
      <c r="CV7" s="1523"/>
      <c r="CW7" s="1523"/>
      <c r="CX7" s="1523"/>
      <c r="CY7" s="1523"/>
      <c r="CZ7" s="1522" t="s">
        <v>185</v>
      </c>
      <c r="DA7" s="1523"/>
      <c r="DB7" s="1523"/>
      <c r="DC7" s="1523"/>
      <c r="DD7" s="1525"/>
      <c r="DE7" s="1534" t="s">
        <v>186</v>
      </c>
      <c r="DF7" s="1523"/>
      <c r="DG7" s="1523"/>
      <c r="DH7" s="1523"/>
      <c r="DI7" s="1525"/>
      <c r="DJ7" s="627"/>
      <c r="DK7" s="607"/>
      <c r="DL7" s="607"/>
      <c r="DM7" s="608"/>
      <c r="DQ7" s="13"/>
      <c r="DR7" s="13"/>
    </row>
    <row r="8" spans="1:122" s="12" customFormat="1" ht="103.95" customHeight="1" x14ac:dyDescent="0.25">
      <c r="A8" s="68" t="s">
        <v>368</v>
      </c>
      <c r="B8" s="82" t="s">
        <v>5</v>
      </c>
      <c r="C8" s="83" t="s">
        <v>6</v>
      </c>
      <c r="D8" s="82" t="s">
        <v>369</v>
      </c>
      <c r="E8" s="82" t="s">
        <v>370</v>
      </c>
      <c r="F8" s="82" t="s">
        <v>371</v>
      </c>
      <c r="G8" s="82" t="s">
        <v>21</v>
      </c>
      <c r="H8" s="82" t="s">
        <v>22</v>
      </c>
      <c r="I8" s="82" t="s">
        <v>372</v>
      </c>
      <c r="J8" s="82" t="s">
        <v>373</v>
      </c>
      <c r="K8" s="82" t="s">
        <v>374</v>
      </c>
      <c r="L8" s="82" t="s">
        <v>375</v>
      </c>
      <c r="M8" s="82" t="s">
        <v>376</v>
      </c>
      <c r="N8" s="82" t="s">
        <v>377</v>
      </c>
      <c r="O8" s="82" t="s">
        <v>378</v>
      </c>
      <c r="P8" s="82" t="s">
        <v>379</v>
      </c>
      <c r="Q8" s="82" t="s">
        <v>380</v>
      </c>
      <c r="R8" s="82" t="s">
        <v>381</v>
      </c>
      <c r="S8" s="82" t="s">
        <v>382</v>
      </c>
      <c r="T8" s="82" t="s">
        <v>383</v>
      </c>
      <c r="U8" s="82" t="s">
        <v>384</v>
      </c>
      <c r="V8" s="82" t="s">
        <v>385</v>
      </c>
      <c r="W8" s="82" t="s">
        <v>386</v>
      </c>
      <c r="X8" s="82" t="s">
        <v>387</v>
      </c>
      <c r="Y8" s="82" t="s">
        <v>388</v>
      </c>
      <c r="Z8" s="82" t="s">
        <v>389</v>
      </c>
      <c r="AA8" s="82" t="s">
        <v>390</v>
      </c>
      <c r="AB8" s="82" t="s">
        <v>391</v>
      </c>
      <c r="AC8" s="82" t="s">
        <v>392</v>
      </c>
      <c r="AD8" s="82" t="s">
        <v>393</v>
      </c>
      <c r="AE8" s="82" t="s">
        <v>394</v>
      </c>
      <c r="AF8" s="82" t="s">
        <v>395</v>
      </c>
      <c r="AG8" s="82" t="s">
        <v>396</v>
      </c>
      <c r="AH8" s="82" t="s">
        <v>397</v>
      </c>
      <c r="AI8" s="82" t="s">
        <v>398</v>
      </c>
      <c r="AJ8" s="82" t="s">
        <v>9</v>
      </c>
      <c r="AK8" s="82" t="s">
        <v>399</v>
      </c>
      <c r="AL8" s="82" t="s">
        <v>400</v>
      </c>
      <c r="AM8" s="82" t="s">
        <v>206</v>
      </c>
      <c r="AN8" s="82" t="s">
        <v>401</v>
      </c>
      <c r="AO8" s="82" t="s">
        <v>402</v>
      </c>
      <c r="AP8" s="82" t="s">
        <v>403</v>
      </c>
      <c r="AQ8" s="82" t="s">
        <v>404</v>
      </c>
      <c r="AR8" s="82" t="s">
        <v>405</v>
      </c>
      <c r="AS8" s="82" t="s">
        <v>406</v>
      </c>
      <c r="AT8" s="82" t="s">
        <v>407</v>
      </c>
      <c r="AU8" s="82" t="s">
        <v>408</v>
      </c>
      <c r="AV8" s="82" t="s">
        <v>409</v>
      </c>
      <c r="AW8" s="82" t="s">
        <v>410</v>
      </c>
      <c r="AX8" s="82" t="s">
        <v>411</v>
      </c>
      <c r="AY8" s="82" t="s">
        <v>412</v>
      </c>
      <c r="AZ8" s="82" t="s">
        <v>413</v>
      </c>
      <c r="BA8" s="82" t="s">
        <v>414</v>
      </c>
      <c r="BB8" s="82" t="s">
        <v>415</v>
      </c>
      <c r="BC8" s="82" t="s">
        <v>416</v>
      </c>
      <c r="BD8" s="82" t="s">
        <v>417</v>
      </c>
      <c r="BE8" s="82" t="s">
        <v>418</v>
      </c>
      <c r="BF8" s="82" t="s">
        <v>419</v>
      </c>
      <c r="BG8" s="82" t="s">
        <v>420</v>
      </c>
      <c r="BH8" s="82" t="s">
        <v>421</v>
      </c>
      <c r="BI8" s="82" t="s">
        <v>422</v>
      </c>
      <c r="BJ8" s="82" t="s">
        <v>423</v>
      </c>
      <c r="BK8" s="82" t="s">
        <v>424</v>
      </c>
      <c r="BL8" s="82" t="s">
        <v>425</v>
      </c>
      <c r="BM8" s="82" t="s">
        <v>426</v>
      </c>
      <c r="BN8" s="82" t="s">
        <v>427</v>
      </c>
      <c r="BO8" s="84" t="s">
        <v>428</v>
      </c>
      <c r="BP8" s="85" t="s">
        <v>429</v>
      </c>
      <c r="BQ8" s="86" t="s">
        <v>430</v>
      </c>
      <c r="BR8" s="82" t="s">
        <v>431</v>
      </c>
      <c r="BS8" s="82" t="s">
        <v>432</v>
      </c>
      <c r="BT8" s="82" t="s">
        <v>433</v>
      </c>
      <c r="BU8" s="82" t="s">
        <v>434</v>
      </c>
      <c r="BV8" s="82" t="s">
        <v>435</v>
      </c>
      <c r="BW8" s="82" t="s">
        <v>436</v>
      </c>
      <c r="BX8" s="82" t="s">
        <v>437</v>
      </c>
      <c r="BY8" s="82" t="s">
        <v>400</v>
      </c>
      <c r="BZ8" s="82" t="s">
        <v>438</v>
      </c>
      <c r="CA8" s="5"/>
      <c r="CB8" s="124" t="s">
        <v>439</v>
      </c>
      <c r="CC8" s="124" t="s">
        <v>440</v>
      </c>
      <c r="CD8" s="124" t="s">
        <v>441</v>
      </c>
      <c r="CE8" s="125" t="s">
        <v>442</v>
      </c>
      <c r="CF8" s="125" t="s">
        <v>443</v>
      </c>
      <c r="CG8" s="125" t="s">
        <v>179</v>
      </c>
      <c r="CH8" s="125" t="s">
        <v>180</v>
      </c>
      <c r="CI8" s="125" t="s">
        <v>181</v>
      </c>
      <c r="CJ8" s="125" t="s">
        <v>444</v>
      </c>
      <c r="CK8" s="125" t="s">
        <v>445</v>
      </c>
      <c r="CL8" s="125" t="s">
        <v>446</v>
      </c>
      <c r="CM8" s="125" t="s">
        <v>447</v>
      </c>
      <c r="CN8" s="125" t="s">
        <v>448</v>
      </c>
      <c r="CO8" s="124" t="s">
        <v>449</v>
      </c>
      <c r="CP8" s="125" t="s">
        <v>450</v>
      </c>
      <c r="CQ8" s="125" t="s">
        <v>188</v>
      </c>
      <c r="CR8" s="125" t="s">
        <v>189</v>
      </c>
      <c r="CS8" s="610" t="s">
        <v>190</v>
      </c>
      <c r="CT8" s="616" t="s">
        <v>451</v>
      </c>
      <c r="CU8" s="611" t="s">
        <v>179</v>
      </c>
      <c r="CV8" s="611" t="s">
        <v>180</v>
      </c>
      <c r="CW8" s="611" t="s">
        <v>181</v>
      </c>
      <c r="CX8" s="622" t="s">
        <v>444</v>
      </c>
      <c r="CY8" s="1192" t="s">
        <v>452</v>
      </c>
      <c r="CZ8" s="611" t="s">
        <v>179</v>
      </c>
      <c r="DA8" s="611" t="s">
        <v>180</v>
      </c>
      <c r="DB8" s="611" t="s">
        <v>181</v>
      </c>
      <c r="DC8" s="622" t="s">
        <v>444</v>
      </c>
      <c r="DD8" s="1192" t="s">
        <v>453</v>
      </c>
      <c r="DE8" s="611" t="s">
        <v>179</v>
      </c>
      <c r="DF8" s="611" t="s">
        <v>180</v>
      </c>
      <c r="DG8" s="611" t="s">
        <v>181</v>
      </c>
      <c r="DH8" s="622" t="s">
        <v>444</v>
      </c>
      <c r="DI8" s="616" t="s">
        <v>454</v>
      </c>
      <c r="DJ8" s="616" t="s">
        <v>455</v>
      </c>
      <c r="DK8" s="86" t="s">
        <v>456</v>
      </c>
      <c r="DL8" s="82" t="s">
        <v>457</v>
      </c>
      <c r="DM8" s="82" t="s">
        <v>458</v>
      </c>
      <c r="DN8" s="77"/>
      <c r="DO8" s="77"/>
    </row>
    <row r="9" spans="1:122" s="28" customFormat="1" ht="13.8" thickBot="1" x14ac:dyDescent="0.3">
      <c r="A9" s="28" t="s">
        <v>67</v>
      </c>
      <c r="B9" s="87"/>
      <c r="C9" s="88"/>
      <c r="D9" s="89">
        <f>SUM(D10:D266)</f>
        <v>41124.166666666672</v>
      </c>
      <c r="E9" s="89">
        <f t="shared" ref="E9:AZ9" si="0">SUM(E10:E266)</f>
        <v>23520.916666666664</v>
      </c>
      <c r="F9" s="89">
        <f t="shared" si="0"/>
        <v>17603.25</v>
      </c>
      <c r="G9" s="89">
        <f t="shared" si="0"/>
        <v>10790.25</v>
      </c>
      <c r="H9" s="89">
        <f t="shared" si="0"/>
        <v>6813</v>
      </c>
      <c r="I9" s="89">
        <f t="shared" si="0"/>
        <v>83781505.166666657</v>
      </c>
      <c r="J9" s="89">
        <f t="shared" si="0"/>
        <v>54188635.5</v>
      </c>
      <c r="K9" s="89">
        <f t="shared" si="0"/>
        <v>38568393</v>
      </c>
      <c r="L9" s="89">
        <f t="shared" si="0"/>
        <v>3996691.7254901961</v>
      </c>
      <c r="M9" s="89">
        <f t="shared" si="0"/>
        <v>2653734.0056807608</v>
      </c>
      <c r="N9" s="89">
        <f t="shared" si="0"/>
        <v>6851881.4117647056</v>
      </c>
      <c r="O9" s="89">
        <f t="shared" si="0"/>
        <v>7366791.4692999944</v>
      </c>
      <c r="P9" s="89">
        <f t="shared" si="0"/>
        <v>650340.49147176603</v>
      </c>
      <c r="Q9" s="89">
        <f t="shared" si="0"/>
        <v>896421.06158921146</v>
      </c>
      <c r="R9" s="89">
        <f t="shared" si="0"/>
        <v>866954.34999522008</v>
      </c>
      <c r="S9" s="89">
        <f t="shared" si="0"/>
        <v>1163967.5078446369</v>
      </c>
      <c r="T9" s="89">
        <f t="shared" si="0"/>
        <v>1054709.5112744025</v>
      </c>
      <c r="U9" s="89">
        <f t="shared" si="0"/>
        <v>975855.08346132364</v>
      </c>
      <c r="V9" s="89">
        <f t="shared" si="0"/>
        <v>684988.5507875277</v>
      </c>
      <c r="W9" s="89">
        <f t="shared" si="0"/>
        <v>956682.40416132484</v>
      </c>
      <c r="X9" s="89">
        <f t="shared" si="0"/>
        <v>884950.69002451724</v>
      </c>
      <c r="Y9" s="89">
        <f t="shared" si="0"/>
        <v>1159802.6835554279</v>
      </c>
      <c r="Z9" s="89">
        <f t="shared" si="0"/>
        <v>1078753.2820536622</v>
      </c>
      <c r="AA9" s="89">
        <f t="shared" si="0"/>
        <v>1006859.2039712953</v>
      </c>
      <c r="AB9" s="89">
        <f t="shared" si="0"/>
        <v>2895876.6612130157</v>
      </c>
      <c r="AC9" s="89">
        <f t="shared" si="0"/>
        <v>1121324.8505735539</v>
      </c>
      <c r="AD9" s="89">
        <f t="shared" si="0"/>
        <v>9071792.39270062</v>
      </c>
      <c r="AE9" s="89">
        <f t="shared" si="0"/>
        <v>7704847.7125811707</v>
      </c>
      <c r="AF9" s="89">
        <f t="shared" si="0"/>
        <v>503044.52813068149</v>
      </c>
      <c r="AG9" s="89">
        <f t="shared" si="0"/>
        <v>236424.09561373084</v>
      </c>
      <c r="AH9" s="89">
        <f t="shared" si="0"/>
        <v>12096000</v>
      </c>
      <c r="AI9" s="89">
        <f t="shared" si="0"/>
        <v>0</v>
      </c>
      <c r="AJ9" s="89">
        <f t="shared" si="0"/>
        <v>0</v>
      </c>
      <c r="AK9" s="89">
        <f t="shared" si="0"/>
        <v>0</v>
      </c>
      <c r="AL9" s="89">
        <f t="shared" si="0"/>
        <v>1534954.3</v>
      </c>
      <c r="AM9" s="89">
        <f t="shared" si="0"/>
        <v>1340279</v>
      </c>
      <c r="AN9" s="89">
        <f t="shared" si="0"/>
        <v>0</v>
      </c>
      <c r="AO9" s="89">
        <f t="shared" si="0"/>
        <v>0</v>
      </c>
      <c r="AP9" s="89">
        <f t="shared" si="0"/>
        <v>0</v>
      </c>
      <c r="AQ9" s="89">
        <f t="shared" si="0"/>
        <v>0</v>
      </c>
      <c r="AR9" s="89">
        <f t="shared" si="0"/>
        <v>0</v>
      </c>
      <c r="AS9" s="89">
        <f t="shared" si="0"/>
        <v>0</v>
      </c>
      <c r="AT9" s="89">
        <f t="shared" si="0"/>
        <v>0</v>
      </c>
      <c r="AU9" s="89">
        <f t="shared" si="0"/>
        <v>176538533.66666669</v>
      </c>
      <c r="AV9" s="89">
        <f t="shared" si="0"/>
        <v>53782693.673238754</v>
      </c>
      <c r="AW9" s="89">
        <f t="shared" si="0"/>
        <v>14971233.300000001</v>
      </c>
      <c r="AX9" s="89">
        <f t="shared" si="0"/>
        <v>38268561.705656923</v>
      </c>
      <c r="AY9" s="89">
        <f t="shared" si="0"/>
        <v>245292460.63990539</v>
      </c>
      <c r="AZ9" s="89">
        <f t="shared" si="0"/>
        <v>242417227.33990541</v>
      </c>
      <c r="BA9" s="89"/>
      <c r="BB9" s="89"/>
      <c r="BC9" s="89">
        <f>SUM(BC10:BC266)</f>
        <v>880828.91359927133</v>
      </c>
      <c r="BD9" s="89">
        <f>SUM(BD10:BD266)</f>
        <v>0</v>
      </c>
      <c r="BE9" s="89">
        <f t="shared" ref="BE9:BH9" si="1">SUM(BE10:BE266)</f>
        <v>246173289.55350471</v>
      </c>
      <c r="BF9" s="89">
        <f t="shared" si="1"/>
        <v>124855349.75836632</v>
      </c>
      <c r="BG9" s="89">
        <f t="shared" si="1"/>
        <v>121317939.79513842</v>
      </c>
      <c r="BH9" s="89">
        <f t="shared" si="1"/>
        <v>216312764.80000001</v>
      </c>
      <c r="BI9" s="583"/>
      <c r="BJ9" s="89">
        <f t="shared" ref="BJ9:BL9" si="2">SUM(BJ10:BJ266)</f>
        <v>232542335.25350466</v>
      </c>
      <c r="BK9" s="89">
        <f t="shared" si="2"/>
        <v>467004.34194456151</v>
      </c>
      <c r="BL9" s="89">
        <f t="shared" si="2"/>
        <v>452749.78572198597</v>
      </c>
      <c r="BM9" s="583"/>
      <c r="BN9" s="583"/>
      <c r="BO9" s="89">
        <f t="shared" ref="BO9:BP9" si="3">SUM(BO10:BO266)</f>
        <v>-1478287.879848222</v>
      </c>
      <c r="BP9" s="89">
        <f t="shared" si="3"/>
        <v>244695001.67365649</v>
      </c>
      <c r="BQ9" s="582"/>
      <c r="BR9" s="583"/>
      <c r="BS9" s="583"/>
      <c r="BT9" s="583"/>
      <c r="BU9" s="89">
        <f t="shared" ref="BU9:BZ9" si="4">SUM(BU10:BU266)</f>
        <v>-743643.55999999994</v>
      </c>
      <c r="BV9" s="89">
        <f t="shared" si="4"/>
        <v>243951358.11365649</v>
      </c>
      <c r="BW9" s="89">
        <f t="shared" si="4"/>
        <v>0</v>
      </c>
      <c r="BX9" s="89">
        <f t="shared" si="4"/>
        <v>243951358.11365649</v>
      </c>
      <c r="BY9" s="89">
        <f t="shared" si="4"/>
        <v>1534954.3</v>
      </c>
      <c r="BZ9" s="89">
        <f t="shared" si="4"/>
        <v>242416403.81365645</v>
      </c>
      <c r="CA9" s="5"/>
      <c r="CB9" s="89">
        <f t="shared" ref="CB9:DM9" si="5">SUM(CB10:CB266)</f>
        <v>1042500</v>
      </c>
      <c r="CC9" s="89">
        <f t="shared" si="5"/>
        <v>0</v>
      </c>
      <c r="CD9" s="89">
        <f t="shared" si="5"/>
        <v>1144480</v>
      </c>
      <c r="CE9" s="89">
        <f t="shared" si="5"/>
        <v>120374.92000000001</v>
      </c>
      <c r="CF9" s="89">
        <f t="shared" si="5"/>
        <v>2307354.92</v>
      </c>
      <c r="CG9" s="89">
        <f t="shared" si="5"/>
        <v>1158376.3199999996</v>
      </c>
      <c r="CH9" s="89">
        <f t="shared" si="5"/>
        <v>812490.65333333355</v>
      </c>
      <c r="CI9" s="89">
        <f t="shared" si="5"/>
        <v>1109897.8311688313</v>
      </c>
      <c r="CJ9" s="89">
        <f t="shared" si="5"/>
        <v>3080764.8045021649</v>
      </c>
      <c r="CK9" s="732">
        <f t="shared" si="5"/>
        <v>16174015.223636361</v>
      </c>
      <c r="CL9" s="732">
        <f t="shared" si="5"/>
        <v>700000</v>
      </c>
      <c r="CM9" s="89">
        <f t="shared" si="5"/>
        <v>86355</v>
      </c>
      <c r="CN9" s="89">
        <f t="shared" si="5"/>
        <v>67480</v>
      </c>
      <c r="CO9" s="89">
        <f t="shared" si="5"/>
        <v>80044.16883353937</v>
      </c>
      <c r="CP9" s="732">
        <f t="shared" si="5"/>
        <v>764905.5</v>
      </c>
      <c r="CQ9" s="732">
        <f t="shared" si="5"/>
        <v>556933.05070331553</v>
      </c>
      <c r="CR9" s="732">
        <f t="shared" si="5"/>
        <v>144586.22113929506</v>
      </c>
      <c r="CS9" s="732">
        <f t="shared" si="5"/>
        <v>61857.454186736104</v>
      </c>
      <c r="CT9" s="732">
        <f t="shared" si="5"/>
        <v>18402297.449665707</v>
      </c>
      <c r="CU9" s="89">
        <f t="shared" si="5"/>
        <v>137781.75878315856</v>
      </c>
      <c r="CV9" s="89">
        <f t="shared" si="5"/>
        <v>170731.2872049436</v>
      </c>
      <c r="CW9" s="89">
        <f t="shared" si="5"/>
        <v>126938.45401189791</v>
      </c>
      <c r="CX9" s="89">
        <f t="shared" si="5"/>
        <v>435451.50000000012</v>
      </c>
      <c r="CY9" s="732">
        <f t="shared" si="5"/>
        <v>3357331.0650000004</v>
      </c>
      <c r="CZ9" s="89">
        <f t="shared" si="5"/>
        <v>164961.16980301848</v>
      </c>
      <c r="DA9" s="89">
        <f t="shared" si="5"/>
        <v>204410.46121081436</v>
      </c>
      <c r="DB9" s="89">
        <f t="shared" si="5"/>
        <v>151978.86898616719</v>
      </c>
      <c r="DC9" s="89">
        <f t="shared" si="5"/>
        <v>521350.50000000012</v>
      </c>
      <c r="DD9" s="732">
        <f t="shared" si="5"/>
        <v>4019612.3550000004</v>
      </c>
      <c r="DE9" s="89">
        <f t="shared" si="5"/>
        <v>0</v>
      </c>
      <c r="DF9" s="89">
        <f>('Under 2 yo'!C22/26)*14</f>
        <v>167741.53846153844</v>
      </c>
      <c r="DG9" s="89">
        <f>('Under 2 yo'!C22/26)*12</f>
        <v>143778.46153846153</v>
      </c>
      <c r="DH9" s="89">
        <f>SUM(DE9:DG9)</f>
        <v>311520</v>
      </c>
      <c r="DI9" s="732">
        <f>'Under 2 yo'!D24</f>
        <v>3364416</v>
      </c>
      <c r="DJ9" s="732">
        <f>SUM(DJ10:DJ266)+DI9</f>
        <v>29143656.869665712</v>
      </c>
      <c r="DK9" s="732">
        <f t="shared" si="5"/>
        <v>251434508.75638372</v>
      </c>
      <c r="DL9" s="732">
        <f t="shared" si="5"/>
        <v>1590704.3</v>
      </c>
      <c r="DM9" s="732">
        <f t="shared" si="5"/>
        <v>253025213.05638373</v>
      </c>
      <c r="DN9" s="76"/>
      <c r="DO9" s="76"/>
    </row>
    <row r="10" spans="1:122" x14ac:dyDescent="0.25">
      <c r="A10" s="510">
        <v>2001</v>
      </c>
      <c r="B10" s="364">
        <v>8312001</v>
      </c>
      <c r="C10" s="90" t="s">
        <v>68</v>
      </c>
      <c r="D10" s="91">
        <v>347</v>
      </c>
      <c r="E10" s="91">
        <v>347</v>
      </c>
      <c r="F10" s="91">
        <v>0</v>
      </c>
      <c r="G10" s="91">
        <v>0</v>
      </c>
      <c r="H10" s="91">
        <v>0</v>
      </c>
      <c r="I10" s="91">
        <v>1236014</v>
      </c>
      <c r="J10" s="91">
        <v>0</v>
      </c>
      <c r="K10" s="91">
        <v>0</v>
      </c>
      <c r="L10" s="91">
        <v>71540.000000000015</v>
      </c>
      <c r="M10" s="91">
        <v>0</v>
      </c>
      <c r="N10" s="91">
        <v>124640.00000000009</v>
      </c>
      <c r="O10" s="91">
        <v>0</v>
      </c>
      <c r="P10" s="91">
        <v>15745.000000000024</v>
      </c>
      <c r="Q10" s="91">
        <v>13680.000000000002</v>
      </c>
      <c r="R10" s="91">
        <v>10680.000000000002</v>
      </c>
      <c r="S10" s="91">
        <v>485.00000000000034</v>
      </c>
      <c r="T10" s="91">
        <v>43775.000000000007</v>
      </c>
      <c r="U10" s="91">
        <v>53719.999999999949</v>
      </c>
      <c r="V10" s="91">
        <v>0</v>
      </c>
      <c r="W10" s="91">
        <v>0</v>
      </c>
      <c r="X10" s="91">
        <v>0</v>
      </c>
      <c r="Y10" s="91">
        <v>0</v>
      </c>
      <c r="Z10" s="91">
        <v>0</v>
      </c>
      <c r="AA10" s="91">
        <v>0</v>
      </c>
      <c r="AB10" s="91">
        <v>7976.4935064935144</v>
      </c>
      <c r="AC10" s="91">
        <v>0</v>
      </c>
      <c r="AD10" s="91">
        <v>148603.82955978287</v>
      </c>
      <c r="AE10" s="91">
        <v>0</v>
      </c>
      <c r="AF10" s="91">
        <v>5932.800000000012</v>
      </c>
      <c r="AG10" s="91">
        <v>0</v>
      </c>
      <c r="AH10" s="91">
        <v>134400</v>
      </c>
      <c r="AI10" s="91">
        <v>0</v>
      </c>
      <c r="AJ10" s="91">
        <v>0</v>
      </c>
      <c r="AK10" s="91">
        <v>0</v>
      </c>
      <c r="AL10" s="91">
        <v>34852</v>
      </c>
      <c r="AM10" s="91">
        <v>0</v>
      </c>
      <c r="AN10" s="91">
        <v>0</v>
      </c>
      <c r="AO10" s="91">
        <v>0</v>
      </c>
      <c r="AP10" s="91">
        <v>0</v>
      </c>
      <c r="AQ10" s="91">
        <v>0</v>
      </c>
      <c r="AR10" s="91">
        <v>0</v>
      </c>
      <c r="AS10" s="91">
        <v>0</v>
      </c>
      <c r="AT10" s="91">
        <v>0</v>
      </c>
      <c r="AU10" s="91">
        <v>1236014</v>
      </c>
      <c r="AV10" s="91">
        <v>496778.12306627649</v>
      </c>
      <c r="AW10" s="91">
        <v>169252</v>
      </c>
      <c r="AX10" s="91">
        <v>327660.32806917414</v>
      </c>
      <c r="AY10" s="91">
        <v>1902044.1230662765</v>
      </c>
      <c r="AZ10" s="91">
        <v>1867192.1230662765</v>
      </c>
      <c r="BA10" s="91">
        <v>4610</v>
      </c>
      <c r="BB10" s="91">
        <v>1599670</v>
      </c>
      <c r="BC10" s="91">
        <v>0</v>
      </c>
      <c r="BD10" s="91">
        <v>0</v>
      </c>
      <c r="BE10" s="91">
        <v>1902044.1230662765</v>
      </c>
      <c r="BF10" s="91">
        <v>1902044.1230662765</v>
      </c>
      <c r="BG10" s="91">
        <v>0</v>
      </c>
      <c r="BH10" s="91">
        <v>1634522</v>
      </c>
      <c r="BI10" s="91">
        <v>1465270</v>
      </c>
      <c r="BJ10" s="91">
        <v>1732792.1230662765</v>
      </c>
      <c r="BK10" s="91">
        <v>4993.6372422659269</v>
      </c>
      <c r="BL10" s="91">
        <v>4899.7571092896178</v>
      </c>
      <c r="BM10" s="91">
        <v>1.9160160571698254E-2</v>
      </c>
      <c r="BN10" s="91">
        <v>-2.5150802858491268E-3</v>
      </c>
      <c r="BO10" s="91">
        <v>-4276.1790313251277</v>
      </c>
      <c r="BP10" s="91">
        <v>1897767.9440349515</v>
      </c>
      <c r="BQ10" s="91">
        <v>5368.6338444811281</v>
      </c>
      <c r="BR10" s="91" t="s">
        <v>1338</v>
      </c>
      <c r="BS10" s="91">
        <v>5469.0718848269498</v>
      </c>
      <c r="BT10" s="91">
        <v>1.9931694327076865E-2</v>
      </c>
      <c r="BU10" s="91">
        <v>-25489.787199999999</v>
      </c>
      <c r="BV10" s="91">
        <v>1872278.1568349516</v>
      </c>
      <c r="BW10" s="91">
        <v>0</v>
      </c>
      <c r="BX10" s="91">
        <v>1872278.1568349516</v>
      </c>
      <c r="BY10" s="91">
        <v>34852</v>
      </c>
      <c r="BZ10" s="91">
        <v>1837426.1568349516</v>
      </c>
      <c r="CB10" s="1219">
        <v>0</v>
      </c>
      <c r="CC10" s="91">
        <v>0</v>
      </c>
      <c r="CD10" s="91">
        <v>0</v>
      </c>
      <c r="CE10" s="91">
        <v>0</v>
      </c>
      <c r="CF10" s="606">
        <v>0</v>
      </c>
      <c r="CG10" s="606">
        <v>10635</v>
      </c>
      <c r="CH10" s="606">
        <v>7210</v>
      </c>
      <c r="CI10" s="606">
        <v>9720</v>
      </c>
      <c r="CJ10" s="606">
        <v>27565</v>
      </c>
      <c r="CK10" s="609">
        <v>144716.25</v>
      </c>
      <c r="CL10" s="609">
        <v>0</v>
      </c>
      <c r="CM10" s="609"/>
      <c r="CN10" s="609"/>
      <c r="CO10" s="609"/>
      <c r="CP10" s="609">
        <v>0</v>
      </c>
      <c r="CQ10" s="609">
        <v>8094</v>
      </c>
      <c r="CR10" s="609">
        <v>2301.6</v>
      </c>
      <c r="CS10" s="609">
        <v>0</v>
      </c>
      <c r="CT10" s="618">
        <v>155111.85</v>
      </c>
      <c r="CU10" s="613">
        <v>0</v>
      </c>
      <c r="CV10" s="613">
        <v>0</v>
      </c>
      <c r="CW10" s="613">
        <v>0</v>
      </c>
      <c r="CX10" s="623">
        <v>0</v>
      </c>
      <c r="CY10" s="618">
        <v>0</v>
      </c>
      <c r="CZ10" s="613">
        <v>0</v>
      </c>
      <c r="DA10" s="613">
        <v>0</v>
      </c>
      <c r="DB10" s="613">
        <v>0</v>
      </c>
      <c r="DC10" s="623">
        <v>0</v>
      </c>
      <c r="DD10" s="618">
        <v>0</v>
      </c>
      <c r="DE10" s="613"/>
      <c r="DF10" s="613"/>
      <c r="DG10" s="613"/>
      <c r="DH10" s="623"/>
      <c r="DI10" s="626"/>
      <c r="DJ10" s="617">
        <f t="shared" ref="DJ10:DJ73" si="6">CT10+CY10+DD10+DI10</f>
        <v>155111.85</v>
      </c>
      <c r="DK10" s="612">
        <f t="shared" ref="DK10:DK41" si="7">BZ10+CF10+DJ10</f>
        <v>1992538.0068349517</v>
      </c>
      <c r="DL10" s="511">
        <f>AL10</f>
        <v>34852</v>
      </c>
      <c r="DM10" s="511">
        <f>DK10+DL10</f>
        <v>2027390.0068349517</v>
      </c>
      <c r="DN10" s="70"/>
      <c r="DO10" s="76"/>
      <c r="DP10" s="29"/>
    </row>
    <row r="11" spans="1:122" x14ac:dyDescent="0.25">
      <c r="A11" s="510">
        <v>2003</v>
      </c>
      <c r="B11" s="364">
        <v>8312003</v>
      </c>
      <c r="C11" s="90" t="s">
        <v>69</v>
      </c>
      <c r="D11" s="91">
        <v>209</v>
      </c>
      <c r="E11" s="91">
        <v>209</v>
      </c>
      <c r="F11" s="91">
        <v>0</v>
      </c>
      <c r="G11" s="91">
        <v>0</v>
      </c>
      <c r="H11" s="91">
        <v>0</v>
      </c>
      <c r="I11" s="91">
        <v>744458</v>
      </c>
      <c r="J11" s="91">
        <v>0</v>
      </c>
      <c r="K11" s="91">
        <v>0</v>
      </c>
      <c r="L11" s="91">
        <v>7350.0000000000045</v>
      </c>
      <c r="M11" s="91">
        <v>0</v>
      </c>
      <c r="N11" s="91">
        <v>13940</v>
      </c>
      <c r="O11" s="91">
        <v>0</v>
      </c>
      <c r="P11" s="91">
        <v>1410.0000000000016</v>
      </c>
      <c r="Q11" s="91">
        <v>284.99999999999994</v>
      </c>
      <c r="R11" s="91">
        <v>1334.999999999997</v>
      </c>
      <c r="S11" s="91">
        <v>484.99999999999989</v>
      </c>
      <c r="T11" s="91">
        <v>0</v>
      </c>
      <c r="U11" s="91">
        <v>0</v>
      </c>
      <c r="V11" s="91">
        <v>0</v>
      </c>
      <c r="W11" s="91">
        <v>0</v>
      </c>
      <c r="X11" s="91">
        <v>0</v>
      </c>
      <c r="Y11" s="91">
        <v>0</v>
      </c>
      <c r="Z11" s="91">
        <v>0</v>
      </c>
      <c r="AA11" s="91">
        <v>0</v>
      </c>
      <c r="AB11" s="91">
        <v>3444.4134078212228</v>
      </c>
      <c r="AC11" s="91">
        <v>0</v>
      </c>
      <c r="AD11" s="91">
        <v>41210.363128491605</v>
      </c>
      <c r="AE11" s="91">
        <v>0</v>
      </c>
      <c r="AF11" s="91">
        <v>0</v>
      </c>
      <c r="AG11" s="91">
        <v>0</v>
      </c>
      <c r="AH11" s="91">
        <v>134400</v>
      </c>
      <c r="AI11" s="91">
        <v>0</v>
      </c>
      <c r="AJ11" s="91">
        <v>0</v>
      </c>
      <c r="AK11" s="91">
        <v>0</v>
      </c>
      <c r="AL11" s="91">
        <v>36515</v>
      </c>
      <c r="AM11" s="91">
        <v>0</v>
      </c>
      <c r="AN11" s="91">
        <v>0</v>
      </c>
      <c r="AO11" s="91">
        <v>0</v>
      </c>
      <c r="AP11" s="91">
        <v>0</v>
      </c>
      <c r="AQ11" s="91">
        <v>0</v>
      </c>
      <c r="AR11" s="91">
        <v>0</v>
      </c>
      <c r="AS11" s="91">
        <v>0</v>
      </c>
      <c r="AT11" s="91">
        <v>0</v>
      </c>
      <c r="AU11" s="91">
        <v>744458</v>
      </c>
      <c r="AV11" s="91">
        <v>69459.776536312827</v>
      </c>
      <c r="AW11" s="91">
        <v>170915</v>
      </c>
      <c r="AX11" s="91">
        <v>113984.86307262567</v>
      </c>
      <c r="AY11" s="91">
        <v>984832.77653631289</v>
      </c>
      <c r="AZ11" s="91">
        <v>948317.77653631289</v>
      </c>
      <c r="BA11" s="91">
        <v>4610</v>
      </c>
      <c r="BB11" s="91">
        <v>963490</v>
      </c>
      <c r="BC11" s="91">
        <v>15172.223463687114</v>
      </c>
      <c r="BD11" s="91">
        <v>0</v>
      </c>
      <c r="BE11" s="91">
        <v>1000005</v>
      </c>
      <c r="BF11" s="91">
        <v>1000004.9999999999</v>
      </c>
      <c r="BG11" s="91">
        <v>0</v>
      </c>
      <c r="BH11" s="91">
        <v>1000005</v>
      </c>
      <c r="BI11" s="91">
        <v>829090</v>
      </c>
      <c r="BJ11" s="91">
        <v>829090</v>
      </c>
      <c r="BK11" s="91">
        <v>3966.9377990430621</v>
      </c>
      <c r="BL11" s="91">
        <v>3917.6300654028437</v>
      </c>
      <c r="BM11" s="91">
        <v>1.2586112730669018E-2</v>
      </c>
      <c r="BN11" s="91">
        <v>0</v>
      </c>
      <c r="BO11" s="91">
        <v>0</v>
      </c>
      <c r="BP11" s="91">
        <v>1000005</v>
      </c>
      <c r="BQ11" s="91">
        <v>4610</v>
      </c>
      <c r="BR11" s="91" t="s">
        <v>1338</v>
      </c>
      <c r="BS11" s="91">
        <v>4784.712918660287</v>
      </c>
      <c r="BT11" s="91">
        <v>1.206923337588317E-2</v>
      </c>
      <c r="BU11" s="91">
        <v>-15352.6384</v>
      </c>
      <c r="BV11" s="91">
        <v>984652.36159999995</v>
      </c>
      <c r="BW11" s="91">
        <v>0</v>
      </c>
      <c r="BX11" s="91">
        <v>984652.36159999995</v>
      </c>
      <c r="BY11" s="91">
        <v>36515</v>
      </c>
      <c r="BZ11" s="91">
        <v>948137.36159999995</v>
      </c>
      <c r="CB11" s="1219">
        <v>0</v>
      </c>
      <c r="CC11" s="91">
        <v>0</v>
      </c>
      <c r="CD11" s="91">
        <v>0</v>
      </c>
      <c r="CE11" s="91">
        <v>0</v>
      </c>
      <c r="CF11" s="606">
        <v>0</v>
      </c>
      <c r="CG11" s="606">
        <v>8136</v>
      </c>
      <c r="CH11" s="606">
        <v>8400</v>
      </c>
      <c r="CI11" s="606">
        <v>7874</v>
      </c>
      <c r="CJ11" s="606">
        <v>24410</v>
      </c>
      <c r="CK11" s="609">
        <v>128152.5</v>
      </c>
      <c r="CL11" s="609">
        <v>0</v>
      </c>
      <c r="CM11" s="609"/>
      <c r="CN11" s="609"/>
      <c r="CO11" s="609"/>
      <c r="CP11" s="609">
        <v>0</v>
      </c>
      <c r="CQ11" s="609">
        <v>345.59999999999997</v>
      </c>
      <c r="CR11" s="609">
        <v>256.40000000000003</v>
      </c>
      <c r="CS11" s="609">
        <v>0</v>
      </c>
      <c r="CT11" s="618">
        <v>128754.5</v>
      </c>
      <c r="CU11" s="613">
        <v>0</v>
      </c>
      <c r="CV11" s="613">
        <v>0</v>
      </c>
      <c r="CW11" s="613">
        <v>0</v>
      </c>
      <c r="CX11" s="623">
        <v>0</v>
      </c>
      <c r="CY11" s="618">
        <v>0</v>
      </c>
      <c r="CZ11" s="613">
        <v>0</v>
      </c>
      <c r="DA11" s="613">
        <v>0</v>
      </c>
      <c r="DB11" s="613">
        <v>0</v>
      </c>
      <c r="DC11" s="623">
        <v>0</v>
      </c>
      <c r="DD11" s="618">
        <v>0</v>
      </c>
      <c r="DE11" s="614"/>
      <c r="DF11" s="614"/>
      <c r="DG11" s="614"/>
      <c r="DH11" s="624"/>
      <c r="DI11" s="619"/>
      <c r="DJ11" s="617">
        <f t="shared" si="6"/>
        <v>128754.5</v>
      </c>
      <c r="DK11" s="612">
        <f t="shared" si="7"/>
        <v>1076891.8615999999</v>
      </c>
      <c r="DL11" s="511">
        <f t="shared" ref="DL11:DL74" si="8">AL11</f>
        <v>36515</v>
      </c>
      <c r="DM11" s="511">
        <f t="shared" ref="DM11:DM74" si="9">DK11+DL11</f>
        <v>1113406.8615999999</v>
      </c>
      <c r="DN11" s="70"/>
      <c r="DO11" s="76"/>
      <c r="DP11" s="29"/>
    </row>
    <row r="12" spans="1:122" x14ac:dyDescent="0.25">
      <c r="A12" s="510">
        <v>2005</v>
      </c>
      <c r="B12" s="365">
        <v>8312005</v>
      </c>
      <c r="C12" s="90" t="s">
        <v>70</v>
      </c>
      <c r="D12" s="91">
        <v>313</v>
      </c>
      <c r="E12" s="91">
        <v>313</v>
      </c>
      <c r="F12" s="91">
        <v>0</v>
      </c>
      <c r="G12" s="91">
        <v>0</v>
      </c>
      <c r="H12" s="91">
        <v>0</v>
      </c>
      <c r="I12" s="91">
        <v>1114906</v>
      </c>
      <c r="J12" s="91">
        <v>0</v>
      </c>
      <c r="K12" s="91">
        <v>0</v>
      </c>
      <c r="L12" s="91">
        <v>55859.999999999978</v>
      </c>
      <c r="M12" s="91">
        <v>0</v>
      </c>
      <c r="N12" s="91">
        <v>97580.000000000044</v>
      </c>
      <c r="O12" s="91">
        <v>0</v>
      </c>
      <c r="P12" s="91">
        <v>15275.000000000004</v>
      </c>
      <c r="Q12" s="91">
        <v>33915.000000000015</v>
      </c>
      <c r="R12" s="91">
        <v>445.00000000000028</v>
      </c>
      <c r="S12" s="91">
        <v>11155.000000000004</v>
      </c>
      <c r="T12" s="91">
        <v>24205.000000000051</v>
      </c>
      <c r="U12" s="91">
        <v>29919.999999999898</v>
      </c>
      <c r="V12" s="91">
        <v>0</v>
      </c>
      <c r="W12" s="91">
        <v>0</v>
      </c>
      <c r="X12" s="91">
        <v>0</v>
      </c>
      <c r="Y12" s="91">
        <v>0</v>
      </c>
      <c r="Z12" s="91">
        <v>0</v>
      </c>
      <c r="AA12" s="91">
        <v>0</v>
      </c>
      <c r="AB12" s="91">
        <v>29629.888059701523</v>
      </c>
      <c r="AC12" s="91">
        <v>0</v>
      </c>
      <c r="AD12" s="91">
        <v>112250.67159931702</v>
      </c>
      <c r="AE12" s="91">
        <v>0</v>
      </c>
      <c r="AF12" s="91">
        <v>5971.1999999999871</v>
      </c>
      <c r="AG12" s="91">
        <v>0</v>
      </c>
      <c r="AH12" s="91">
        <v>134400</v>
      </c>
      <c r="AI12" s="91">
        <v>0</v>
      </c>
      <c r="AJ12" s="91">
        <v>0</v>
      </c>
      <c r="AK12" s="91">
        <v>0</v>
      </c>
      <c r="AL12" s="91">
        <v>28057</v>
      </c>
      <c r="AM12" s="91">
        <v>0</v>
      </c>
      <c r="AN12" s="91">
        <v>0</v>
      </c>
      <c r="AO12" s="91">
        <v>0</v>
      </c>
      <c r="AP12" s="91">
        <v>0</v>
      </c>
      <c r="AQ12" s="91">
        <v>0</v>
      </c>
      <c r="AR12" s="91">
        <v>0</v>
      </c>
      <c r="AS12" s="91">
        <v>0</v>
      </c>
      <c r="AT12" s="91">
        <v>0</v>
      </c>
      <c r="AU12" s="91">
        <v>1114906</v>
      </c>
      <c r="AV12" s="91">
        <v>416206.75965901854</v>
      </c>
      <c r="AW12" s="91">
        <v>162457</v>
      </c>
      <c r="AX12" s="91">
        <v>285790.1894066697</v>
      </c>
      <c r="AY12" s="91">
        <v>1693569.7596590186</v>
      </c>
      <c r="AZ12" s="91">
        <v>1665512.7596590186</v>
      </c>
      <c r="BA12" s="91">
        <v>4610</v>
      </c>
      <c r="BB12" s="91">
        <v>1442930</v>
      </c>
      <c r="BC12" s="91">
        <v>0</v>
      </c>
      <c r="BD12" s="91">
        <v>0</v>
      </c>
      <c r="BE12" s="91">
        <v>1693569.7596590186</v>
      </c>
      <c r="BF12" s="91">
        <v>1693569.7596590186</v>
      </c>
      <c r="BG12" s="91">
        <v>0</v>
      </c>
      <c r="BH12" s="91">
        <v>1470987</v>
      </c>
      <c r="BI12" s="91">
        <v>1308530</v>
      </c>
      <c r="BJ12" s="91">
        <v>1531112.7596590186</v>
      </c>
      <c r="BK12" s="91">
        <v>4891.7340564185897</v>
      </c>
      <c r="BL12" s="91">
        <v>4819.1439420711977</v>
      </c>
      <c r="BM12" s="91">
        <v>1.5062864944472664E-2</v>
      </c>
      <c r="BN12" s="91">
        <v>-4.6643247223633177E-4</v>
      </c>
      <c r="BO12" s="91">
        <v>-703.56303478742223</v>
      </c>
      <c r="BP12" s="91">
        <v>1692866.1966242313</v>
      </c>
      <c r="BQ12" s="91">
        <v>5318.8792224416338</v>
      </c>
      <c r="BR12" s="91" t="s">
        <v>1338</v>
      </c>
      <c r="BS12" s="91">
        <v>5408.5182000774166</v>
      </c>
      <c r="BT12" s="91">
        <v>1.1903592476025349E-2</v>
      </c>
      <c r="BU12" s="91">
        <v>-22992.228800000001</v>
      </c>
      <c r="BV12" s="91">
        <v>1669873.9678242314</v>
      </c>
      <c r="BW12" s="91">
        <v>0</v>
      </c>
      <c r="BX12" s="91">
        <v>1669873.9678242314</v>
      </c>
      <c r="BY12" s="91">
        <v>28057</v>
      </c>
      <c r="BZ12" s="91">
        <v>1641816.9678242314</v>
      </c>
      <c r="CB12" s="1219">
        <v>0</v>
      </c>
      <c r="CC12" s="91">
        <v>0</v>
      </c>
      <c r="CD12" s="91">
        <v>0</v>
      </c>
      <c r="CE12" s="91">
        <v>0</v>
      </c>
      <c r="CF12" s="606">
        <v>0</v>
      </c>
      <c r="CG12" s="606">
        <v>0</v>
      </c>
      <c r="CH12" s="606">
        <v>0</v>
      </c>
      <c r="CI12" s="606">
        <v>0</v>
      </c>
      <c r="CJ12" s="606">
        <v>0</v>
      </c>
      <c r="CK12" s="609">
        <v>0</v>
      </c>
      <c r="CL12" s="609">
        <v>0</v>
      </c>
      <c r="CM12" s="609"/>
      <c r="CN12" s="609"/>
      <c r="CO12" s="609"/>
      <c r="CP12" s="609">
        <v>0</v>
      </c>
      <c r="CQ12" s="609">
        <v>0</v>
      </c>
      <c r="CR12" s="609">
        <v>0</v>
      </c>
      <c r="CS12" s="609">
        <v>0</v>
      </c>
      <c r="CT12" s="618">
        <v>0</v>
      </c>
      <c r="CU12" s="613">
        <v>0</v>
      </c>
      <c r="CV12" s="613">
        <v>0</v>
      </c>
      <c r="CW12" s="613">
        <v>0</v>
      </c>
      <c r="CX12" s="623">
        <v>0</v>
      </c>
      <c r="CY12" s="618">
        <v>0</v>
      </c>
      <c r="CZ12" s="613">
        <v>0</v>
      </c>
      <c r="DA12" s="613">
        <v>0</v>
      </c>
      <c r="DB12" s="613">
        <v>0</v>
      </c>
      <c r="DC12" s="623">
        <v>0</v>
      </c>
      <c r="DD12" s="618">
        <v>0</v>
      </c>
      <c r="DE12" s="614"/>
      <c r="DF12" s="614"/>
      <c r="DG12" s="614"/>
      <c r="DH12" s="624"/>
      <c r="DI12" s="619"/>
      <c r="DJ12" s="617">
        <f t="shared" si="6"/>
        <v>0</v>
      </c>
      <c r="DK12" s="612">
        <f t="shared" si="7"/>
        <v>1641816.9678242314</v>
      </c>
      <c r="DL12" s="511">
        <f t="shared" si="8"/>
        <v>28057</v>
      </c>
      <c r="DM12" s="511">
        <f t="shared" si="9"/>
        <v>1669873.9678242314</v>
      </c>
      <c r="DN12" s="70"/>
      <c r="DO12" s="76"/>
      <c r="DP12" s="29"/>
    </row>
    <row r="13" spans="1:122" x14ac:dyDescent="0.25">
      <c r="A13" s="510">
        <v>2405</v>
      </c>
      <c r="B13" s="365">
        <v>8312405</v>
      </c>
      <c r="C13" s="90" t="s">
        <v>71</v>
      </c>
      <c r="D13" s="91">
        <v>211</v>
      </c>
      <c r="E13" s="91">
        <v>211</v>
      </c>
      <c r="F13" s="91">
        <v>0</v>
      </c>
      <c r="G13" s="91">
        <v>0</v>
      </c>
      <c r="H13" s="91">
        <v>0</v>
      </c>
      <c r="I13" s="91">
        <v>751582</v>
      </c>
      <c r="J13" s="91">
        <v>0</v>
      </c>
      <c r="K13" s="91">
        <v>0</v>
      </c>
      <c r="L13" s="91">
        <v>52430.000000000051</v>
      </c>
      <c r="M13" s="91">
        <v>0</v>
      </c>
      <c r="N13" s="91">
        <v>92659.999999999913</v>
      </c>
      <c r="O13" s="91">
        <v>0</v>
      </c>
      <c r="P13" s="91">
        <v>1410.0000000000014</v>
      </c>
      <c r="Q13" s="91">
        <v>23940.000000000025</v>
      </c>
      <c r="R13" s="91">
        <v>5784.9999999999973</v>
      </c>
      <c r="S13" s="91">
        <v>10670.000000000011</v>
      </c>
      <c r="T13" s="91">
        <v>39140.000000000036</v>
      </c>
      <c r="U13" s="91">
        <v>1359.9999999999998</v>
      </c>
      <c r="V13" s="91">
        <v>0</v>
      </c>
      <c r="W13" s="91">
        <v>0</v>
      </c>
      <c r="X13" s="91">
        <v>0</v>
      </c>
      <c r="Y13" s="91">
        <v>0</v>
      </c>
      <c r="Z13" s="91">
        <v>0</v>
      </c>
      <c r="AA13" s="91">
        <v>0</v>
      </c>
      <c r="AB13" s="91">
        <v>48683.240223463625</v>
      </c>
      <c r="AC13" s="91">
        <v>0</v>
      </c>
      <c r="AD13" s="91">
        <v>100985.97893599782</v>
      </c>
      <c r="AE13" s="91">
        <v>0</v>
      </c>
      <c r="AF13" s="91">
        <v>6086.3999999999969</v>
      </c>
      <c r="AG13" s="91">
        <v>0</v>
      </c>
      <c r="AH13" s="91">
        <v>134400</v>
      </c>
      <c r="AI13" s="91">
        <v>0</v>
      </c>
      <c r="AJ13" s="91">
        <v>0</v>
      </c>
      <c r="AK13" s="91">
        <v>0</v>
      </c>
      <c r="AL13" s="91">
        <v>17964</v>
      </c>
      <c r="AM13" s="91">
        <v>0</v>
      </c>
      <c r="AN13" s="91">
        <v>0</v>
      </c>
      <c r="AO13" s="91">
        <v>0</v>
      </c>
      <c r="AP13" s="91">
        <v>0</v>
      </c>
      <c r="AQ13" s="91">
        <v>0</v>
      </c>
      <c r="AR13" s="91">
        <v>0</v>
      </c>
      <c r="AS13" s="91">
        <v>0</v>
      </c>
      <c r="AT13" s="91">
        <v>0</v>
      </c>
      <c r="AU13" s="91">
        <v>751582</v>
      </c>
      <c r="AV13" s="91">
        <v>383150.61915946146</v>
      </c>
      <c r="AW13" s="91">
        <v>152364</v>
      </c>
      <c r="AX13" s="91">
        <v>231528.17278443641</v>
      </c>
      <c r="AY13" s="91">
        <v>1287096.6191594615</v>
      </c>
      <c r="AZ13" s="91">
        <v>1269132.6191594615</v>
      </c>
      <c r="BA13" s="91">
        <v>4610</v>
      </c>
      <c r="BB13" s="91">
        <v>972710</v>
      </c>
      <c r="BC13" s="91">
        <v>0</v>
      </c>
      <c r="BD13" s="91">
        <v>0</v>
      </c>
      <c r="BE13" s="91">
        <v>1287096.6191594615</v>
      </c>
      <c r="BF13" s="91">
        <v>1287096.6191594612</v>
      </c>
      <c r="BG13" s="91">
        <v>0</v>
      </c>
      <c r="BH13" s="91">
        <v>990674</v>
      </c>
      <c r="BI13" s="91">
        <v>838310</v>
      </c>
      <c r="BJ13" s="91">
        <v>1134732.6191594615</v>
      </c>
      <c r="BK13" s="91">
        <v>5377.8797116562155</v>
      </c>
      <c r="BL13" s="91">
        <v>5147.0875092682927</v>
      </c>
      <c r="BM13" s="91">
        <v>4.483937799237691E-2</v>
      </c>
      <c r="BN13" s="91">
        <v>-1.5354688996188455E-2</v>
      </c>
      <c r="BO13" s="91">
        <v>-16675.736795546967</v>
      </c>
      <c r="BP13" s="91">
        <v>1270420.8823639145</v>
      </c>
      <c r="BQ13" s="91">
        <v>5935.8146083597849</v>
      </c>
      <c r="BR13" s="91" t="s">
        <v>1338</v>
      </c>
      <c r="BS13" s="91">
        <v>6020.9520491180783</v>
      </c>
      <c r="BT13" s="91">
        <v>2.217627744627082E-2</v>
      </c>
      <c r="BU13" s="91">
        <v>-15499.553599999999</v>
      </c>
      <c r="BV13" s="91">
        <v>1254921.3287639145</v>
      </c>
      <c r="BW13" s="91">
        <v>0</v>
      </c>
      <c r="BX13" s="91">
        <v>1254921.3287639145</v>
      </c>
      <c r="BY13" s="91">
        <v>17964</v>
      </c>
      <c r="BZ13" s="91">
        <v>1236957.3287639145</v>
      </c>
      <c r="CB13" s="1219">
        <v>0</v>
      </c>
      <c r="CC13" s="91">
        <v>0</v>
      </c>
      <c r="CD13" s="91">
        <v>0</v>
      </c>
      <c r="CE13" s="91">
        <v>0</v>
      </c>
      <c r="CF13" s="606">
        <v>0</v>
      </c>
      <c r="CG13" s="606">
        <v>7560</v>
      </c>
      <c r="CH13" s="606">
        <v>5565</v>
      </c>
      <c r="CI13" s="606">
        <v>6810</v>
      </c>
      <c r="CJ13" s="606">
        <v>19935</v>
      </c>
      <c r="CK13" s="609">
        <v>104658.75</v>
      </c>
      <c r="CL13" s="609">
        <v>0</v>
      </c>
      <c r="CM13" s="609"/>
      <c r="CN13" s="609"/>
      <c r="CO13" s="609"/>
      <c r="CP13" s="609">
        <v>0</v>
      </c>
      <c r="CQ13" s="609">
        <v>7336.8</v>
      </c>
      <c r="CR13" s="609">
        <v>1541.4</v>
      </c>
      <c r="CS13" s="609">
        <v>1525.8000000000002</v>
      </c>
      <c r="CT13" s="618">
        <v>115062.75</v>
      </c>
      <c r="CU13" s="613">
        <v>0</v>
      </c>
      <c r="CV13" s="613">
        <v>0</v>
      </c>
      <c r="CW13" s="613">
        <v>0</v>
      </c>
      <c r="CX13" s="623">
        <v>0</v>
      </c>
      <c r="CY13" s="618">
        <v>0</v>
      </c>
      <c r="CZ13" s="613">
        <v>0</v>
      </c>
      <c r="DA13" s="613">
        <v>0</v>
      </c>
      <c r="DB13" s="613">
        <v>0</v>
      </c>
      <c r="DC13" s="623">
        <v>0</v>
      </c>
      <c r="DD13" s="618">
        <v>0</v>
      </c>
      <c r="DE13" s="614"/>
      <c r="DF13" s="614"/>
      <c r="DG13" s="614"/>
      <c r="DH13" s="624"/>
      <c r="DI13" s="619"/>
      <c r="DJ13" s="617">
        <f t="shared" si="6"/>
        <v>115062.75</v>
      </c>
      <c r="DK13" s="612">
        <f t="shared" si="7"/>
        <v>1352020.0787639145</v>
      </c>
      <c r="DL13" s="511">
        <f t="shared" si="8"/>
        <v>17964</v>
      </c>
      <c r="DM13" s="511">
        <f t="shared" si="9"/>
        <v>1369984.0787639145</v>
      </c>
      <c r="DN13" s="70"/>
      <c r="DO13" s="76"/>
      <c r="DP13" s="29"/>
    </row>
    <row r="14" spans="1:122" x14ac:dyDescent="0.25">
      <c r="A14" s="510">
        <v>2409</v>
      </c>
      <c r="B14" s="365">
        <v>8312409</v>
      </c>
      <c r="C14" s="90" t="s">
        <v>72</v>
      </c>
      <c r="D14" s="91">
        <v>543</v>
      </c>
      <c r="E14" s="91">
        <v>543</v>
      </c>
      <c r="F14" s="91">
        <v>0</v>
      </c>
      <c r="G14" s="91">
        <v>0</v>
      </c>
      <c r="H14" s="91">
        <v>0</v>
      </c>
      <c r="I14" s="91">
        <v>1934166</v>
      </c>
      <c r="J14" s="91">
        <v>0</v>
      </c>
      <c r="K14" s="91">
        <v>0</v>
      </c>
      <c r="L14" s="91">
        <v>122989.99999999993</v>
      </c>
      <c r="M14" s="91">
        <v>0</v>
      </c>
      <c r="N14" s="91">
        <v>212379.99999999985</v>
      </c>
      <c r="O14" s="91">
        <v>0</v>
      </c>
      <c r="P14" s="91">
        <v>1645.0000000000014</v>
      </c>
      <c r="Q14" s="91">
        <v>57570.000000000058</v>
      </c>
      <c r="R14" s="91">
        <v>52955.000000000116</v>
      </c>
      <c r="S14" s="91">
        <v>37830</v>
      </c>
      <c r="T14" s="91">
        <v>2575.0000000000018</v>
      </c>
      <c r="U14" s="91">
        <v>6799.9999999999891</v>
      </c>
      <c r="V14" s="91">
        <v>0</v>
      </c>
      <c r="W14" s="91">
        <v>0</v>
      </c>
      <c r="X14" s="91">
        <v>0</v>
      </c>
      <c r="Y14" s="91">
        <v>0</v>
      </c>
      <c r="Z14" s="91">
        <v>0</v>
      </c>
      <c r="AA14" s="91">
        <v>0</v>
      </c>
      <c r="AB14" s="91">
        <v>144880.70063694255</v>
      </c>
      <c r="AC14" s="91">
        <v>0</v>
      </c>
      <c r="AD14" s="91">
        <v>270671.86469582358</v>
      </c>
      <c r="AE14" s="91">
        <v>0</v>
      </c>
      <c r="AF14" s="91">
        <v>0</v>
      </c>
      <c r="AG14" s="91">
        <v>0</v>
      </c>
      <c r="AH14" s="91">
        <v>134400</v>
      </c>
      <c r="AI14" s="91">
        <v>0</v>
      </c>
      <c r="AJ14" s="91">
        <v>0</v>
      </c>
      <c r="AK14" s="91">
        <v>0</v>
      </c>
      <c r="AL14" s="91">
        <v>43055</v>
      </c>
      <c r="AM14" s="91">
        <v>0</v>
      </c>
      <c r="AN14" s="91">
        <v>0</v>
      </c>
      <c r="AO14" s="91">
        <v>0</v>
      </c>
      <c r="AP14" s="91">
        <v>0</v>
      </c>
      <c r="AQ14" s="91">
        <v>0</v>
      </c>
      <c r="AR14" s="91">
        <v>0</v>
      </c>
      <c r="AS14" s="91">
        <v>0</v>
      </c>
      <c r="AT14" s="91">
        <v>0</v>
      </c>
      <c r="AU14" s="91">
        <v>1934166</v>
      </c>
      <c r="AV14" s="91">
        <v>910297.56533276616</v>
      </c>
      <c r="AW14" s="91">
        <v>177455</v>
      </c>
      <c r="AX14" s="91">
        <v>559934.08541037329</v>
      </c>
      <c r="AY14" s="91">
        <v>3021918.5653327662</v>
      </c>
      <c r="AZ14" s="91">
        <v>2978863.5653327662</v>
      </c>
      <c r="BA14" s="91">
        <v>4610</v>
      </c>
      <c r="BB14" s="91">
        <v>2503230</v>
      </c>
      <c r="BC14" s="91">
        <v>0</v>
      </c>
      <c r="BD14" s="91">
        <v>0</v>
      </c>
      <c r="BE14" s="91">
        <v>3021918.5653327662</v>
      </c>
      <c r="BF14" s="91">
        <v>3021918.5653327662</v>
      </c>
      <c r="BG14" s="91">
        <v>0</v>
      </c>
      <c r="BH14" s="91">
        <v>2546285</v>
      </c>
      <c r="BI14" s="91">
        <v>2368830</v>
      </c>
      <c r="BJ14" s="91">
        <v>2844463.5653327662</v>
      </c>
      <c r="BK14" s="91">
        <v>5238.4227722518717</v>
      </c>
      <c r="BL14" s="91">
        <v>5023.6097051188299</v>
      </c>
      <c r="BM14" s="91">
        <v>4.2760699923434953E-2</v>
      </c>
      <c r="BN14" s="91">
        <v>-1.4315349961717476E-2</v>
      </c>
      <c r="BO14" s="91">
        <v>-39049.698932922016</v>
      </c>
      <c r="BP14" s="91">
        <v>2982868.8663998442</v>
      </c>
      <c r="BQ14" s="91">
        <v>5414.0218534067108</v>
      </c>
      <c r="BR14" s="91" t="s">
        <v>1338</v>
      </c>
      <c r="BS14" s="91">
        <v>5493.3128294656426</v>
      </c>
      <c r="BT14" s="91">
        <v>2.7166690833877905E-2</v>
      </c>
      <c r="BU14" s="91">
        <v>-39887.476799999997</v>
      </c>
      <c r="BV14" s="91">
        <v>2942981.3895998443</v>
      </c>
      <c r="BW14" s="91">
        <v>0</v>
      </c>
      <c r="BX14" s="91">
        <v>2942981.3895998443</v>
      </c>
      <c r="BY14" s="91">
        <v>43055</v>
      </c>
      <c r="BZ14" s="91">
        <v>2899926.3895998443</v>
      </c>
      <c r="CB14" s="1219">
        <v>0</v>
      </c>
      <c r="CC14" s="91">
        <v>0</v>
      </c>
      <c r="CD14" s="91">
        <v>0</v>
      </c>
      <c r="CE14" s="91">
        <v>0</v>
      </c>
      <c r="CF14" s="606">
        <v>0</v>
      </c>
      <c r="CG14" s="606">
        <v>0</v>
      </c>
      <c r="CH14" s="606">
        <v>0</v>
      </c>
      <c r="CI14" s="606">
        <v>0</v>
      </c>
      <c r="CJ14" s="606">
        <v>0</v>
      </c>
      <c r="CK14" s="609">
        <v>0</v>
      </c>
      <c r="CL14" s="609">
        <v>0</v>
      </c>
      <c r="CM14" s="609"/>
      <c r="CN14" s="609"/>
      <c r="CO14" s="609"/>
      <c r="CP14" s="609">
        <v>0</v>
      </c>
      <c r="CQ14" s="609">
        <v>0</v>
      </c>
      <c r="CR14" s="609">
        <v>0</v>
      </c>
      <c r="CS14" s="609">
        <v>0</v>
      </c>
      <c r="CT14" s="618">
        <v>0</v>
      </c>
      <c r="CU14" s="613">
        <v>0</v>
      </c>
      <c r="CV14" s="613">
        <v>0</v>
      </c>
      <c r="CW14" s="613">
        <v>0</v>
      </c>
      <c r="CX14" s="623">
        <v>0</v>
      </c>
      <c r="CY14" s="618">
        <v>0</v>
      </c>
      <c r="CZ14" s="613">
        <v>0</v>
      </c>
      <c r="DA14" s="613">
        <v>0</v>
      </c>
      <c r="DB14" s="613">
        <v>0</v>
      </c>
      <c r="DC14" s="623">
        <v>0</v>
      </c>
      <c r="DD14" s="618">
        <v>0</v>
      </c>
      <c r="DE14" s="614"/>
      <c r="DF14" s="614"/>
      <c r="DG14" s="614"/>
      <c r="DH14" s="624"/>
      <c r="DI14" s="619"/>
      <c r="DJ14" s="617">
        <f t="shared" si="6"/>
        <v>0</v>
      </c>
      <c r="DK14" s="612">
        <f t="shared" si="7"/>
        <v>2899926.3895998443</v>
      </c>
      <c r="DL14" s="511">
        <f t="shared" si="8"/>
        <v>43055</v>
      </c>
      <c r="DM14" s="511">
        <f t="shared" si="9"/>
        <v>2942981.3895998443</v>
      </c>
      <c r="DN14" s="70"/>
      <c r="DO14" s="76"/>
      <c r="DP14" s="29"/>
    </row>
    <row r="15" spans="1:122" x14ac:dyDescent="0.25">
      <c r="A15" s="510">
        <v>2424</v>
      </c>
      <c r="B15" s="365">
        <v>8312424</v>
      </c>
      <c r="C15" s="90" t="s">
        <v>73</v>
      </c>
      <c r="D15" s="91">
        <v>254</v>
      </c>
      <c r="E15" s="91">
        <v>254</v>
      </c>
      <c r="F15" s="91">
        <v>0</v>
      </c>
      <c r="G15" s="91">
        <v>0</v>
      </c>
      <c r="H15" s="91">
        <v>0</v>
      </c>
      <c r="I15" s="91">
        <v>904748</v>
      </c>
      <c r="J15" s="91">
        <v>0</v>
      </c>
      <c r="K15" s="91">
        <v>0</v>
      </c>
      <c r="L15" s="91">
        <v>74480.000000000029</v>
      </c>
      <c r="M15" s="91">
        <v>0</v>
      </c>
      <c r="N15" s="91">
        <v>128739.99999999991</v>
      </c>
      <c r="O15" s="91">
        <v>0</v>
      </c>
      <c r="P15" s="91">
        <v>4464.9999999999991</v>
      </c>
      <c r="Q15" s="91">
        <v>5700.0000000000027</v>
      </c>
      <c r="R15" s="91">
        <v>44500.000000000022</v>
      </c>
      <c r="S15" s="91">
        <v>51895</v>
      </c>
      <c r="T15" s="91">
        <v>2060.0000000000009</v>
      </c>
      <c r="U15" s="91">
        <v>1360.0000000000007</v>
      </c>
      <c r="V15" s="91">
        <v>0</v>
      </c>
      <c r="W15" s="91">
        <v>0</v>
      </c>
      <c r="X15" s="91">
        <v>0</v>
      </c>
      <c r="Y15" s="91">
        <v>0</v>
      </c>
      <c r="Z15" s="91">
        <v>0</v>
      </c>
      <c r="AA15" s="91">
        <v>0</v>
      </c>
      <c r="AB15" s="91">
        <v>119720.5586592179</v>
      </c>
      <c r="AC15" s="91">
        <v>0</v>
      </c>
      <c r="AD15" s="91">
        <v>96629.079754601116</v>
      </c>
      <c r="AE15" s="91">
        <v>0</v>
      </c>
      <c r="AF15" s="91">
        <v>0</v>
      </c>
      <c r="AG15" s="91">
        <v>0</v>
      </c>
      <c r="AH15" s="91">
        <v>134400</v>
      </c>
      <c r="AI15" s="91">
        <v>0</v>
      </c>
      <c r="AJ15" s="91">
        <v>0</v>
      </c>
      <c r="AK15" s="91">
        <v>0</v>
      </c>
      <c r="AL15" s="91">
        <v>15094.75</v>
      </c>
      <c r="AM15" s="91">
        <v>0</v>
      </c>
      <c r="AN15" s="91">
        <v>0</v>
      </c>
      <c r="AO15" s="91">
        <v>0</v>
      </c>
      <c r="AP15" s="91">
        <v>0</v>
      </c>
      <c r="AQ15" s="91">
        <v>0</v>
      </c>
      <c r="AR15" s="91">
        <v>0</v>
      </c>
      <c r="AS15" s="91">
        <v>0</v>
      </c>
      <c r="AT15" s="91">
        <v>0</v>
      </c>
      <c r="AU15" s="91">
        <v>904748</v>
      </c>
      <c r="AV15" s="91">
        <v>529549.63841381902</v>
      </c>
      <c r="AW15" s="91">
        <v>149494.75</v>
      </c>
      <c r="AX15" s="91">
        <v>300982.59435651358</v>
      </c>
      <c r="AY15" s="91">
        <v>1583792.388413819</v>
      </c>
      <c r="AZ15" s="91">
        <v>1568697.638413819</v>
      </c>
      <c r="BA15" s="91">
        <v>4610</v>
      </c>
      <c r="BB15" s="91">
        <v>1170940</v>
      </c>
      <c r="BC15" s="91">
        <v>0</v>
      </c>
      <c r="BD15" s="91">
        <v>0</v>
      </c>
      <c r="BE15" s="91">
        <v>1583792.388413819</v>
      </c>
      <c r="BF15" s="91">
        <v>1583792.388413819</v>
      </c>
      <c r="BG15" s="91">
        <v>0</v>
      </c>
      <c r="BH15" s="91">
        <v>1186034.75</v>
      </c>
      <c r="BI15" s="91">
        <v>1036540</v>
      </c>
      <c r="BJ15" s="91">
        <v>1434297.638413819</v>
      </c>
      <c r="BK15" s="91">
        <v>5646.8410961173977</v>
      </c>
      <c r="BL15" s="91">
        <v>5508.5894574712647</v>
      </c>
      <c r="BM15" s="91">
        <v>2.50974663683864E-2</v>
      </c>
      <c r="BN15" s="91">
        <v>-5.4837331841931999E-3</v>
      </c>
      <c r="BO15" s="91">
        <v>-7672.7392407321258</v>
      </c>
      <c r="BP15" s="91">
        <v>1576119.649173087</v>
      </c>
      <c r="BQ15" s="91">
        <v>6145.7673195790821</v>
      </c>
      <c r="BR15" s="91" t="s">
        <v>1338</v>
      </c>
      <c r="BS15" s="91">
        <v>6205.1954691853816</v>
      </c>
      <c r="BT15" s="91">
        <v>2.0362067690452568E-2</v>
      </c>
      <c r="BU15" s="91">
        <v>-18658.2304</v>
      </c>
      <c r="BV15" s="91">
        <v>1557461.418773087</v>
      </c>
      <c r="BW15" s="91">
        <v>0</v>
      </c>
      <c r="BX15" s="91">
        <v>1557461.418773087</v>
      </c>
      <c r="BY15" s="91">
        <v>15094.75</v>
      </c>
      <c r="BZ15" s="91">
        <v>1542366.668773087</v>
      </c>
      <c r="CB15" s="1219">
        <v>0</v>
      </c>
      <c r="CC15" s="91">
        <v>0</v>
      </c>
      <c r="CD15" s="91">
        <v>0</v>
      </c>
      <c r="CE15" s="91">
        <v>0</v>
      </c>
      <c r="CF15" s="606">
        <v>0</v>
      </c>
      <c r="CG15" s="606">
        <v>0</v>
      </c>
      <c r="CH15" s="606">
        <v>0</v>
      </c>
      <c r="CI15" s="606">
        <v>0</v>
      </c>
      <c r="CJ15" s="606">
        <v>0</v>
      </c>
      <c r="CK15" s="609">
        <v>0</v>
      </c>
      <c r="CL15" s="609">
        <v>0</v>
      </c>
      <c r="CM15" s="609"/>
      <c r="CN15" s="609"/>
      <c r="CO15" s="609"/>
      <c r="CP15" s="609">
        <v>0</v>
      </c>
      <c r="CQ15" s="609">
        <v>0</v>
      </c>
      <c r="CR15" s="609">
        <v>0</v>
      </c>
      <c r="CS15" s="609">
        <v>0</v>
      </c>
      <c r="CT15" s="618">
        <v>0</v>
      </c>
      <c r="CU15" s="613">
        <v>0</v>
      </c>
      <c r="CV15" s="613">
        <v>0</v>
      </c>
      <c r="CW15" s="613">
        <v>0</v>
      </c>
      <c r="CX15" s="623">
        <v>0</v>
      </c>
      <c r="CY15" s="618">
        <v>0</v>
      </c>
      <c r="CZ15" s="613">
        <v>0</v>
      </c>
      <c r="DA15" s="613">
        <v>0</v>
      </c>
      <c r="DB15" s="613">
        <v>0</v>
      </c>
      <c r="DC15" s="623">
        <v>0</v>
      </c>
      <c r="DD15" s="618">
        <v>0</v>
      </c>
      <c r="DE15" s="614"/>
      <c r="DF15" s="614"/>
      <c r="DG15" s="614"/>
      <c r="DH15" s="624"/>
      <c r="DI15" s="619"/>
      <c r="DJ15" s="617">
        <f t="shared" si="6"/>
        <v>0</v>
      </c>
      <c r="DK15" s="612">
        <f t="shared" si="7"/>
        <v>1542366.668773087</v>
      </c>
      <c r="DL15" s="511">
        <f t="shared" si="8"/>
        <v>15094.75</v>
      </c>
      <c r="DM15" s="511">
        <f t="shared" si="9"/>
        <v>1557461.418773087</v>
      </c>
      <c r="DN15" s="70"/>
      <c r="DO15" s="76"/>
      <c r="DP15" s="29"/>
    </row>
    <row r="16" spans="1:122" x14ac:dyDescent="0.25">
      <c r="A16" s="510">
        <v>2429</v>
      </c>
      <c r="B16" s="365">
        <v>8312429</v>
      </c>
      <c r="C16" s="90" t="s">
        <v>74</v>
      </c>
      <c r="D16" s="91">
        <v>147</v>
      </c>
      <c r="E16" s="91">
        <v>147</v>
      </c>
      <c r="F16" s="91">
        <v>0</v>
      </c>
      <c r="G16" s="91">
        <v>0</v>
      </c>
      <c r="H16" s="91">
        <v>0</v>
      </c>
      <c r="I16" s="91">
        <v>523614</v>
      </c>
      <c r="J16" s="91">
        <v>0</v>
      </c>
      <c r="K16" s="91">
        <v>0</v>
      </c>
      <c r="L16" s="91">
        <v>26950.000000000033</v>
      </c>
      <c r="M16" s="91">
        <v>0</v>
      </c>
      <c r="N16" s="91">
        <v>45100.000000000051</v>
      </c>
      <c r="O16" s="91">
        <v>0</v>
      </c>
      <c r="P16" s="91">
        <v>8224.9999999999964</v>
      </c>
      <c r="Q16" s="91">
        <v>3705.0000000000018</v>
      </c>
      <c r="R16" s="91">
        <v>21804.999999999978</v>
      </c>
      <c r="S16" s="91">
        <v>12610.00000000002</v>
      </c>
      <c r="T16" s="91">
        <v>514.99999999999966</v>
      </c>
      <c r="U16" s="91">
        <v>13599.999999999951</v>
      </c>
      <c r="V16" s="91">
        <v>0</v>
      </c>
      <c r="W16" s="91">
        <v>0</v>
      </c>
      <c r="X16" s="91">
        <v>0</v>
      </c>
      <c r="Y16" s="91">
        <v>0</v>
      </c>
      <c r="Z16" s="91">
        <v>0</v>
      </c>
      <c r="AA16" s="91">
        <v>0</v>
      </c>
      <c r="AB16" s="91">
        <v>68516.700000000012</v>
      </c>
      <c r="AC16" s="91">
        <v>0</v>
      </c>
      <c r="AD16" s="91">
        <v>77805.000000000015</v>
      </c>
      <c r="AE16" s="91">
        <v>0</v>
      </c>
      <c r="AF16" s="91">
        <v>6892.8000000000011</v>
      </c>
      <c r="AG16" s="91">
        <v>0</v>
      </c>
      <c r="AH16" s="91">
        <v>134400</v>
      </c>
      <c r="AI16" s="91">
        <v>0</v>
      </c>
      <c r="AJ16" s="91">
        <v>0</v>
      </c>
      <c r="AK16" s="91">
        <v>0</v>
      </c>
      <c r="AL16" s="91">
        <v>16211</v>
      </c>
      <c r="AM16" s="91">
        <v>0</v>
      </c>
      <c r="AN16" s="91">
        <v>0</v>
      </c>
      <c r="AO16" s="91">
        <v>0</v>
      </c>
      <c r="AP16" s="91">
        <v>0</v>
      </c>
      <c r="AQ16" s="91">
        <v>0</v>
      </c>
      <c r="AR16" s="91">
        <v>0</v>
      </c>
      <c r="AS16" s="91">
        <v>0</v>
      </c>
      <c r="AT16" s="91">
        <v>0</v>
      </c>
      <c r="AU16" s="91">
        <v>523614</v>
      </c>
      <c r="AV16" s="91">
        <v>285724.50000000006</v>
      </c>
      <c r="AW16" s="91">
        <v>150611</v>
      </c>
      <c r="AX16" s="91">
        <v>171303.45585000003</v>
      </c>
      <c r="AY16" s="91">
        <v>959949.5</v>
      </c>
      <c r="AZ16" s="91">
        <v>943738.5</v>
      </c>
      <c r="BA16" s="91">
        <v>4610</v>
      </c>
      <c r="BB16" s="91">
        <v>677670</v>
      </c>
      <c r="BC16" s="91">
        <v>0</v>
      </c>
      <c r="BD16" s="91">
        <v>0</v>
      </c>
      <c r="BE16" s="91">
        <v>959949.5</v>
      </c>
      <c r="BF16" s="91">
        <v>959949.5</v>
      </c>
      <c r="BG16" s="91">
        <v>0</v>
      </c>
      <c r="BH16" s="91">
        <v>693881</v>
      </c>
      <c r="BI16" s="91">
        <v>543270</v>
      </c>
      <c r="BJ16" s="91">
        <v>809338.5</v>
      </c>
      <c r="BK16" s="91">
        <v>5505.7040816326535</v>
      </c>
      <c r="BL16" s="91">
        <v>5151.3119876811588</v>
      </c>
      <c r="BM16" s="91">
        <v>6.8796472587757729E-2</v>
      </c>
      <c r="BN16" s="91">
        <v>-2.7333236293878863E-2</v>
      </c>
      <c r="BO16" s="91">
        <v>-20697.898084068645</v>
      </c>
      <c r="BP16" s="91">
        <v>939251.60191593133</v>
      </c>
      <c r="BQ16" s="91">
        <v>6279.1877681355872</v>
      </c>
      <c r="BR16" s="91" t="s">
        <v>1338</v>
      </c>
      <c r="BS16" s="91">
        <v>6389.4666797002128</v>
      </c>
      <c r="BT16" s="91">
        <v>2.3510776910283804E-2</v>
      </c>
      <c r="BU16" s="91">
        <v>-10798.2672</v>
      </c>
      <c r="BV16" s="91">
        <v>928453.33471593133</v>
      </c>
      <c r="BW16" s="91">
        <v>0</v>
      </c>
      <c r="BX16" s="91">
        <v>928453.33471593133</v>
      </c>
      <c r="BY16" s="91">
        <v>16211</v>
      </c>
      <c r="BZ16" s="91">
        <v>912242.33471593133</v>
      </c>
      <c r="CB16" s="1219">
        <v>0</v>
      </c>
      <c r="CC16" s="91">
        <v>0</v>
      </c>
      <c r="CD16" s="91">
        <v>0</v>
      </c>
      <c r="CE16" s="91">
        <v>0</v>
      </c>
      <c r="CF16" s="606">
        <v>0</v>
      </c>
      <c r="CG16" s="606">
        <v>9000</v>
      </c>
      <c r="CH16" s="606">
        <v>6454</v>
      </c>
      <c r="CI16" s="606">
        <v>7200</v>
      </c>
      <c r="CJ16" s="606">
        <v>22654</v>
      </c>
      <c r="CK16" s="609">
        <v>118933.5</v>
      </c>
      <c r="CL16" s="609">
        <v>0</v>
      </c>
      <c r="CM16" s="609"/>
      <c r="CN16" s="609"/>
      <c r="CO16" s="609"/>
      <c r="CP16" s="609">
        <v>0</v>
      </c>
      <c r="CQ16" s="609">
        <v>9133.7999999999993</v>
      </c>
      <c r="CR16" s="609">
        <v>1088.8</v>
      </c>
      <c r="CS16" s="609">
        <v>205</v>
      </c>
      <c r="CT16" s="618">
        <v>129361.1</v>
      </c>
      <c r="CU16" s="613">
        <v>1728</v>
      </c>
      <c r="CV16" s="613">
        <v>1470</v>
      </c>
      <c r="CW16" s="613">
        <v>1074</v>
      </c>
      <c r="CX16" s="623">
        <v>4272</v>
      </c>
      <c r="CY16" s="618">
        <v>32937.120000000003</v>
      </c>
      <c r="CZ16" s="613">
        <v>1728</v>
      </c>
      <c r="DA16" s="613">
        <v>1470</v>
      </c>
      <c r="DB16" s="613">
        <v>1074</v>
      </c>
      <c r="DC16" s="623">
        <v>4272</v>
      </c>
      <c r="DD16" s="618">
        <v>32937.120000000003</v>
      </c>
      <c r="DE16" s="614"/>
      <c r="DF16" s="614"/>
      <c r="DG16" s="614"/>
      <c r="DH16" s="624"/>
      <c r="DI16" s="619"/>
      <c r="DJ16" s="617">
        <f t="shared" si="6"/>
        <v>195235.34</v>
      </c>
      <c r="DK16" s="612">
        <f t="shared" si="7"/>
        <v>1107477.6747159313</v>
      </c>
      <c r="DL16" s="511">
        <f t="shared" si="8"/>
        <v>16211</v>
      </c>
      <c r="DM16" s="511">
        <f t="shared" si="9"/>
        <v>1123688.6747159313</v>
      </c>
      <c r="DN16" s="70"/>
      <c r="DO16" s="76"/>
      <c r="DP16" s="29"/>
    </row>
    <row r="17" spans="1:120" x14ac:dyDescent="0.25">
      <c r="A17" s="510">
        <v>2436</v>
      </c>
      <c r="B17" s="365">
        <v>8312436</v>
      </c>
      <c r="C17" s="90" t="s">
        <v>75</v>
      </c>
      <c r="D17" s="91">
        <v>417</v>
      </c>
      <c r="E17" s="91">
        <v>417</v>
      </c>
      <c r="F17" s="91">
        <v>0</v>
      </c>
      <c r="G17" s="91">
        <v>0</v>
      </c>
      <c r="H17" s="91">
        <v>0</v>
      </c>
      <c r="I17" s="91">
        <v>1485354</v>
      </c>
      <c r="J17" s="91">
        <v>0</v>
      </c>
      <c r="K17" s="91">
        <v>0</v>
      </c>
      <c r="L17" s="91">
        <v>52920.000000000073</v>
      </c>
      <c r="M17" s="91">
        <v>0</v>
      </c>
      <c r="N17" s="91">
        <v>90199.999999999985</v>
      </c>
      <c r="O17" s="91">
        <v>0</v>
      </c>
      <c r="P17" s="91">
        <v>16685.000000000007</v>
      </c>
      <c r="Q17" s="91">
        <v>17954.999999999942</v>
      </c>
      <c r="R17" s="91">
        <v>0</v>
      </c>
      <c r="S17" s="91">
        <v>4849.9999999999945</v>
      </c>
      <c r="T17" s="91">
        <v>3090.0000000000014</v>
      </c>
      <c r="U17" s="91">
        <v>20400.000000000011</v>
      </c>
      <c r="V17" s="91">
        <v>0</v>
      </c>
      <c r="W17" s="91">
        <v>0</v>
      </c>
      <c r="X17" s="91">
        <v>0</v>
      </c>
      <c r="Y17" s="91">
        <v>0</v>
      </c>
      <c r="Z17" s="91">
        <v>0</v>
      </c>
      <c r="AA17" s="91">
        <v>0</v>
      </c>
      <c r="AB17" s="91">
        <v>18276.514285714289</v>
      </c>
      <c r="AC17" s="91">
        <v>0</v>
      </c>
      <c r="AD17" s="91">
        <v>140393.04529008162</v>
      </c>
      <c r="AE17" s="91">
        <v>0</v>
      </c>
      <c r="AF17" s="91">
        <v>0</v>
      </c>
      <c r="AG17" s="91">
        <v>0</v>
      </c>
      <c r="AH17" s="91">
        <v>134400</v>
      </c>
      <c r="AI17" s="91">
        <v>0</v>
      </c>
      <c r="AJ17" s="91">
        <v>0</v>
      </c>
      <c r="AK17" s="91">
        <v>0</v>
      </c>
      <c r="AL17" s="91">
        <v>30731</v>
      </c>
      <c r="AM17" s="91">
        <v>0</v>
      </c>
      <c r="AN17" s="91">
        <v>0</v>
      </c>
      <c r="AO17" s="91">
        <v>0</v>
      </c>
      <c r="AP17" s="91">
        <v>0</v>
      </c>
      <c r="AQ17" s="91">
        <v>0</v>
      </c>
      <c r="AR17" s="91">
        <v>0</v>
      </c>
      <c r="AS17" s="91">
        <v>0</v>
      </c>
      <c r="AT17" s="91">
        <v>0</v>
      </c>
      <c r="AU17" s="91">
        <v>1485354</v>
      </c>
      <c r="AV17" s="91">
        <v>364769.55957579589</v>
      </c>
      <c r="AW17" s="91">
        <v>165131</v>
      </c>
      <c r="AX17" s="91">
        <v>307701.02243618231</v>
      </c>
      <c r="AY17" s="91">
        <v>2015254.5595757959</v>
      </c>
      <c r="AZ17" s="91">
        <v>1984523.5595757959</v>
      </c>
      <c r="BA17" s="91">
        <v>4610</v>
      </c>
      <c r="BB17" s="91">
        <v>1922370</v>
      </c>
      <c r="BC17" s="91">
        <v>0</v>
      </c>
      <c r="BD17" s="91">
        <v>0</v>
      </c>
      <c r="BE17" s="91">
        <v>2015254.5595757959</v>
      </c>
      <c r="BF17" s="91">
        <v>2015254.5595757959</v>
      </c>
      <c r="BG17" s="91">
        <v>0</v>
      </c>
      <c r="BH17" s="91">
        <v>1953101</v>
      </c>
      <c r="BI17" s="91">
        <v>1787970</v>
      </c>
      <c r="BJ17" s="91">
        <v>1850123.5595757959</v>
      </c>
      <c r="BK17" s="91">
        <v>4436.7471452656973</v>
      </c>
      <c r="BL17" s="91">
        <v>4274.5514853012046</v>
      </c>
      <c r="BM17" s="91">
        <v>3.7944486227907415E-2</v>
      </c>
      <c r="BN17" s="91">
        <v>-1.1907243113953707E-2</v>
      </c>
      <c r="BO17" s="91">
        <v>-21224.517598993432</v>
      </c>
      <c r="BP17" s="91">
        <v>1994030.0419768025</v>
      </c>
      <c r="BQ17" s="91">
        <v>4708.1511798004858</v>
      </c>
      <c r="BR17" s="91" t="s">
        <v>1338</v>
      </c>
      <c r="BS17" s="91">
        <v>4781.84662344557</v>
      </c>
      <c r="BT17" s="91">
        <v>2.341147326176185E-2</v>
      </c>
      <c r="BU17" s="91">
        <v>-30631.819199999998</v>
      </c>
      <c r="BV17" s="91">
        <v>1963398.2227768025</v>
      </c>
      <c r="BW17" s="91">
        <v>0</v>
      </c>
      <c r="BX17" s="91">
        <v>1963398.2227768025</v>
      </c>
      <c r="BY17" s="91">
        <v>30731</v>
      </c>
      <c r="BZ17" s="91">
        <v>1932667.2227768025</v>
      </c>
      <c r="CB17" s="1219">
        <v>12000</v>
      </c>
      <c r="CC17" s="91">
        <v>0</v>
      </c>
      <c r="CD17" s="91">
        <v>22980</v>
      </c>
      <c r="CE17" s="91">
        <v>20054.66</v>
      </c>
      <c r="CF17" s="606">
        <v>55034.66</v>
      </c>
      <c r="CG17" s="606">
        <v>0</v>
      </c>
      <c r="CH17" s="606">
        <v>0</v>
      </c>
      <c r="CI17" s="606">
        <v>0</v>
      </c>
      <c r="CJ17" s="606">
        <v>0</v>
      </c>
      <c r="CK17" s="609">
        <v>0</v>
      </c>
      <c r="CL17" s="609">
        <v>0</v>
      </c>
      <c r="CM17" s="609"/>
      <c r="CN17" s="609"/>
      <c r="CO17" s="609"/>
      <c r="CP17" s="609">
        <v>0</v>
      </c>
      <c r="CQ17" s="609">
        <v>0</v>
      </c>
      <c r="CR17" s="609">
        <v>0</v>
      </c>
      <c r="CS17" s="609">
        <v>0</v>
      </c>
      <c r="CT17" s="618">
        <v>0</v>
      </c>
      <c r="CU17" s="613">
        <v>0</v>
      </c>
      <c r="CV17" s="613">
        <v>0</v>
      </c>
      <c r="CW17" s="613">
        <v>0</v>
      </c>
      <c r="CX17" s="623">
        <v>0</v>
      </c>
      <c r="CY17" s="618">
        <v>0</v>
      </c>
      <c r="CZ17" s="613">
        <v>0</v>
      </c>
      <c r="DA17" s="613">
        <v>0</v>
      </c>
      <c r="DB17" s="613">
        <v>0</v>
      </c>
      <c r="DC17" s="623">
        <v>0</v>
      </c>
      <c r="DD17" s="618">
        <v>0</v>
      </c>
      <c r="DE17" s="614"/>
      <c r="DF17" s="614"/>
      <c r="DG17" s="614"/>
      <c r="DH17" s="624"/>
      <c r="DI17" s="619"/>
      <c r="DJ17" s="617">
        <f t="shared" si="6"/>
        <v>0</v>
      </c>
      <c r="DK17" s="612">
        <f t="shared" si="7"/>
        <v>1987701.8827768024</v>
      </c>
      <c r="DL17" s="511">
        <f t="shared" si="8"/>
        <v>30731</v>
      </c>
      <c r="DM17" s="511">
        <f t="shared" si="9"/>
        <v>2018432.8827768024</v>
      </c>
      <c r="DN17" s="70"/>
      <c r="DO17" s="76"/>
      <c r="DP17" s="29"/>
    </row>
    <row r="18" spans="1:120" x14ac:dyDescent="0.25">
      <c r="A18" s="510">
        <v>2439</v>
      </c>
      <c r="B18" s="365">
        <v>8312439</v>
      </c>
      <c r="C18" s="90" t="s">
        <v>76</v>
      </c>
      <c r="D18" s="91">
        <v>159</v>
      </c>
      <c r="E18" s="91">
        <v>159</v>
      </c>
      <c r="F18" s="91">
        <v>0</v>
      </c>
      <c r="G18" s="91">
        <v>0</v>
      </c>
      <c r="H18" s="91">
        <v>0</v>
      </c>
      <c r="I18" s="91">
        <v>566358</v>
      </c>
      <c r="J18" s="91">
        <v>0</v>
      </c>
      <c r="K18" s="91">
        <v>0</v>
      </c>
      <c r="L18" s="91">
        <v>6859.9999999999991</v>
      </c>
      <c r="M18" s="91">
        <v>0</v>
      </c>
      <c r="N18" s="91">
        <v>11479.999999999998</v>
      </c>
      <c r="O18" s="91">
        <v>0</v>
      </c>
      <c r="P18" s="91">
        <v>3055.0000000000009</v>
      </c>
      <c r="Q18" s="91">
        <v>2279.9999999999986</v>
      </c>
      <c r="R18" s="91">
        <v>445.00000000000011</v>
      </c>
      <c r="S18" s="91">
        <v>1939.9999999999986</v>
      </c>
      <c r="T18" s="91">
        <v>1030.0000000000034</v>
      </c>
      <c r="U18" s="91">
        <v>0</v>
      </c>
      <c r="V18" s="91">
        <v>0</v>
      </c>
      <c r="W18" s="91">
        <v>0</v>
      </c>
      <c r="X18" s="91">
        <v>0</v>
      </c>
      <c r="Y18" s="91">
        <v>0</v>
      </c>
      <c r="Z18" s="91">
        <v>0</v>
      </c>
      <c r="AA18" s="91">
        <v>0</v>
      </c>
      <c r="AB18" s="91">
        <v>4383.6448598130819</v>
      </c>
      <c r="AC18" s="91">
        <v>0</v>
      </c>
      <c r="AD18" s="91">
        <v>53896.542056074817</v>
      </c>
      <c r="AE18" s="91">
        <v>0</v>
      </c>
      <c r="AF18" s="91">
        <v>0</v>
      </c>
      <c r="AG18" s="91">
        <v>0</v>
      </c>
      <c r="AH18" s="91">
        <v>134400</v>
      </c>
      <c r="AI18" s="91">
        <v>0</v>
      </c>
      <c r="AJ18" s="91">
        <v>0</v>
      </c>
      <c r="AK18" s="91">
        <v>0</v>
      </c>
      <c r="AL18" s="91">
        <v>13629</v>
      </c>
      <c r="AM18" s="91">
        <v>0</v>
      </c>
      <c r="AN18" s="91">
        <v>0</v>
      </c>
      <c r="AO18" s="91">
        <v>0</v>
      </c>
      <c r="AP18" s="91">
        <v>0</v>
      </c>
      <c r="AQ18" s="91">
        <v>0</v>
      </c>
      <c r="AR18" s="91">
        <v>0</v>
      </c>
      <c r="AS18" s="91">
        <v>0</v>
      </c>
      <c r="AT18" s="91">
        <v>0</v>
      </c>
      <c r="AU18" s="91">
        <v>566358</v>
      </c>
      <c r="AV18" s="91">
        <v>85370.186915887898</v>
      </c>
      <c r="AW18" s="91">
        <v>148029</v>
      </c>
      <c r="AX18" s="91">
        <v>98266.3658411215</v>
      </c>
      <c r="AY18" s="91">
        <v>799757.18691588787</v>
      </c>
      <c r="AZ18" s="91">
        <v>786128.18691588787</v>
      </c>
      <c r="BA18" s="91">
        <v>4610</v>
      </c>
      <c r="BB18" s="91">
        <v>732990</v>
      </c>
      <c r="BC18" s="91">
        <v>0</v>
      </c>
      <c r="BD18" s="91">
        <v>0</v>
      </c>
      <c r="BE18" s="91">
        <v>799757.18691588787</v>
      </c>
      <c r="BF18" s="91">
        <v>799757.18691588787</v>
      </c>
      <c r="BG18" s="91">
        <v>0</v>
      </c>
      <c r="BH18" s="91">
        <v>746619</v>
      </c>
      <c r="BI18" s="91">
        <v>598590</v>
      </c>
      <c r="BJ18" s="91">
        <v>651728.18691588787</v>
      </c>
      <c r="BK18" s="91">
        <v>4098.9194145653328</v>
      </c>
      <c r="BL18" s="91">
        <v>4003.8371169398911</v>
      </c>
      <c r="BM18" s="91">
        <v>2.3747793641044151E-2</v>
      </c>
      <c r="BN18" s="91">
        <v>-4.8088968205220756E-3</v>
      </c>
      <c r="BO18" s="91">
        <v>-3061.3922934649422</v>
      </c>
      <c r="BP18" s="91">
        <v>796695.79462242289</v>
      </c>
      <c r="BQ18" s="91">
        <v>4924.948393851716</v>
      </c>
      <c r="BR18" s="91" t="s">
        <v>1338</v>
      </c>
      <c r="BS18" s="91">
        <v>5010.6653749837915</v>
      </c>
      <c r="BT18" s="91">
        <v>4.1125568771252841E-2</v>
      </c>
      <c r="BU18" s="91">
        <v>-11679.758400000001</v>
      </c>
      <c r="BV18" s="91">
        <v>785016.03622242284</v>
      </c>
      <c r="BW18" s="91">
        <v>0</v>
      </c>
      <c r="BX18" s="91">
        <v>785016.03622242284</v>
      </c>
      <c r="BY18" s="91">
        <v>13629</v>
      </c>
      <c r="BZ18" s="91">
        <v>771387.03622242284</v>
      </c>
      <c r="CB18" s="1219">
        <v>0</v>
      </c>
      <c r="CC18" s="91">
        <v>0</v>
      </c>
      <c r="CD18" s="91">
        <v>0</v>
      </c>
      <c r="CE18" s="91">
        <v>0</v>
      </c>
      <c r="CF18" s="606">
        <v>0</v>
      </c>
      <c r="CG18" s="606">
        <v>0</v>
      </c>
      <c r="CH18" s="606">
        <v>0</v>
      </c>
      <c r="CI18" s="606">
        <v>0</v>
      </c>
      <c r="CJ18" s="606">
        <v>0</v>
      </c>
      <c r="CK18" s="609">
        <v>0</v>
      </c>
      <c r="CL18" s="609">
        <v>0</v>
      </c>
      <c r="CM18" s="609"/>
      <c r="CN18" s="609"/>
      <c r="CO18" s="609"/>
      <c r="CP18" s="609">
        <v>0</v>
      </c>
      <c r="CQ18" s="609">
        <v>0</v>
      </c>
      <c r="CR18" s="609">
        <v>0</v>
      </c>
      <c r="CS18" s="609">
        <v>0</v>
      </c>
      <c r="CT18" s="618">
        <v>0</v>
      </c>
      <c r="CU18" s="613">
        <v>0</v>
      </c>
      <c r="CV18" s="613">
        <v>0</v>
      </c>
      <c r="CW18" s="613">
        <v>0</v>
      </c>
      <c r="CX18" s="623">
        <v>0</v>
      </c>
      <c r="CY18" s="618">
        <v>0</v>
      </c>
      <c r="CZ18" s="613">
        <v>0</v>
      </c>
      <c r="DA18" s="613">
        <v>0</v>
      </c>
      <c r="DB18" s="613">
        <v>0</v>
      </c>
      <c r="DC18" s="623">
        <v>0</v>
      </c>
      <c r="DD18" s="618">
        <v>0</v>
      </c>
      <c r="DE18" s="614"/>
      <c r="DF18" s="614"/>
      <c r="DG18" s="614"/>
      <c r="DH18" s="624"/>
      <c r="DI18" s="619"/>
      <c r="DJ18" s="617">
        <f t="shared" si="6"/>
        <v>0</v>
      </c>
      <c r="DK18" s="612">
        <f t="shared" si="7"/>
        <v>771387.03622242284</v>
      </c>
      <c r="DL18" s="511">
        <f t="shared" si="8"/>
        <v>13629</v>
      </c>
      <c r="DM18" s="511">
        <f t="shared" si="9"/>
        <v>785016.03622242284</v>
      </c>
      <c r="DN18" s="70"/>
      <c r="DO18" s="76"/>
      <c r="DP18" s="29"/>
    </row>
    <row r="19" spans="1:120" x14ac:dyDescent="0.25">
      <c r="A19" s="510">
        <v>2443</v>
      </c>
      <c r="B19" s="365">
        <v>8312443</v>
      </c>
      <c r="C19" s="90" t="s">
        <v>77</v>
      </c>
      <c r="D19" s="91">
        <v>259</v>
      </c>
      <c r="E19" s="91">
        <v>259</v>
      </c>
      <c r="F19" s="91">
        <v>0</v>
      </c>
      <c r="G19" s="91">
        <v>0</v>
      </c>
      <c r="H19" s="91">
        <v>0</v>
      </c>
      <c r="I19" s="91">
        <v>922558</v>
      </c>
      <c r="J19" s="91">
        <v>0</v>
      </c>
      <c r="K19" s="91">
        <v>0</v>
      </c>
      <c r="L19" s="91">
        <v>54879.999999999942</v>
      </c>
      <c r="M19" s="91">
        <v>0</v>
      </c>
      <c r="N19" s="91">
        <v>92659.999999999927</v>
      </c>
      <c r="O19" s="91">
        <v>0</v>
      </c>
      <c r="P19" s="91">
        <v>8224.9999999999909</v>
      </c>
      <c r="Q19" s="91">
        <v>16815.000000000015</v>
      </c>
      <c r="R19" s="91">
        <v>0</v>
      </c>
      <c r="S19" s="91">
        <v>21340.000000000015</v>
      </c>
      <c r="T19" s="91">
        <v>7724.9999999999982</v>
      </c>
      <c r="U19" s="91">
        <v>15640</v>
      </c>
      <c r="V19" s="91">
        <v>0</v>
      </c>
      <c r="W19" s="91">
        <v>0</v>
      </c>
      <c r="X19" s="91">
        <v>0</v>
      </c>
      <c r="Y19" s="91">
        <v>0</v>
      </c>
      <c r="Z19" s="91">
        <v>0</v>
      </c>
      <c r="AA19" s="91">
        <v>0</v>
      </c>
      <c r="AB19" s="91">
        <v>12658.816568047332</v>
      </c>
      <c r="AC19" s="91">
        <v>0</v>
      </c>
      <c r="AD19" s="91">
        <v>78895.384615384726</v>
      </c>
      <c r="AE19" s="91">
        <v>0</v>
      </c>
      <c r="AF19" s="91">
        <v>0</v>
      </c>
      <c r="AG19" s="91">
        <v>0</v>
      </c>
      <c r="AH19" s="91">
        <v>134400</v>
      </c>
      <c r="AI19" s="91">
        <v>0</v>
      </c>
      <c r="AJ19" s="91">
        <v>0</v>
      </c>
      <c r="AK19" s="91">
        <v>0</v>
      </c>
      <c r="AL19" s="91">
        <v>20946</v>
      </c>
      <c r="AM19" s="91">
        <v>0</v>
      </c>
      <c r="AN19" s="91">
        <v>0</v>
      </c>
      <c r="AO19" s="91">
        <v>0</v>
      </c>
      <c r="AP19" s="91">
        <v>0</v>
      </c>
      <c r="AQ19" s="91">
        <v>0</v>
      </c>
      <c r="AR19" s="91">
        <v>0</v>
      </c>
      <c r="AS19" s="91">
        <v>0</v>
      </c>
      <c r="AT19" s="91">
        <v>0</v>
      </c>
      <c r="AU19" s="91">
        <v>922558</v>
      </c>
      <c r="AV19" s="91">
        <v>308839.20118343196</v>
      </c>
      <c r="AW19" s="91">
        <v>155346</v>
      </c>
      <c r="AX19" s="91">
        <v>220180.40161242601</v>
      </c>
      <c r="AY19" s="91">
        <v>1386743.201183432</v>
      </c>
      <c r="AZ19" s="91">
        <v>1365797.201183432</v>
      </c>
      <c r="BA19" s="91">
        <v>4610</v>
      </c>
      <c r="BB19" s="91">
        <v>1193990</v>
      </c>
      <c r="BC19" s="91">
        <v>0</v>
      </c>
      <c r="BD19" s="91">
        <v>0</v>
      </c>
      <c r="BE19" s="91">
        <v>1386743.201183432</v>
      </c>
      <c r="BF19" s="91">
        <v>1386743.201183432</v>
      </c>
      <c r="BG19" s="91">
        <v>0</v>
      </c>
      <c r="BH19" s="91">
        <v>1214936</v>
      </c>
      <c r="BI19" s="91">
        <v>1059590</v>
      </c>
      <c r="BJ19" s="91">
        <v>1231397.201183432</v>
      </c>
      <c r="BK19" s="91">
        <v>4754.4293481985796</v>
      </c>
      <c r="BL19" s="91">
        <v>4492.7674286307047</v>
      </c>
      <c r="BM19" s="91">
        <v>5.8240699908124041E-2</v>
      </c>
      <c r="BN19" s="91">
        <v>-2.2055349954062019E-2</v>
      </c>
      <c r="BO19" s="91">
        <v>-25664.195496271339</v>
      </c>
      <c r="BP19" s="91">
        <v>1361079.0056871607</v>
      </c>
      <c r="BQ19" s="91">
        <v>5174.2587092168369</v>
      </c>
      <c r="BR19" s="91" t="s">
        <v>1338</v>
      </c>
      <c r="BS19" s="91">
        <v>5255.1312960894238</v>
      </c>
      <c r="BT19" s="91">
        <v>2.2925146936023211E-2</v>
      </c>
      <c r="BU19" s="91">
        <v>-19025.518400000001</v>
      </c>
      <c r="BV19" s="91">
        <v>1342053.4872871607</v>
      </c>
      <c r="BW19" s="91">
        <v>0</v>
      </c>
      <c r="BX19" s="91">
        <v>1342053.4872871607</v>
      </c>
      <c r="BY19" s="91">
        <v>20946</v>
      </c>
      <c r="BZ19" s="91">
        <v>1321107.4872871607</v>
      </c>
      <c r="CB19" s="1219">
        <v>0</v>
      </c>
      <c r="CC19" s="91">
        <v>0</v>
      </c>
      <c r="CD19" s="91">
        <v>0</v>
      </c>
      <c r="CE19" s="91">
        <v>0</v>
      </c>
      <c r="CF19" s="606">
        <v>0</v>
      </c>
      <c r="CG19" s="606">
        <v>18540</v>
      </c>
      <c r="CH19" s="606">
        <v>19625.2</v>
      </c>
      <c r="CI19" s="606">
        <v>18385.714285714286</v>
      </c>
      <c r="CJ19" s="606">
        <v>56550.914285714287</v>
      </c>
      <c r="CK19" s="609">
        <v>296892.3</v>
      </c>
      <c r="CL19" s="609">
        <v>0</v>
      </c>
      <c r="CM19" s="609"/>
      <c r="CN19" s="609"/>
      <c r="CO19" s="609"/>
      <c r="CP19" s="609">
        <v>0</v>
      </c>
      <c r="CQ19" s="609">
        <v>9377.4</v>
      </c>
      <c r="CR19" s="609">
        <v>4515</v>
      </c>
      <c r="CS19" s="609">
        <v>514.4</v>
      </c>
      <c r="CT19" s="618">
        <v>311299.10000000003</v>
      </c>
      <c r="CU19" s="613">
        <v>0</v>
      </c>
      <c r="CV19" s="613">
        <v>210</v>
      </c>
      <c r="CW19" s="613">
        <v>0</v>
      </c>
      <c r="CX19" s="623">
        <v>210</v>
      </c>
      <c r="CY19" s="618">
        <v>1619.1</v>
      </c>
      <c r="CZ19" s="613">
        <v>0</v>
      </c>
      <c r="DA19" s="613">
        <v>210</v>
      </c>
      <c r="DB19" s="613">
        <v>0</v>
      </c>
      <c r="DC19" s="623">
        <v>210</v>
      </c>
      <c r="DD19" s="618">
        <v>1619.1</v>
      </c>
      <c r="DE19" s="614"/>
      <c r="DF19" s="614"/>
      <c r="DG19" s="614"/>
      <c r="DH19" s="624"/>
      <c r="DI19" s="619"/>
      <c r="DJ19" s="617">
        <f t="shared" si="6"/>
        <v>314537.3</v>
      </c>
      <c r="DK19" s="612">
        <f t="shared" si="7"/>
        <v>1635644.7872871608</v>
      </c>
      <c r="DL19" s="511">
        <f t="shared" si="8"/>
        <v>20946</v>
      </c>
      <c r="DM19" s="511">
        <f t="shared" si="9"/>
        <v>1656590.7872871608</v>
      </c>
      <c r="DN19" s="70"/>
      <c r="DO19" s="76"/>
      <c r="DP19" s="29"/>
    </row>
    <row r="20" spans="1:120" x14ac:dyDescent="0.25">
      <c r="A20" s="510">
        <v>2444</v>
      </c>
      <c r="B20" s="365">
        <v>8312444</v>
      </c>
      <c r="C20" s="90" t="s">
        <v>78</v>
      </c>
      <c r="D20" s="91">
        <v>187</v>
      </c>
      <c r="E20" s="91">
        <v>187</v>
      </c>
      <c r="F20" s="91">
        <v>0</v>
      </c>
      <c r="G20" s="91">
        <v>0</v>
      </c>
      <c r="H20" s="91">
        <v>0</v>
      </c>
      <c r="I20" s="91">
        <v>666094</v>
      </c>
      <c r="J20" s="91">
        <v>0</v>
      </c>
      <c r="K20" s="91">
        <v>0</v>
      </c>
      <c r="L20" s="91">
        <v>32339.999999999978</v>
      </c>
      <c r="M20" s="91">
        <v>0</v>
      </c>
      <c r="N20" s="91">
        <v>54940.000000000015</v>
      </c>
      <c r="O20" s="91">
        <v>0</v>
      </c>
      <c r="P20" s="91">
        <v>12758.225806451599</v>
      </c>
      <c r="Q20" s="91">
        <v>4584.5161290322594</v>
      </c>
      <c r="R20" s="91">
        <v>0</v>
      </c>
      <c r="S20" s="91">
        <v>8289.3279569892475</v>
      </c>
      <c r="T20" s="91">
        <v>18121.908602150568</v>
      </c>
      <c r="U20" s="91">
        <v>8887.5268817204342</v>
      </c>
      <c r="V20" s="91">
        <v>0</v>
      </c>
      <c r="W20" s="91">
        <v>0</v>
      </c>
      <c r="X20" s="91">
        <v>0</v>
      </c>
      <c r="Y20" s="91">
        <v>0</v>
      </c>
      <c r="Z20" s="91">
        <v>0</v>
      </c>
      <c r="AA20" s="91">
        <v>0</v>
      </c>
      <c r="AB20" s="91">
        <v>28223.953488372081</v>
      </c>
      <c r="AC20" s="91">
        <v>0</v>
      </c>
      <c r="AD20" s="91">
        <v>74666.42857142858</v>
      </c>
      <c r="AE20" s="91">
        <v>0</v>
      </c>
      <c r="AF20" s="91">
        <v>0</v>
      </c>
      <c r="AG20" s="91">
        <v>0</v>
      </c>
      <c r="AH20" s="91">
        <v>134400</v>
      </c>
      <c r="AI20" s="91">
        <v>0</v>
      </c>
      <c r="AJ20" s="91">
        <v>0</v>
      </c>
      <c r="AK20" s="91">
        <v>0</v>
      </c>
      <c r="AL20" s="91">
        <v>14346</v>
      </c>
      <c r="AM20" s="91">
        <v>0</v>
      </c>
      <c r="AN20" s="91">
        <v>0</v>
      </c>
      <c r="AO20" s="91">
        <v>0</v>
      </c>
      <c r="AP20" s="91">
        <v>0</v>
      </c>
      <c r="AQ20" s="91">
        <v>0</v>
      </c>
      <c r="AR20" s="91">
        <v>0</v>
      </c>
      <c r="AS20" s="91">
        <v>0</v>
      </c>
      <c r="AT20" s="91">
        <v>0</v>
      </c>
      <c r="AU20" s="91">
        <v>666094</v>
      </c>
      <c r="AV20" s="91">
        <v>242811.88743614478</v>
      </c>
      <c r="AW20" s="91">
        <v>148746</v>
      </c>
      <c r="AX20" s="91">
        <v>166877.22008868287</v>
      </c>
      <c r="AY20" s="91">
        <v>1057651.8874361448</v>
      </c>
      <c r="AZ20" s="91">
        <v>1043305.8874361448</v>
      </c>
      <c r="BA20" s="91">
        <v>4610</v>
      </c>
      <c r="BB20" s="91">
        <v>862070</v>
      </c>
      <c r="BC20" s="91">
        <v>0</v>
      </c>
      <c r="BD20" s="91">
        <v>0</v>
      </c>
      <c r="BE20" s="91">
        <v>1057651.8874361448</v>
      </c>
      <c r="BF20" s="91">
        <v>1057651.8874361448</v>
      </c>
      <c r="BG20" s="91">
        <v>0</v>
      </c>
      <c r="BH20" s="91">
        <v>876416</v>
      </c>
      <c r="BI20" s="91">
        <v>727670</v>
      </c>
      <c r="BJ20" s="91">
        <v>908905.88743614475</v>
      </c>
      <c r="BK20" s="91">
        <v>4860.4592911023783</v>
      </c>
      <c r="BL20" s="91">
        <v>4575.5274471502589</v>
      </c>
      <c r="BM20" s="91">
        <v>6.2273005078262902E-2</v>
      </c>
      <c r="BN20" s="91">
        <v>-2.4071502539131449E-2</v>
      </c>
      <c r="BO20" s="91">
        <v>-20596.146445083359</v>
      </c>
      <c r="BP20" s="91">
        <v>1037055.7409910614</v>
      </c>
      <c r="BQ20" s="91">
        <v>5469.0360480805421</v>
      </c>
      <c r="BR20" s="91" t="s">
        <v>1338</v>
      </c>
      <c r="BS20" s="91">
        <v>5545.7526256206493</v>
      </c>
      <c r="BT20" s="91">
        <v>3.7319837810861234E-2</v>
      </c>
      <c r="BU20" s="91">
        <v>-13736.5712</v>
      </c>
      <c r="BV20" s="91">
        <v>1023319.1697910614</v>
      </c>
      <c r="BW20" s="91">
        <v>0</v>
      </c>
      <c r="BX20" s="91">
        <v>1023319.1697910614</v>
      </c>
      <c r="BY20" s="91">
        <v>14346</v>
      </c>
      <c r="BZ20" s="91">
        <v>1008973.1697910614</v>
      </c>
      <c r="CB20" s="1219">
        <v>0</v>
      </c>
      <c r="CC20" s="91">
        <v>0</v>
      </c>
      <c r="CD20" s="91">
        <v>0</v>
      </c>
      <c r="CE20" s="91">
        <v>0</v>
      </c>
      <c r="CF20" s="606">
        <v>0</v>
      </c>
      <c r="CG20" s="606">
        <v>9300</v>
      </c>
      <c r="CH20" s="606">
        <v>10654</v>
      </c>
      <c r="CI20" s="606">
        <v>9360</v>
      </c>
      <c r="CJ20" s="606">
        <v>29314</v>
      </c>
      <c r="CK20" s="609">
        <v>153898.5</v>
      </c>
      <c r="CL20" s="609">
        <v>0</v>
      </c>
      <c r="CM20" s="609"/>
      <c r="CN20" s="609"/>
      <c r="CO20" s="609"/>
      <c r="CP20" s="609">
        <v>0</v>
      </c>
      <c r="CQ20" s="609">
        <v>5654.4</v>
      </c>
      <c r="CR20" s="609">
        <v>2330.6</v>
      </c>
      <c r="CS20" s="609">
        <v>343.8</v>
      </c>
      <c r="CT20" s="618">
        <v>162227.29999999999</v>
      </c>
      <c r="CU20" s="613">
        <v>0</v>
      </c>
      <c r="CV20" s="613">
        <v>0</v>
      </c>
      <c r="CW20" s="613">
        <v>0</v>
      </c>
      <c r="CX20" s="623">
        <v>0</v>
      </c>
      <c r="CY20" s="618">
        <v>0</v>
      </c>
      <c r="CZ20" s="613">
        <v>0</v>
      </c>
      <c r="DA20" s="613">
        <v>0</v>
      </c>
      <c r="DB20" s="613">
        <v>0</v>
      </c>
      <c r="DC20" s="623">
        <v>0</v>
      </c>
      <c r="DD20" s="618">
        <v>0</v>
      </c>
      <c r="DE20" s="614"/>
      <c r="DF20" s="614"/>
      <c r="DG20" s="614"/>
      <c r="DH20" s="624"/>
      <c r="DI20" s="619"/>
      <c r="DJ20" s="617">
        <f t="shared" si="6"/>
        <v>162227.29999999999</v>
      </c>
      <c r="DK20" s="612">
        <f t="shared" si="7"/>
        <v>1171200.4697910615</v>
      </c>
      <c r="DL20" s="511">
        <f t="shared" si="8"/>
        <v>14346</v>
      </c>
      <c r="DM20" s="511">
        <f t="shared" si="9"/>
        <v>1185546.4697910615</v>
      </c>
      <c r="DN20" s="70"/>
      <c r="DO20" s="76"/>
      <c r="DP20" s="29"/>
    </row>
    <row r="21" spans="1:120" x14ac:dyDescent="0.25">
      <c r="A21" s="510">
        <v>2449</v>
      </c>
      <c r="B21" s="365">
        <v>8312449</v>
      </c>
      <c r="C21" s="90" t="s">
        <v>79</v>
      </c>
      <c r="D21" s="91">
        <v>209</v>
      </c>
      <c r="E21" s="91">
        <v>209</v>
      </c>
      <c r="F21" s="91">
        <v>0</v>
      </c>
      <c r="G21" s="91">
        <v>0</v>
      </c>
      <c r="H21" s="91">
        <v>0</v>
      </c>
      <c r="I21" s="91">
        <v>744458</v>
      </c>
      <c r="J21" s="91">
        <v>0</v>
      </c>
      <c r="K21" s="91">
        <v>0</v>
      </c>
      <c r="L21" s="91">
        <v>32340.000000000047</v>
      </c>
      <c r="M21" s="91">
        <v>0</v>
      </c>
      <c r="N21" s="91">
        <v>54120.00000000008</v>
      </c>
      <c r="O21" s="91">
        <v>0</v>
      </c>
      <c r="P21" s="91">
        <v>11750.000000000022</v>
      </c>
      <c r="Q21" s="91">
        <v>6270.0000000000091</v>
      </c>
      <c r="R21" s="91">
        <v>2225.0000000000045</v>
      </c>
      <c r="S21" s="91">
        <v>484.99999999999989</v>
      </c>
      <c r="T21" s="91">
        <v>3605.0000000000023</v>
      </c>
      <c r="U21" s="91">
        <v>2039.9999999999955</v>
      </c>
      <c r="V21" s="91">
        <v>0</v>
      </c>
      <c r="W21" s="91">
        <v>0</v>
      </c>
      <c r="X21" s="91">
        <v>0</v>
      </c>
      <c r="Y21" s="91">
        <v>0</v>
      </c>
      <c r="Z21" s="91">
        <v>0</v>
      </c>
      <c r="AA21" s="91">
        <v>0</v>
      </c>
      <c r="AB21" s="91">
        <v>8471.6793893129779</v>
      </c>
      <c r="AC21" s="91">
        <v>0</v>
      </c>
      <c r="AD21" s="91">
        <v>89092.325581395373</v>
      </c>
      <c r="AE21" s="91">
        <v>0</v>
      </c>
      <c r="AF21" s="91">
        <v>0</v>
      </c>
      <c r="AG21" s="91">
        <v>0</v>
      </c>
      <c r="AH21" s="91">
        <v>134400</v>
      </c>
      <c r="AI21" s="91">
        <v>0</v>
      </c>
      <c r="AJ21" s="91">
        <v>0</v>
      </c>
      <c r="AK21" s="91">
        <v>0</v>
      </c>
      <c r="AL21" s="91">
        <v>20659</v>
      </c>
      <c r="AM21" s="91">
        <v>0</v>
      </c>
      <c r="AN21" s="91">
        <v>0</v>
      </c>
      <c r="AO21" s="91">
        <v>0</v>
      </c>
      <c r="AP21" s="91">
        <v>0</v>
      </c>
      <c r="AQ21" s="91">
        <v>0</v>
      </c>
      <c r="AR21" s="91">
        <v>0</v>
      </c>
      <c r="AS21" s="91">
        <v>0</v>
      </c>
      <c r="AT21" s="91">
        <v>0</v>
      </c>
      <c r="AU21" s="91">
        <v>744458</v>
      </c>
      <c r="AV21" s="91">
        <v>210399.00497070851</v>
      </c>
      <c r="AW21" s="91">
        <v>155059</v>
      </c>
      <c r="AX21" s="91">
        <v>163907.24986286173</v>
      </c>
      <c r="AY21" s="91">
        <v>1109916.0049707084</v>
      </c>
      <c r="AZ21" s="91">
        <v>1089257.0049707084</v>
      </c>
      <c r="BA21" s="91">
        <v>4610</v>
      </c>
      <c r="BB21" s="91">
        <v>963490</v>
      </c>
      <c r="BC21" s="91">
        <v>0</v>
      </c>
      <c r="BD21" s="91">
        <v>0</v>
      </c>
      <c r="BE21" s="91">
        <v>1109916.0049707084</v>
      </c>
      <c r="BF21" s="91">
        <v>1109916.0049707084</v>
      </c>
      <c r="BG21" s="91">
        <v>0</v>
      </c>
      <c r="BH21" s="91">
        <v>984149</v>
      </c>
      <c r="BI21" s="91">
        <v>829090</v>
      </c>
      <c r="BJ21" s="91">
        <v>954857.0049707084</v>
      </c>
      <c r="BK21" s="91">
        <v>4568.6938036875999</v>
      </c>
      <c r="BL21" s="91">
        <v>4405.5811781094526</v>
      </c>
      <c r="BM21" s="91">
        <v>3.7024088079144903E-2</v>
      </c>
      <c r="BN21" s="91">
        <v>-1.1447044039572451E-2</v>
      </c>
      <c r="BO21" s="91">
        <v>-10540.054289037651</v>
      </c>
      <c r="BP21" s="91">
        <v>1099375.9506816708</v>
      </c>
      <c r="BQ21" s="91">
        <v>5161.3251228788076</v>
      </c>
      <c r="BR21" s="91" t="s">
        <v>1338</v>
      </c>
      <c r="BS21" s="91">
        <v>5260.1720128309607</v>
      </c>
      <c r="BT21" s="91">
        <v>1.6061950700207328E-2</v>
      </c>
      <c r="BU21" s="91">
        <v>-15352.6384</v>
      </c>
      <c r="BV21" s="91">
        <v>1084023.3122816707</v>
      </c>
      <c r="BW21" s="91">
        <v>0</v>
      </c>
      <c r="BX21" s="91">
        <v>1084023.3122816707</v>
      </c>
      <c r="BY21" s="91">
        <v>20659</v>
      </c>
      <c r="BZ21" s="91">
        <v>1063364.3122816707</v>
      </c>
      <c r="CB21" s="1219">
        <v>0</v>
      </c>
      <c r="CC21" s="91">
        <v>0</v>
      </c>
      <c r="CD21" s="91">
        <v>0</v>
      </c>
      <c r="CE21" s="91">
        <v>0</v>
      </c>
      <c r="CF21" s="606">
        <v>0</v>
      </c>
      <c r="CG21" s="606">
        <v>14040</v>
      </c>
      <c r="CH21" s="606">
        <v>12880</v>
      </c>
      <c r="CI21" s="606">
        <v>14284.285714285714</v>
      </c>
      <c r="CJ21" s="606">
        <v>41204.28571428571</v>
      </c>
      <c r="CK21" s="609">
        <v>216322.49999999997</v>
      </c>
      <c r="CL21" s="609">
        <v>0</v>
      </c>
      <c r="CM21" s="609"/>
      <c r="CN21" s="609"/>
      <c r="CO21" s="609"/>
      <c r="CP21" s="609">
        <v>0</v>
      </c>
      <c r="CQ21" s="609">
        <v>2530.7999999999997</v>
      </c>
      <c r="CR21" s="609">
        <v>3232.4</v>
      </c>
      <c r="CS21" s="609">
        <v>0</v>
      </c>
      <c r="CT21" s="618">
        <v>222085.69999999995</v>
      </c>
      <c r="CU21" s="613">
        <v>0</v>
      </c>
      <c r="CV21" s="613">
        <v>0</v>
      </c>
      <c r="CW21" s="613">
        <v>0</v>
      </c>
      <c r="CX21" s="623">
        <v>0</v>
      </c>
      <c r="CY21" s="618">
        <v>0</v>
      </c>
      <c r="CZ21" s="613">
        <v>0</v>
      </c>
      <c r="DA21" s="613">
        <v>0</v>
      </c>
      <c r="DB21" s="613">
        <v>0</v>
      </c>
      <c r="DC21" s="623">
        <v>0</v>
      </c>
      <c r="DD21" s="618">
        <v>0</v>
      </c>
      <c r="DE21" s="614"/>
      <c r="DF21" s="614"/>
      <c r="DG21" s="614"/>
      <c r="DH21" s="624"/>
      <c r="DI21" s="619"/>
      <c r="DJ21" s="617">
        <f t="shared" si="6"/>
        <v>222085.69999999995</v>
      </c>
      <c r="DK21" s="612">
        <f t="shared" si="7"/>
        <v>1285450.0122816707</v>
      </c>
      <c r="DL21" s="511">
        <f t="shared" si="8"/>
        <v>20659</v>
      </c>
      <c r="DM21" s="511">
        <f t="shared" si="9"/>
        <v>1306109.0122816707</v>
      </c>
      <c r="DN21" s="70"/>
      <c r="DO21" s="76"/>
      <c r="DP21" s="29"/>
    </row>
    <row r="22" spans="1:120" x14ac:dyDescent="0.25">
      <c r="A22" s="510">
        <v>2452</v>
      </c>
      <c r="B22" s="365">
        <v>8312452</v>
      </c>
      <c r="C22" s="90" t="s">
        <v>80</v>
      </c>
      <c r="D22" s="91">
        <v>137</v>
      </c>
      <c r="E22" s="91">
        <v>137</v>
      </c>
      <c r="F22" s="91">
        <v>0</v>
      </c>
      <c r="G22" s="91">
        <v>0</v>
      </c>
      <c r="H22" s="91">
        <v>0</v>
      </c>
      <c r="I22" s="91">
        <v>487994</v>
      </c>
      <c r="J22" s="91">
        <v>0</v>
      </c>
      <c r="K22" s="91">
        <v>0</v>
      </c>
      <c r="L22" s="91">
        <v>36750.000000000029</v>
      </c>
      <c r="M22" s="91">
        <v>0</v>
      </c>
      <c r="N22" s="91">
        <v>61500.000000000044</v>
      </c>
      <c r="O22" s="91">
        <v>0</v>
      </c>
      <c r="P22" s="91">
        <v>1879.9999999999998</v>
      </c>
      <c r="Q22" s="91">
        <v>2564.9999999999995</v>
      </c>
      <c r="R22" s="91">
        <v>889.99999999999989</v>
      </c>
      <c r="S22" s="91">
        <v>25704.999999999989</v>
      </c>
      <c r="T22" s="91">
        <v>514.99999999999989</v>
      </c>
      <c r="U22" s="91">
        <v>4759.9999999999991</v>
      </c>
      <c r="V22" s="91">
        <v>0</v>
      </c>
      <c r="W22" s="91">
        <v>0</v>
      </c>
      <c r="X22" s="91">
        <v>0</v>
      </c>
      <c r="Y22" s="91">
        <v>0</v>
      </c>
      <c r="Z22" s="91">
        <v>0</v>
      </c>
      <c r="AA22" s="91">
        <v>0</v>
      </c>
      <c r="AB22" s="91">
        <v>10020.247933884271</v>
      </c>
      <c r="AC22" s="91">
        <v>0</v>
      </c>
      <c r="AD22" s="91">
        <v>45957.543478260828</v>
      </c>
      <c r="AE22" s="91">
        <v>0</v>
      </c>
      <c r="AF22" s="91">
        <v>6508.8000000000648</v>
      </c>
      <c r="AG22" s="91">
        <v>0</v>
      </c>
      <c r="AH22" s="91">
        <v>134400</v>
      </c>
      <c r="AI22" s="91">
        <v>0</v>
      </c>
      <c r="AJ22" s="91">
        <v>0</v>
      </c>
      <c r="AK22" s="91">
        <v>0</v>
      </c>
      <c r="AL22" s="91">
        <v>17465</v>
      </c>
      <c r="AM22" s="91">
        <v>0</v>
      </c>
      <c r="AN22" s="91">
        <v>0</v>
      </c>
      <c r="AO22" s="91">
        <v>0</v>
      </c>
      <c r="AP22" s="91">
        <v>0</v>
      </c>
      <c r="AQ22" s="91">
        <v>0</v>
      </c>
      <c r="AR22" s="91">
        <v>0</v>
      </c>
      <c r="AS22" s="91">
        <v>0</v>
      </c>
      <c r="AT22" s="91">
        <v>0</v>
      </c>
      <c r="AU22" s="91">
        <v>487994</v>
      </c>
      <c r="AV22" s="91">
        <v>197051.59141214524</v>
      </c>
      <c r="AW22" s="91">
        <v>151865</v>
      </c>
      <c r="AX22" s="91">
        <v>132715.38587360771</v>
      </c>
      <c r="AY22" s="91">
        <v>836910.59141214518</v>
      </c>
      <c r="AZ22" s="91">
        <v>819445.59141214518</v>
      </c>
      <c r="BA22" s="91">
        <v>4610</v>
      </c>
      <c r="BB22" s="91">
        <v>631570</v>
      </c>
      <c r="BC22" s="91">
        <v>0</v>
      </c>
      <c r="BD22" s="91">
        <v>0</v>
      </c>
      <c r="BE22" s="91">
        <v>836910.59141214518</v>
      </c>
      <c r="BF22" s="91">
        <v>836910.59141214518</v>
      </c>
      <c r="BG22" s="91">
        <v>0</v>
      </c>
      <c r="BH22" s="91">
        <v>649035</v>
      </c>
      <c r="BI22" s="91">
        <v>497170</v>
      </c>
      <c r="BJ22" s="91">
        <v>685045.59141214518</v>
      </c>
      <c r="BK22" s="91">
        <v>5000.3327840302563</v>
      </c>
      <c r="BL22" s="91">
        <v>4640.9547259999999</v>
      </c>
      <c r="BM22" s="91">
        <v>7.7436234406018725E-2</v>
      </c>
      <c r="BN22" s="91">
        <v>-3.1653117203009361E-2</v>
      </c>
      <c r="BO22" s="91">
        <v>-20125.393691003534</v>
      </c>
      <c r="BP22" s="91">
        <v>816785.19772114162</v>
      </c>
      <c r="BQ22" s="91">
        <v>5834.4539979645378</v>
      </c>
      <c r="BR22" s="91" t="s">
        <v>1338</v>
      </c>
      <c r="BS22" s="91">
        <v>5961.9357497893552</v>
      </c>
      <c r="BT22" s="91">
        <v>5.457748295672582E-2</v>
      </c>
      <c r="BU22" s="91">
        <v>-10063.691199999999</v>
      </c>
      <c r="BV22" s="91">
        <v>806721.50652114162</v>
      </c>
      <c r="BW22" s="91">
        <v>0</v>
      </c>
      <c r="BX22" s="91">
        <v>806721.50652114162</v>
      </c>
      <c r="BY22" s="91">
        <v>17465</v>
      </c>
      <c r="BZ22" s="91">
        <v>789256.50652114162</v>
      </c>
      <c r="CB22" s="1219">
        <v>0</v>
      </c>
      <c r="CC22" s="91">
        <v>0</v>
      </c>
      <c r="CD22" s="91">
        <v>0</v>
      </c>
      <c r="CE22" s="91">
        <v>0</v>
      </c>
      <c r="CF22" s="606">
        <v>0</v>
      </c>
      <c r="CG22" s="606">
        <v>6600</v>
      </c>
      <c r="CH22" s="606">
        <v>6496</v>
      </c>
      <c r="CI22" s="606">
        <v>5726.0000000000009</v>
      </c>
      <c r="CJ22" s="606">
        <v>18822</v>
      </c>
      <c r="CK22" s="609">
        <v>98815.5</v>
      </c>
      <c r="CL22" s="609">
        <v>0</v>
      </c>
      <c r="CM22" s="609"/>
      <c r="CN22" s="609"/>
      <c r="CO22" s="609"/>
      <c r="CP22" s="609">
        <v>0</v>
      </c>
      <c r="CQ22" s="609">
        <v>5099.3999999999996</v>
      </c>
      <c r="CR22" s="609">
        <v>274.8</v>
      </c>
      <c r="CS22" s="609">
        <v>1021</v>
      </c>
      <c r="CT22" s="618">
        <v>105210.7</v>
      </c>
      <c r="CU22" s="613">
        <v>0</v>
      </c>
      <c r="CV22" s="613">
        <v>0</v>
      </c>
      <c r="CW22" s="613">
        <v>0</v>
      </c>
      <c r="CX22" s="623">
        <v>0</v>
      </c>
      <c r="CY22" s="618">
        <v>0</v>
      </c>
      <c r="CZ22" s="613">
        <v>0</v>
      </c>
      <c r="DA22" s="613">
        <v>0</v>
      </c>
      <c r="DB22" s="613">
        <v>0</v>
      </c>
      <c r="DC22" s="623">
        <v>0</v>
      </c>
      <c r="DD22" s="618">
        <v>0</v>
      </c>
      <c r="DE22" s="614"/>
      <c r="DF22" s="614"/>
      <c r="DG22" s="614"/>
      <c r="DH22" s="624"/>
      <c r="DI22" s="619"/>
      <c r="DJ22" s="617">
        <f t="shared" si="6"/>
        <v>105210.7</v>
      </c>
      <c r="DK22" s="612">
        <f t="shared" si="7"/>
        <v>894467.20652114158</v>
      </c>
      <c r="DL22" s="511">
        <f t="shared" si="8"/>
        <v>17465</v>
      </c>
      <c r="DM22" s="511">
        <f t="shared" si="9"/>
        <v>911932.20652114158</v>
      </c>
      <c r="DN22" s="70"/>
      <c r="DO22" s="76"/>
      <c r="DP22" s="29"/>
    </row>
    <row r="23" spans="1:120" x14ac:dyDescent="0.25">
      <c r="A23" s="510">
        <v>2457</v>
      </c>
      <c r="B23" s="365">
        <v>8312457</v>
      </c>
      <c r="C23" s="90" t="s">
        <v>81</v>
      </c>
      <c r="D23" s="91">
        <v>360</v>
      </c>
      <c r="E23" s="91">
        <v>360</v>
      </c>
      <c r="F23" s="91">
        <v>0</v>
      </c>
      <c r="G23" s="91">
        <v>0</v>
      </c>
      <c r="H23" s="91">
        <v>0</v>
      </c>
      <c r="I23" s="91">
        <v>1282320</v>
      </c>
      <c r="J23" s="91">
        <v>0</v>
      </c>
      <c r="K23" s="91">
        <v>0</v>
      </c>
      <c r="L23" s="91">
        <v>54879.999999999978</v>
      </c>
      <c r="M23" s="91">
        <v>0</v>
      </c>
      <c r="N23" s="91">
        <v>98399.999999999898</v>
      </c>
      <c r="O23" s="91">
        <v>0</v>
      </c>
      <c r="P23" s="91">
        <v>0</v>
      </c>
      <c r="Q23" s="91">
        <v>13964.999999999987</v>
      </c>
      <c r="R23" s="91">
        <v>1334.9999999999993</v>
      </c>
      <c r="S23" s="91">
        <v>970.00000000000091</v>
      </c>
      <c r="T23" s="91">
        <v>10300.000000000009</v>
      </c>
      <c r="U23" s="91">
        <v>0</v>
      </c>
      <c r="V23" s="91">
        <v>0</v>
      </c>
      <c r="W23" s="91">
        <v>0</v>
      </c>
      <c r="X23" s="91">
        <v>0</v>
      </c>
      <c r="Y23" s="91">
        <v>0</v>
      </c>
      <c r="Z23" s="91">
        <v>0</v>
      </c>
      <c r="AA23" s="91">
        <v>0</v>
      </c>
      <c r="AB23" s="91">
        <v>28319.999999999927</v>
      </c>
      <c r="AC23" s="91">
        <v>0</v>
      </c>
      <c r="AD23" s="91">
        <v>108000.53371615546</v>
      </c>
      <c r="AE23" s="91">
        <v>0</v>
      </c>
      <c r="AF23" s="91">
        <v>0</v>
      </c>
      <c r="AG23" s="91">
        <v>0</v>
      </c>
      <c r="AH23" s="91">
        <v>134400</v>
      </c>
      <c r="AI23" s="91">
        <v>0</v>
      </c>
      <c r="AJ23" s="91">
        <v>0</v>
      </c>
      <c r="AK23" s="91">
        <v>0</v>
      </c>
      <c r="AL23" s="91">
        <v>24791</v>
      </c>
      <c r="AM23" s="91">
        <v>0</v>
      </c>
      <c r="AN23" s="91">
        <v>0</v>
      </c>
      <c r="AO23" s="91">
        <v>0</v>
      </c>
      <c r="AP23" s="91">
        <v>0</v>
      </c>
      <c r="AQ23" s="91">
        <v>0</v>
      </c>
      <c r="AR23" s="91">
        <v>0</v>
      </c>
      <c r="AS23" s="91">
        <v>0</v>
      </c>
      <c r="AT23" s="91">
        <v>0</v>
      </c>
      <c r="AU23" s="91">
        <v>1282320</v>
      </c>
      <c r="AV23" s="91">
        <v>316170.53371615527</v>
      </c>
      <c r="AW23" s="91">
        <v>159191</v>
      </c>
      <c r="AX23" s="91">
        <v>266687.8731349447</v>
      </c>
      <c r="AY23" s="91">
        <v>1757681.5337161552</v>
      </c>
      <c r="AZ23" s="91">
        <v>1732890.5337161552</v>
      </c>
      <c r="BA23" s="91">
        <v>4610</v>
      </c>
      <c r="BB23" s="91">
        <v>1659600</v>
      </c>
      <c r="BC23" s="91">
        <v>0</v>
      </c>
      <c r="BD23" s="91">
        <v>0</v>
      </c>
      <c r="BE23" s="91">
        <v>1757681.5337161552</v>
      </c>
      <c r="BF23" s="91">
        <v>1757681.5337161554</v>
      </c>
      <c r="BG23" s="91">
        <v>0</v>
      </c>
      <c r="BH23" s="91">
        <v>1684391</v>
      </c>
      <c r="BI23" s="91">
        <v>1525200</v>
      </c>
      <c r="BJ23" s="91">
        <v>1598490.5337161552</v>
      </c>
      <c r="BK23" s="91">
        <v>4440.2514825448752</v>
      </c>
      <c r="BL23" s="91">
        <v>4331.7113749999999</v>
      </c>
      <c r="BM23" s="91">
        <v>2.5057095948567292E-2</v>
      </c>
      <c r="BN23" s="91">
        <v>-5.463547974283646E-3</v>
      </c>
      <c r="BO23" s="91">
        <v>-8519.9446469025625</v>
      </c>
      <c r="BP23" s="91">
        <v>1749161.5890692526</v>
      </c>
      <c r="BQ23" s="91">
        <v>4789.9183029701462</v>
      </c>
      <c r="BR23" s="91" t="s">
        <v>1338</v>
      </c>
      <c r="BS23" s="91">
        <v>4858.7821918590353</v>
      </c>
      <c r="BT23" s="91">
        <v>1.7778638385786971E-2</v>
      </c>
      <c r="BU23" s="91">
        <v>-26444.736000000001</v>
      </c>
      <c r="BV23" s="91">
        <v>1722716.8530692526</v>
      </c>
      <c r="BW23" s="91">
        <v>0</v>
      </c>
      <c r="BX23" s="91">
        <v>1722716.8530692526</v>
      </c>
      <c r="BY23" s="91">
        <v>24791</v>
      </c>
      <c r="BZ23" s="91">
        <v>1697925.8530692526</v>
      </c>
      <c r="CB23" s="1219">
        <v>0</v>
      </c>
      <c r="CC23" s="91">
        <v>0</v>
      </c>
      <c r="CD23" s="91">
        <v>0</v>
      </c>
      <c r="CE23" s="91">
        <v>0</v>
      </c>
      <c r="CF23" s="606">
        <v>0</v>
      </c>
      <c r="CG23" s="606">
        <v>0</v>
      </c>
      <c r="CH23" s="606">
        <v>0</v>
      </c>
      <c r="CI23" s="606">
        <v>0</v>
      </c>
      <c r="CJ23" s="606">
        <v>0</v>
      </c>
      <c r="CK23" s="609">
        <v>0</v>
      </c>
      <c r="CL23" s="609">
        <v>0</v>
      </c>
      <c r="CM23" s="609"/>
      <c r="CN23" s="609"/>
      <c r="CO23" s="609"/>
      <c r="CP23" s="609">
        <v>0</v>
      </c>
      <c r="CQ23" s="609">
        <v>0</v>
      </c>
      <c r="CR23" s="609">
        <v>0</v>
      </c>
      <c r="CS23" s="609">
        <v>0</v>
      </c>
      <c r="CT23" s="618">
        <v>0</v>
      </c>
      <c r="CU23" s="613">
        <v>0</v>
      </c>
      <c r="CV23" s="613">
        <v>0</v>
      </c>
      <c r="CW23" s="613">
        <v>0</v>
      </c>
      <c r="CX23" s="623">
        <v>0</v>
      </c>
      <c r="CY23" s="618">
        <v>0</v>
      </c>
      <c r="CZ23" s="613">
        <v>0</v>
      </c>
      <c r="DA23" s="613">
        <v>0</v>
      </c>
      <c r="DB23" s="613">
        <v>0</v>
      </c>
      <c r="DC23" s="623">
        <v>0</v>
      </c>
      <c r="DD23" s="618">
        <v>0</v>
      </c>
      <c r="DE23" s="614"/>
      <c r="DF23" s="614"/>
      <c r="DG23" s="614"/>
      <c r="DH23" s="624"/>
      <c r="DI23" s="619"/>
      <c r="DJ23" s="617">
        <f t="shared" si="6"/>
        <v>0</v>
      </c>
      <c r="DK23" s="612">
        <f t="shared" si="7"/>
        <v>1697925.8530692526</v>
      </c>
      <c r="DL23" s="511">
        <f t="shared" si="8"/>
        <v>24791</v>
      </c>
      <c r="DM23" s="511">
        <f t="shared" si="9"/>
        <v>1722716.8530692526</v>
      </c>
      <c r="DN23" s="70"/>
      <c r="DO23" s="76"/>
      <c r="DP23" s="29"/>
    </row>
    <row r="24" spans="1:120" x14ac:dyDescent="0.25">
      <c r="A24" s="510">
        <v>2458</v>
      </c>
      <c r="B24" s="365">
        <v>8312458</v>
      </c>
      <c r="C24" s="90" t="s">
        <v>82</v>
      </c>
      <c r="D24" s="91">
        <v>268</v>
      </c>
      <c r="E24" s="91">
        <v>268</v>
      </c>
      <c r="F24" s="91">
        <v>0</v>
      </c>
      <c r="G24" s="91">
        <v>0</v>
      </c>
      <c r="H24" s="91">
        <v>0</v>
      </c>
      <c r="I24" s="91">
        <v>954616</v>
      </c>
      <c r="J24" s="91">
        <v>0</v>
      </c>
      <c r="K24" s="91">
        <v>0</v>
      </c>
      <c r="L24" s="91">
        <v>25970.000000000036</v>
      </c>
      <c r="M24" s="91">
        <v>0</v>
      </c>
      <c r="N24" s="91">
        <v>43460.000000000058</v>
      </c>
      <c r="O24" s="91">
        <v>0</v>
      </c>
      <c r="P24" s="91">
        <v>0</v>
      </c>
      <c r="Q24" s="91">
        <v>14249.999999999964</v>
      </c>
      <c r="R24" s="91">
        <v>4004.9999999999991</v>
      </c>
      <c r="S24" s="91">
        <v>970</v>
      </c>
      <c r="T24" s="91">
        <v>8239.9999999999945</v>
      </c>
      <c r="U24" s="91">
        <v>0</v>
      </c>
      <c r="V24" s="91">
        <v>0</v>
      </c>
      <c r="W24" s="91">
        <v>0</v>
      </c>
      <c r="X24" s="91">
        <v>0</v>
      </c>
      <c r="Y24" s="91">
        <v>0</v>
      </c>
      <c r="Z24" s="91">
        <v>0</v>
      </c>
      <c r="AA24" s="91">
        <v>0</v>
      </c>
      <c r="AB24" s="91">
        <v>82186.666666666657</v>
      </c>
      <c r="AC24" s="91">
        <v>0</v>
      </c>
      <c r="AD24" s="91">
        <v>138178.98305084748</v>
      </c>
      <c r="AE24" s="91">
        <v>0</v>
      </c>
      <c r="AF24" s="91">
        <v>0</v>
      </c>
      <c r="AG24" s="91">
        <v>0</v>
      </c>
      <c r="AH24" s="91">
        <v>134400</v>
      </c>
      <c r="AI24" s="91">
        <v>0</v>
      </c>
      <c r="AJ24" s="91">
        <v>0</v>
      </c>
      <c r="AK24" s="91">
        <v>0</v>
      </c>
      <c r="AL24" s="91">
        <v>15344.25</v>
      </c>
      <c r="AM24" s="91">
        <v>0</v>
      </c>
      <c r="AN24" s="91">
        <v>0</v>
      </c>
      <c r="AO24" s="91">
        <v>0</v>
      </c>
      <c r="AP24" s="91">
        <v>0</v>
      </c>
      <c r="AQ24" s="91">
        <v>0</v>
      </c>
      <c r="AR24" s="91">
        <v>0</v>
      </c>
      <c r="AS24" s="91">
        <v>0</v>
      </c>
      <c r="AT24" s="91">
        <v>0</v>
      </c>
      <c r="AU24" s="91">
        <v>954616</v>
      </c>
      <c r="AV24" s="91">
        <v>317260.64971751417</v>
      </c>
      <c r="AW24" s="91">
        <v>149744.25</v>
      </c>
      <c r="AX24" s="91">
        <v>230333.25902542379</v>
      </c>
      <c r="AY24" s="91">
        <v>1421620.8997175142</v>
      </c>
      <c r="AZ24" s="91">
        <v>1406276.6497175142</v>
      </c>
      <c r="BA24" s="91">
        <v>4610</v>
      </c>
      <c r="BB24" s="91">
        <v>1235480</v>
      </c>
      <c r="BC24" s="91">
        <v>0</v>
      </c>
      <c r="BD24" s="91">
        <v>0</v>
      </c>
      <c r="BE24" s="91">
        <v>1421620.8997175142</v>
      </c>
      <c r="BF24" s="91">
        <v>1421620.8997175142</v>
      </c>
      <c r="BG24" s="91">
        <v>0</v>
      </c>
      <c r="BH24" s="91">
        <v>1250824.25</v>
      </c>
      <c r="BI24" s="91">
        <v>1101080</v>
      </c>
      <c r="BJ24" s="91">
        <v>1271876.6497175142</v>
      </c>
      <c r="BK24" s="91">
        <v>4745.8083944683367</v>
      </c>
      <c r="BL24" s="91">
        <v>4391.815079477612</v>
      </c>
      <c r="BM24" s="91">
        <v>8.0602964511163042E-2</v>
      </c>
      <c r="BN24" s="91">
        <v>-3.3236482255581519E-2</v>
      </c>
      <c r="BO24" s="91">
        <v>-39119.553700972603</v>
      </c>
      <c r="BP24" s="91">
        <v>1382501.3460165416</v>
      </c>
      <c r="BQ24" s="91">
        <v>5101.332447822916</v>
      </c>
      <c r="BR24" s="91" t="s">
        <v>1338</v>
      </c>
      <c r="BS24" s="91">
        <v>5158.5871120020211</v>
      </c>
      <c r="BT24" s="91">
        <v>4.2020445199026035E-2</v>
      </c>
      <c r="BU24" s="91">
        <v>-19686.6368</v>
      </c>
      <c r="BV24" s="91">
        <v>1362814.7092165416</v>
      </c>
      <c r="BW24" s="91">
        <v>0</v>
      </c>
      <c r="BX24" s="91">
        <v>1362814.7092165416</v>
      </c>
      <c r="BY24" s="91">
        <v>15344.25</v>
      </c>
      <c r="BZ24" s="91">
        <v>1347470.4592165416</v>
      </c>
      <c r="CB24" s="1219">
        <v>0</v>
      </c>
      <c r="CC24" s="91">
        <v>0</v>
      </c>
      <c r="CD24" s="91">
        <v>0</v>
      </c>
      <c r="CE24" s="91">
        <v>0</v>
      </c>
      <c r="CF24" s="606">
        <v>0</v>
      </c>
      <c r="CG24" s="606">
        <v>0</v>
      </c>
      <c r="CH24" s="606">
        <v>0</v>
      </c>
      <c r="CI24" s="606">
        <v>0</v>
      </c>
      <c r="CJ24" s="606">
        <v>0</v>
      </c>
      <c r="CK24" s="609">
        <v>0</v>
      </c>
      <c r="CL24" s="609">
        <v>0</v>
      </c>
      <c r="CM24" s="609"/>
      <c r="CN24" s="609"/>
      <c r="CO24" s="609"/>
      <c r="CP24" s="609">
        <v>0</v>
      </c>
      <c r="CQ24" s="609">
        <v>0</v>
      </c>
      <c r="CR24" s="609">
        <v>0</v>
      </c>
      <c r="CS24" s="609">
        <v>0</v>
      </c>
      <c r="CT24" s="618">
        <v>0</v>
      </c>
      <c r="CU24" s="613">
        <v>0</v>
      </c>
      <c r="CV24" s="613">
        <v>0</v>
      </c>
      <c r="CW24" s="613">
        <v>0</v>
      </c>
      <c r="CX24" s="623">
        <v>0</v>
      </c>
      <c r="CY24" s="618">
        <v>0</v>
      </c>
      <c r="CZ24" s="613">
        <v>0</v>
      </c>
      <c r="DA24" s="613">
        <v>0</v>
      </c>
      <c r="DB24" s="613">
        <v>0</v>
      </c>
      <c r="DC24" s="623">
        <v>0</v>
      </c>
      <c r="DD24" s="618">
        <v>0</v>
      </c>
      <c r="DE24" s="614"/>
      <c r="DF24" s="614"/>
      <c r="DG24" s="614"/>
      <c r="DH24" s="624"/>
      <c r="DI24" s="619"/>
      <c r="DJ24" s="617">
        <f t="shared" si="6"/>
        <v>0</v>
      </c>
      <c r="DK24" s="612">
        <f t="shared" si="7"/>
        <v>1347470.4592165416</v>
      </c>
      <c r="DL24" s="511">
        <f t="shared" si="8"/>
        <v>15344.25</v>
      </c>
      <c r="DM24" s="511">
        <f t="shared" si="9"/>
        <v>1362814.7092165416</v>
      </c>
      <c r="DN24" s="70"/>
      <c r="DO24" s="76"/>
      <c r="DP24" s="29"/>
    </row>
    <row r="25" spans="1:120" x14ac:dyDescent="0.25">
      <c r="A25" s="510">
        <v>2459</v>
      </c>
      <c r="B25" s="365">
        <v>8312459</v>
      </c>
      <c r="C25" s="90" t="s">
        <v>83</v>
      </c>
      <c r="D25" s="91">
        <v>373</v>
      </c>
      <c r="E25" s="91">
        <v>373</v>
      </c>
      <c r="F25" s="91">
        <v>0</v>
      </c>
      <c r="G25" s="91">
        <v>0</v>
      </c>
      <c r="H25" s="91">
        <v>0</v>
      </c>
      <c r="I25" s="91">
        <v>1328626</v>
      </c>
      <c r="J25" s="91">
        <v>0</v>
      </c>
      <c r="K25" s="91">
        <v>0</v>
      </c>
      <c r="L25" s="91">
        <v>14210</v>
      </c>
      <c r="M25" s="91">
        <v>0</v>
      </c>
      <c r="N25" s="91">
        <v>25420.000000000007</v>
      </c>
      <c r="O25" s="91">
        <v>0</v>
      </c>
      <c r="P25" s="91">
        <v>473.81081081081118</v>
      </c>
      <c r="Q25" s="91">
        <v>3160.4189189189156</v>
      </c>
      <c r="R25" s="91">
        <v>0</v>
      </c>
      <c r="S25" s="91">
        <v>488.93243243243194</v>
      </c>
      <c r="T25" s="91">
        <v>519.17567567567517</v>
      </c>
      <c r="U25" s="91">
        <v>0</v>
      </c>
      <c r="V25" s="91">
        <v>0</v>
      </c>
      <c r="W25" s="91">
        <v>0</v>
      </c>
      <c r="X25" s="91">
        <v>0</v>
      </c>
      <c r="Y25" s="91">
        <v>0</v>
      </c>
      <c r="Z25" s="91">
        <v>0</v>
      </c>
      <c r="AA25" s="91">
        <v>0</v>
      </c>
      <c r="AB25" s="91">
        <v>31635.0625</v>
      </c>
      <c r="AC25" s="91">
        <v>0</v>
      </c>
      <c r="AD25" s="91">
        <v>116309.25150559215</v>
      </c>
      <c r="AE25" s="91">
        <v>0</v>
      </c>
      <c r="AF25" s="91">
        <v>0</v>
      </c>
      <c r="AG25" s="91">
        <v>0</v>
      </c>
      <c r="AH25" s="91">
        <v>134400</v>
      </c>
      <c r="AI25" s="91">
        <v>0</v>
      </c>
      <c r="AJ25" s="91">
        <v>0</v>
      </c>
      <c r="AK25" s="91">
        <v>0</v>
      </c>
      <c r="AL25" s="91">
        <v>21082.75</v>
      </c>
      <c r="AM25" s="91">
        <v>0</v>
      </c>
      <c r="AN25" s="91">
        <v>0</v>
      </c>
      <c r="AO25" s="91">
        <v>0</v>
      </c>
      <c r="AP25" s="91">
        <v>0</v>
      </c>
      <c r="AQ25" s="91">
        <v>0</v>
      </c>
      <c r="AR25" s="91">
        <v>0</v>
      </c>
      <c r="AS25" s="91">
        <v>0</v>
      </c>
      <c r="AT25" s="91">
        <v>0</v>
      </c>
      <c r="AU25" s="91">
        <v>1328626</v>
      </c>
      <c r="AV25" s="91">
        <v>192216.65184343001</v>
      </c>
      <c r="AW25" s="91">
        <v>155482.75</v>
      </c>
      <c r="AX25" s="91">
        <v>228709.97277480908</v>
      </c>
      <c r="AY25" s="91">
        <v>1676325.40184343</v>
      </c>
      <c r="AZ25" s="91">
        <v>1655242.65184343</v>
      </c>
      <c r="BA25" s="91">
        <v>4610</v>
      </c>
      <c r="BB25" s="91">
        <v>1719530</v>
      </c>
      <c r="BC25" s="91">
        <v>64287.348156569991</v>
      </c>
      <c r="BD25" s="91">
        <v>0</v>
      </c>
      <c r="BE25" s="91">
        <v>1740612.75</v>
      </c>
      <c r="BF25" s="91">
        <v>1740612.75</v>
      </c>
      <c r="BG25" s="91">
        <v>0</v>
      </c>
      <c r="BH25" s="91">
        <v>1740612.75</v>
      </c>
      <c r="BI25" s="91">
        <v>1585130</v>
      </c>
      <c r="BJ25" s="91">
        <v>1585130</v>
      </c>
      <c r="BK25" s="91">
        <v>4249.678284182306</v>
      </c>
      <c r="BL25" s="91">
        <v>4192.0892388451448</v>
      </c>
      <c r="BM25" s="91">
        <v>1.3737552341091409E-2</v>
      </c>
      <c r="BN25" s="91">
        <v>0</v>
      </c>
      <c r="BO25" s="91">
        <v>0</v>
      </c>
      <c r="BP25" s="91">
        <v>1740612.75</v>
      </c>
      <c r="BQ25" s="91">
        <v>4610</v>
      </c>
      <c r="BR25" s="91" t="s">
        <v>1338</v>
      </c>
      <c r="BS25" s="91">
        <v>4666.5221179624668</v>
      </c>
      <c r="BT25" s="91">
        <v>1.4421536838435722E-2</v>
      </c>
      <c r="BU25" s="91">
        <v>-27399.684799999999</v>
      </c>
      <c r="BV25" s="91">
        <v>1713213.0652000001</v>
      </c>
      <c r="BW25" s="91">
        <v>0</v>
      </c>
      <c r="BX25" s="91">
        <v>1713213.0652000001</v>
      </c>
      <c r="BY25" s="91">
        <v>21082.75</v>
      </c>
      <c r="BZ25" s="91">
        <v>1692130.3152000001</v>
      </c>
      <c r="CB25" s="1219">
        <v>0</v>
      </c>
      <c r="CC25" s="91">
        <v>0</v>
      </c>
      <c r="CD25" s="91">
        <v>0</v>
      </c>
      <c r="CE25" s="91">
        <v>0</v>
      </c>
      <c r="CF25" s="606">
        <v>0</v>
      </c>
      <c r="CG25" s="606">
        <v>0</v>
      </c>
      <c r="CH25" s="606">
        <v>0</v>
      </c>
      <c r="CI25" s="606">
        <v>0</v>
      </c>
      <c r="CJ25" s="606">
        <v>0</v>
      </c>
      <c r="CK25" s="609">
        <v>0</v>
      </c>
      <c r="CL25" s="609">
        <v>0</v>
      </c>
      <c r="CM25" s="609"/>
      <c r="CN25" s="609"/>
      <c r="CO25" s="609"/>
      <c r="CP25" s="609">
        <v>0</v>
      </c>
      <c r="CQ25" s="609">
        <v>0</v>
      </c>
      <c r="CR25" s="609">
        <v>0</v>
      </c>
      <c r="CS25" s="609">
        <v>0</v>
      </c>
      <c r="CT25" s="618">
        <v>0</v>
      </c>
      <c r="CU25" s="613">
        <v>0</v>
      </c>
      <c r="CV25" s="613">
        <v>0</v>
      </c>
      <c r="CW25" s="613">
        <v>0</v>
      </c>
      <c r="CX25" s="623">
        <v>0</v>
      </c>
      <c r="CY25" s="618">
        <v>0</v>
      </c>
      <c r="CZ25" s="613">
        <v>0</v>
      </c>
      <c r="DA25" s="613">
        <v>0</v>
      </c>
      <c r="DB25" s="613">
        <v>0</v>
      </c>
      <c r="DC25" s="623">
        <v>0</v>
      </c>
      <c r="DD25" s="618">
        <v>0</v>
      </c>
      <c r="DE25" s="614"/>
      <c r="DF25" s="614"/>
      <c r="DG25" s="614"/>
      <c r="DH25" s="624"/>
      <c r="DI25" s="619"/>
      <c r="DJ25" s="617">
        <f t="shared" si="6"/>
        <v>0</v>
      </c>
      <c r="DK25" s="612">
        <f t="shared" si="7"/>
        <v>1692130.3152000001</v>
      </c>
      <c r="DL25" s="511">
        <f t="shared" si="8"/>
        <v>21082.75</v>
      </c>
      <c r="DM25" s="511">
        <f t="shared" si="9"/>
        <v>1713213.0652000001</v>
      </c>
      <c r="DN25" s="70"/>
      <c r="DO25" s="76"/>
      <c r="DP25" s="29"/>
    </row>
    <row r="26" spans="1:120" x14ac:dyDescent="0.25">
      <c r="A26" s="510">
        <v>2462</v>
      </c>
      <c r="B26" s="365">
        <v>8312462</v>
      </c>
      <c r="C26" s="90" t="s">
        <v>84</v>
      </c>
      <c r="D26" s="91">
        <v>250</v>
      </c>
      <c r="E26" s="91">
        <v>250</v>
      </c>
      <c r="F26" s="91">
        <v>0</v>
      </c>
      <c r="G26" s="91">
        <v>0</v>
      </c>
      <c r="H26" s="91">
        <v>0</v>
      </c>
      <c r="I26" s="91">
        <v>890500</v>
      </c>
      <c r="J26" s="91">
        <v>0</v>
      </c>
      <c r="K26" s="91">
        <v>0</v>
      </c>
      <c r="L26" s="91">
        <v>31360</v>
      </c>
      <c r="M26" s="91">
        <v>0</v>
      </c>
      <c r="N26" s="91">
        <v>52480</v>
      </c>
      <c r="O26" s="91">
        <v>0</v>
      </c>
      <c r="P26" s="91">
        <v>6110</v>
      </c>
      <c r="Q26" s="91">
        <v>1710</v>
      </c>
      <c r="R26" s="91">
        <v>1780</v>
      </c>
      <c r="S26" s="91">
        <v>5820</v>
      </c>
      <c r="T26" s="91">
        <v>1030</v>
      </c>
      <c r="U26" s="91">
        <v>2720</v>
      </c>
      <c r="V26" s="91">
        <v>0</v>
      </c>
      <c r="W26" s="91">
        <v>0</v>
      </c>
      <c r="X26" s="91">
        <v>0</v>
      </c>
      <c r="Y26" s="91">
        <v>0</v>
      </c>
      <c r="Z26" s="91">
        <v>0</v>
      </c>
      <c r="AA26" s="91">
        <v>0</v>
      </c>
      <c r="AB26" s="91">
        <v>23443.708609271467</v>
      </c>
      <c r="AC26" s="91">
        <v>0</v>
      </c>
      <c r="AD26" s="91">
        <v>105299.99999999999</v>
      </c>
      <c r="AE26" s="91">
        <v>0</v>
      </c>
      <c r="AF26" s="91">
        <v>0</v>
      </c>
      <c r="AG26" s="91">
        <v>0</v>
      </c>
      <c r="AH26" s="91">
        <v>134400</v>
      </c>
      <c r="AI26" s="91">
        <v>0</v>
      </c>
      <c r="AJ26" s="91">
        <v>0</v>
      </c>
      <c r="AK26" s="91">
        <v>0</v>
      </c>
      <c r="AL26" s="91">
        <v>18429</v>
      </c>
      <c r="AM26" s="91">
        <v>0</v>
      </c>
      <c r="AN26" s="91">
        <v>0</v>
      </c>
      <c r="AO26" s="91">
        <v>0</v>
      </c>
      <c r="AP26" s="91">
        <v>0</v>
      </c>
      <c r="AQ26" s="91">
        <v>0</v>
      </c>
      <c r="AR26" s="91">
        <v>0</v>
      </c>
      <c r="AS26" s="91">
        <v>0</v>
      </c>
      <c r="AT26" s="91">
        <v>0</v>
      </c>
      <c r="AU26" s="91">
        <v>890500</v>
      </c>
      <c r="AV26" s="91">
        <v>231753.70860927145</v>
      </c>
      <c r="AW26" s="91">
        <v>152829</v>
      </c>
      <c r="AX26" s="91">
        <v>189678.48029801322</v>
      </c>
      <c r="AY26" s="91">
        <v>1275082.7086092713</v>
      </c>
      <c r="AZ26" s="91">
        <v>1256653.7086092713</v>
      </c>
      <c r="BA26" s="91">
        <v>4610</v>
      </c>
      <c r="BB26" s="91">
        <v>1152500</v>
      </c>
      <c r="BC26" s="91">
        <v>0</v>
      </c>
      <c r="BD26" s="91">
        <v>0</v>
      </c>
      <c r="BE26" s="91">
        <v>1275082.7086092713</v>
      </c>
      <c r="BF26" s="91">
        <v>1275082.7086092713</v>
      </c>
      <c r="BG26" s="91">
        <v>0</v>
      </c>
      <c r="BH26" s="91">
        <v>1170929</v>
      </c>
      <c r="BI26" s="91">
        <v>1018100</v>
      </c>
      <c r="BJ26" s="91">
        <v>1122253.7086092713</v>
      </c>
      <c r="BK26" s="91">
        <v>4489.0148344370855</v>
      </c>
      <c r="BL26" s="91">
        <v>4330.9248135802472</v>
      </c>
      <c r="BM26" s="91">
        <v>3.6502601098297505E-2</v>
      </c>
      <c r="BN26" s="91">
        <v>-1.1186300549148752E-2</v>
      </c>
      <c r="BO26" s="91">
        <v>-12111.75665511867</v>
      </c>
      <c r="BP26" s="91">
        <v>1262970.9519541527</v>
      </c>
      <c r="BQ26" s="91">
        <v>4978.1678078166105</v>
      </c>
      <c r="BR26" s="91" t="s">
        <v>1338</v>
      </c>
      <c r="BS26" s="91">
        <v>5051.8838078166109</v>
      </c>
      <c r="BT26" s="91">
        <v>1.8948737254948833E-2</v>
      </c>
      <c r="BU26" s="91">
        <v>-18364.400000000001</v>
      </c>
      <c r="BV26" s="91">
        <v>1244606.5519541528</v>
      </c>
      <c r="BW26" s="91">
        <v>0</v>
      </c>
      <c r="BX26" s="91">
        <v>1244606.5519541528</v>
      </c>
      <c r="BY26" s="91">
        <v>18429</v>
      </c>
      <c r="BZ26" s="91">
        <v>1226177.5519541528</v>
      </c>
      <c r="CB26" s="1219">
        <v>0</v>
      </c>
      <c r="CC26" s="91">
        <v>0</v>
      </c>
      <c r="CD26" s="91">
        <v>0</v>
      </c>
      <c r="CE26" s="91">
        <v>0</v>
      </c>
      <c r="CF26" s="606">
        <v>0</v>
      </c>
      <c r="CG26" s="606">
        <v>8640</v>
      </c>
      <c r="CH26" s="606">
        <v>9814</v>
      </c>
      <c r="CI26" s="606">
        <v>9360</v>
      </c>
      <c r="CJ26" s="606">
        <v>27814</v>
      </c>
      <c r="CK26" s="609">
        <v>146023.5</v>
      </c>
      <c r="CL26" s="609">
        <v>0</v>
      </c>
      <c r="CM26" s="609"/>
      <c r="CN26" s="609"/>
      <c r="CO26" s="609"/>
      <c r="CP26" s="609">
        <v>0</v>
      </c>
      <c r="CQ26" s="609">
        <v>979.8</v>
      </c>
      <c r="CR26" s="609">
        <v>444.40000000000003</v>
      </c>
      <c r="CS26" s="609">
        <v>0</v>
      </c>
      <c r="CT26" s="618">
        <v>147447.69999999998</v>
      </c>
      <c r="CU26" s="613">
        <v>0</v>
      </c>
      <c r="CV26" s="613">
        <v>0</v>
      </c>
      <c r="CW26" s="613">
        <v>0</v>
      </c>
      <c r="CX26" s="623">
        <v>0</v>
      </c>
      <c r="CY26" s="618">
        <v>0</v>
      </c>
      <c r="CZ26" s="613">
        <v>0</v>
      </c>
      <c r="DA26" s="613">
        <v>0</v>
      </c>
      <c r="DB26" s="613">
        <v>0</v>
      </c>
      <c r="DC26" s="623">
        <v>0</v>
      </c>
      <c r="DD26" s="618">
        <v>0</v>
      </c>
      <c r="DE26" s="614"/>
      <c r="DF26" s="614"/>
      <c r="DG26" s="614"/>
      <c r="DH26" s="624"/>
      <c r="DI26" s="619"/>
      <c r="DJ26" s="617">
        <f t="shared" si="6"/>
        <v>147447.69999999998</v>
      </c>
      <c r="DK26" s="612">
        <f t="shared" si="7"/>
        <v>1373625.2519541527</v>
      </c>
      <c r="DL26" s="511">
        <f t="shared" si="8"/>
        <v>18429</v>
      </c>
      <c r="DM26" s="511">
        <f t="shared" si="9"/>
        <v>1392054.2519541527</v>
      </c>
      <c r="DN26" s="70"/>
      <c r="DO26" s="76"/>
      <c r="DP26" s="29"/>
    </row>
    <row r="27" spans="1:120" x14ac:dyDescent="0.25">
      <c r="A27" s="510">
        <v>2469</v>
      </c>
      <c r="B27" s="365">
        <v>8312469</v>
      </c>
      <c r="C27" s="90" t="s">
        <v>85</v>
      </c>
      <c r="D27" s="91">
        <v>423</v>
      </c>
      <c r="E27" s="91">
        <v>423</v>
      </c>
      <c r="F27" s="91">
        <v>0</v>
      </c>
      <c r="G27" s="91">
        <v>0</v>
      </c>
      <c r="H27" s="91">
        <v>0</v>
      </c>
      <c r="I27" s="91">
        <v>1506726</v>
      </c>
      <c r="J27" s="91">
        <v>0</v>
      </c>
      <c r="K27" s="91">
        <v>0</v>
      </c>
      <c r="L27" s="91">
        <v>10290.000000000004</v>
      </c>
      <c r="M27" s="91">
        <v>0</v>
      </c>
      <c r="N27" s="91">
        <v>18039.999999999993</v>
      </c>
      <c r="O27" s="91">
        <v>0</v>
      </c>
      <c r="P27" s="91">
        <v>3759.999999999995</v>
      </c>
      <c r="Q27" s="91">
        <v>570.00000000000045</v>
      </c>
      <c r="R27" s="91">
        <v>0</v>
      </c>
      <c r="S27" s="91">
        <v>1939.9999999999995</v>
      </c>
      <c r="T27" s="91">
        <v>0</v>
      </c>
      <c r="U27" s="91">
        <v>0</v>
      </c>
      <c r="V27" s="91">
        <v>0</v>
      </c>
      <c r="W27" s="91">
        <v>0</v>
      </c>
      <c r="X27" s="91">
        <v>0</v>
      </c>
      <c r="Y27" s="91">
        <v>0</v>
      </c>
      <c r="Z27" s="91">
        <v>0</v>
      </c>
      <c r="AA27" s="91">
        <v>0</v>
      </c>
      <c r="AB27" s="91">
        <v>6951.8105849582125</v>
      </c>
      <c r="AC27" s="91">
        <v>0</v>
      </c>
      <c r="AD27" s="91">
        <v>126707.55575379137</v>
      </c>
      <c r="AE27" s="91">
        <v>0</v>
      </c>
      <c r="AF27" s="91">
        <v>0</v>
      </c>
      <c r="AG27" s="91">
        <v>0</v>
      </c>
      <c r="AH27" s="91">
        <v>134400</v>
      </c>
      <c r="AI27" s="91">
        <v>0</v>
      </c>
      <c r="AJ27" s="91">
        <v>0</v>
      </c>
      <c r="AK27" s="91">
        <v>0</v>
      </c>
      <c r="AL27" s="91">
        <v>20459</v>
      </c>
      <c r="AM27" s="91">
        <v>0</v>
      </c>
      <c r="AN27" s="91">
        <v>0</v>
      </c>
      <c r="AO27" s="91">
        <v>0</v>
      </c>
      <c r="AP27" s="91">
        <v>0</v>
      </c>
      <c r="AQ27" s="91">
        <v>0</v>
      </c>
      <c r="AR27" s="91">
        <v>0</v>
      </c>
      <c r="AS27" s="91">
        <v>0</v>
      </c>
      <c r="AT27" s="91">
        <v>0</v>
      </c>
      <c r="AU27" s="91">
        <v>1506726</v>
      </c>
      <c r="AV27" s="91">
        <v>168259.36633874959</v>
      </c>
      <c r="AW27" s="91">
        <v>154859</v>
      </c>
      <c r="AX27" s="91">
        <v>240452.2335424872</v>
      </c>
      <c r="AY27" s="91">
        <v>1829844.3663387496</v>
      </c>
      <c r="AZ27" s="91">
        <v>1809385.3663387496</v>
      </c>
      <c r="BA27" s="91">
        <v>4610</v>
      </c>
      <c r="BB27" s="91">
        <v>1950030</v>
      </c>
      <c r="BC27" s="91">
        <v>140644.63366125035</v>
      </c>
      <c r="BD27" s="91">
        <v>0</v>
      </c>
      <c r="BE27" s="91">
        <v>1970489</v>
      </c>
      <c r="BF27" s="91">
        <v>1970489</v>
      </c>
      <c r="BG27" s="91">
        <v>0</v>
      </c>
      <c r="BH27" s="91">
        <v>1970489</v>
      </c>
      <c r="BI27" s="91">
        <v>1815630</v>
      </c>
      <c r="BJ27" s="91">
        <v>1815630</v>
      </c>
      <c r="BK27" s="91">
        <v>4292.2695035460993</v>
      </c>
      <c r="BL27" s="91">
        <v>4219.4606205250593</v>
      </c>
      <c r="BM27" s="91">
        <v>1.7255495327262893E-2</v>
      </c>
      <c r="BN27" s="91">
        <v>-1.5627476636314464E-3</v>
      </c>
      <c r="BO27" s="91">
        <v>0</v>
      </c>
      <c r="BP27" s="91">
        <v>1970489</v>
      </c>
      <c r="BQ27" s="91">
        <v>4610</v>
      </c>
      <c r="BR27" s="91" t="s">
        <v>1338</v>
      </c>
      <c r="BS27" s="91">
        <v>4658.3664302600473</v>
      </c>
      <c r="BT27" s="91">
        <v>1.5104190724194222E-2</v>
      </c>
      <c r="BU27" s="91">
        <v>-31072.5648</v>
      </c>
      <c r="BV27" s="91">
        <v>1939416.4351999999</v>
      </c>
      <c r="BW27" s="91">
        <v>0</v>
      </c>
      <c r="BX27" s="91">
        <v>1939416.4351999999</v>
      </c>
      <c r="BY27" s="91">
        <v>20459</v>
      </c>
      <c r="BZ27" s="91">
        <v>1918957.4351999999</v>
      </c>
      <c r="CB27" s="1219">
        <v>0</v>
      </c>
      <c r="CC27" s="91">
        <v>0</v>
      </c>
      <c r="CD27" s="91">
        <v>0</v>
      </c>
      <c r="CE27" s="91">
        <v>0</v>
      </c>
      <c r="CF27" s="606">
        <v>0</v>
      </c>
      <c r="CG27" s="606">
        <v>0</v>
      </c>
      <c r="CH27" s="606">
        <v>0</v>
      </c>
      <c r="CI27" s="606">
        <v>0</v>
      </c>
      <c r="CJ27" s="606">
        <v>0</v>
      </c>
      <c r="CK27" s="609">
        <v>0</v>
      </c>
      <c r="CL27" s="609">
        <v>0</v>
      </c>
      <c r="CM27" s="609"/>
      <c r="CN27" s="609"/>
      <c r="CO27" s="609"/>
      <c r="CP27" s="609">
        <v>0</v>
      </c>
      <c r="CQ27" s="609">
        <v>0</v>
      </c>
      <c r="CR27" s="609">
        <v>0</v>
      </c>
      <c r="CS27" s="609">
        <v>0</v>
      </c>
      <c r="CT27" s="618">
        <v>0</v>
      </c>
      <c r="CU27" s="613">
        <v>0</v>
      </c>
      <c r="CV27" s="613">
        <v>0</v>
      </c>
      <c r="CW27" s="613">
        <v>0</v>
      </c>
      <c r="CX27" s="623">
        <v>0</v>
      </c>
      <c r="CY27" s="618">
        <v>0</v>
      </c>
      <c r="CZ27" s="613">
        <v>0</v>
      </c>
      <c r="DA27" s="613">
        <v>0</v>
      </c>
      <c r="DB27" s="613">
        <v>0</v>
      </c>
      <c r="DC27" s="623">
        <v>0</v>
      </c>
      <c r="DD27" s="618">
        <v>0</v>
      </c>
      <c r="DE27" s="614"/>
      <c r="DF27" s="614"/>
      <c r="DG27" s="614"/>
      <c r="DH27" s="624"/>
      <c r="DI27" s="619"/>
      <c r="DJ27" s="617">
        <f t="shared" si="6"/>
        <v>0</v>
      </c>
      <c r="DK27" s="612">
        <f t="shared" si="7"/>
        <v>1918957.4351999999</v>
      </c>
      <c r="DL27" s="511">
        <f t="shared" si="8"/>
        <v>20459</v>
      </c>
      <c r="DM27" s="511">
        <f t="shared" si="9"/>
        <v>1939416.4351999999</v>
      </c>
      <c r="DN27" s="70"/>
      <c r="DO27" s="76"/>
      <c r="DP27" s="29"/>
    </row>
    <row r="28" spans="1:120" x14ac:dyDescent="0.25">
      <c r="A28" s="510">
        <v>2473</v>
      </c>
      <c r="B28" s="365">
        <v>8312473</v>
      </c>
      <c r="C28" s="90" t="s">
        <v>86</v>
      </c>
      <c r="D28" s="91">
        <v>257</v>
      </c>
      <c r="E28" s="91">
        <v>257</v>
      </c>
      <c r="F28" s="91">
        <v>0</v>
      </c>
      <c r="G28" s="91">
        <v>0</v>
      </c>
      <c r="H28" s="91">
        <v>0</v>
      </c>
      <c r="I28" s="91">
        <v>915434</v>
      </c>
      <c r="J28" s="91">
        <v>0</v>
      </c>
      <c r="K28" s="91">
        <v>0</v>
      </c>
      <c r="L28" s="91">
        <v>42629.999999999985</v>
      </c>
      <c r="M28" s="91">
        <v>0</v>
      </c>
      <c r="N28" s="91">
        <v>72160.000000000058</v>
      </c>
      <c r="O28" s="91">
        <v>0</v>
      </c>
      <c r="P28" s="91">
        <v>707.75390625</v>
      </c>
      <c r="Q28" s="91">
        <v>18311.25</v>
      </c>
      <c r="R28" s="91">
        <v>0</v>
      </c>
      <c r="S28" s="91">
        <v>8277.20703125</v>
      </c>
      <c r="T28" s="91">
        <v>8789.19921875</v>
      </c>
      <c r="U28" s="91">
        <v>22527.65625</v>
      </c>
      <c r="V28" s="91">
        <v>0</v>
      </c>
      <c r="W28" s="91">
        <v>0</v>
      </c>
      <c r="X28" s="91">
        <v>0</v>
      </c>
      <c r="Y28" s="91">
        <v>0</v>
      </c>
      <c r="Z28" s="91">
        <v>0</v>
      </c>
      <c r="AA28" s="91">
        <v>0</v>
      </c>
      <c r="AB28" s="91">
        <v>17838.8235294117</v>
      </c>
      <c r="AC28" s="91">
        <v>0</v>
      </c>
      <c r="AD28" s="91">
        <v>120987.69230769231</v>
      </c>
      <c r="AE28" s="91">
        <v>0</v>
      </c>
      <c r="AF28" s="91">
        <v>0</v>
      </c>
      <c r="AG28" s="91">
        <v>0</v>
      </c>
      <c r="AH28" s="91">
        <v>134400</v>
      </c>
      <c r="AI28" s="91">
        <v>0</v>
      </c>
      <c r="AJ28" s="91">
        <v>0</v>
      </c>
      <c r="AK28" s="91">
        <v>0</v>
      </c>
      <c r="AL28" s="91">
        <v>20085</v>
      </c>
      <c r="AM28" s="91">
        <v>0</v>
      </c>
      <c r="AN28" s="91">
        <v>0</v>
      </c>
      <c r="AO28" s="91">
        <v>0</v>
      </c>
      <c r="AP28" s="91">
        <v>0</v>
      </c>
      <c r="AQ28" s="91">
        <v>0</v>
      </c>
      <c r="AR28" s="91">
        <v>0</v>
      </c>
      <c r="AS28" s="91">
        <v>0</v>
      </c>
      <c r="AT28" s="91">
        <v>0</v>
      </c>
      <c r="AU28" s="91">
        <v>915434</v>
      </c>
      <c r="AV28" s="91">
        <v>312229.58224335406</v>
      </c>
      <c r="AW28" s="91">
        <v>154485</v>
      </c>
      <c r="AX28" s="91">
        <v>220769.27127019409</v>
      </c>
      <c r="AY28" s="91">
        <v>1382148.5822433541</v>
      </c>
      <c r="AZ28" s="91">
        <v>1362063.5822433541</v>
      </c>
      <c r="BA28" s="91">
        <v>4610</v>
      </c>
      <c r="BB28" s="91">
        <v>1184770</v>
      </c>
      <c r="BC28" s="91">
        <v>0</v>
      </c>
      <c r="BD28" s="91">
        <v>0</v>
      </c>
      <c r="BE28" s="91">
        <v>1382148.5822433541</v>
      </c>
      <c r="BF28" s="91">
        <v>1382148.5822433541</v>
      </c>
      <c r="BG28" s="91">
        <v>0</v>
      </c>
      <c r="BH28" s="91">
        <v>1204855</v>
      </c>
      <c r="BI28" s="91">
        <v>1050370</v>
      </c>
      <c r="BJ28" s="91">
        <v>1227663.5822433541</v>
      </c>
      <c r="BK28" s="91">
        <v>4776.9010982231675</v>
      </c>
      <c r="BL28" s="91">
        <v>4620.8504569230772</v>
      </c>
      <c r="BM28" s="91">
        <v>3.3770978471352874E-2</v>
      </c>
      <c r="BN28" s="91">
        <v>-9.8204892356764367E-3</v>
      </c>
      <c r="BO28" s="91">
        <v>-11662.406128174091</v>
      </c>
      <c r="BP28" s="91">
        <v>1370486.1761151799</v>
      </c>
      <c r="BQ28" s="91">
        <v>5254.4792844948634</v>
      </c>
      <c r="BR28" s="91" t="s">
        <v>1338</v>
      </c>
      <c r="BS28" s="91">
        <v>5332.6310354676261</v>
      </c>
      <c r="BT28" s="91">
        <v>2.2551672271118983E-2</v>
      </c>
      <c r="BU28" s="91">
        <v>-18878.603200000001</v>
      </c>
      <c r="BV28" s="91">
        <v>1351607.5729151799</v>
      </c>
      <c r="BW28" s="91">
        <v>0</v>
      </c>
      <c r="BX28" s="91">
        <v>1351607.5729151799</v>
      </c>
      <c r="BY28" s="91">
        <v>20085</v>
      </c>
      <c r="BZ28" s="91">
        <v>1331522.5729151799</v>
      </c>
      <c r="CB28" s="1219">
        <v>0</v>
      </c>
      <c r="CC28" s="91">
        <v>0</v>
      </c>
      <c r="CD28" s="91">
        <v>0</v>
      </c>
      <c r="CE28" s="91">
        <v>0</v>
      </c>
      <c r="CF28" s="606">
        <v>0</v>
      </c>
      <c r="CG28" s="606">
        <v>13320</v>
      </c>
      <c r="CH28" s="606">
        <v>11298</v>
      </c>
      <c r="CI28" s="606">
        <v>13958</v>
      </c>
      <c r="CJ28" s="606">
        <v>38576</v>
      </c>
      <c r="CK28" s="609">
        <v>202524</v>
      </c>
      <c r="CL28" s="609">
        <v>0</v>
      </c>
      <c r="CM28" s="609"/>
      <c r="CN28" s="609"/>
      <c r="CO28" s="609"/>
      <c r="CP28" s="609">
        <v>0</v>
      </c>
      <c r="CQ28" s="609">
        <v>7086.5999999999995</v>
      </c>
      <c r="CR28" s="609">
        <v>3345.6000000000004</v>
      </c>
      <c r="CS28" s="609">
        <v>600.80000000000007</v>
      </c>
      <c r="CT28" s="618">
        <v>213557</v>
      </c>
      <c r="CU28" s="613">
        <v>0</v>
      </c>
      <c r="CV28" s="613">
        <v>0</v>
      </c>
      <c r="CW28" s="613">
        <v>0</v>
      </c>
      <c r="CX28" s="623">
        <v>0</v>
      </c>
      <c r="CY28" s="618">
        <v>0</v>
      </c>
      <c r="CZ28" s="613">
        <v>0</v>
      </c>
      <c r="DA28" s="613">
        <v>0</v>
      </c>
      <c r="DB28" s="613">
        <v>0</v>
      </c>
      <c r="DC28" s="623">
        <v>0</v>
      </c>
      <c r="DD28" s="618">
        <v>0</v>
      </c>
      <c r="DE28" s="614"/>
      <c r="DF28" s="614"/>
      <c r="DG28" s="614"/>
      <c r="DH28" s="624"/>
      <c r="DI28" s="619"/>
      <c r="DJ28" s="617">
        <f t="shared" si="6"/>
        <v>213557</v>
      </c>
      <c r="DK28" s="612">
        <f t="shared" si="7"/>
        <v>1545079.5729151799</v>
      </c>
      <c r="DL28" s="511">
        <f t="shared" si="8"/>
        <v>20085</v>
      </c>
      <c r="DM28" s="511">
        <f t="shared" si="9"/>
        <v>1565164.5729151799</v>
      </c>
      <c r="DN28" s="70"/>
      <c r="DO28" s="76"/>
      <c r="DP28" s="29"/>
    </row>
    <row r="29" spans="1:120" x14ac:dyDescent="0.25">
      <c r="A29" s="510">
        <v>2505</v>
      </c>
      <c r="B29" s="365">
        <v>8312505</v>
      </c>
      <c r="C29" s="90" t="s">
        <v>87</v>
      </c>
      <c r="D29" s="91">
        <v>555</v>
      </c>
      <c r="E29" s="91">
        <v>555</v>
      </c>
      <c r="F29" s="91">
        <v>0</v>
      </c>
      <c r="G29" s="91">
        <v>0</v>
      </c>
      <c r="H29" s="91">
        <v>0</v>
      </c>
      <c r="I29" s="91">
        <v>1976910</v>
      </c>
      <c r="J29" s="91">
        <v>0</v>
      </c>
      <c r="K29" s="91">
        <v>0</v>
      </c>
      <c r="L29" s="91">
        <v>99960.000000000116</v>
      </c>
      <c r="M29" s="91">
        <v>0</v>
      </c>
      <c r="N29" s="91">
        <v>168919.99999999991</v>
      </c>
      <c r="O29" s="91">
        <v>0</v>
      </c>
      <c r="P29" s="91">
        <v>943.39963833634772</v>
      </c>
      <c r="Q29" s="91">
        <v>24884.67450271254</v>
      </c>
      <c r="R29" s="91">
        <v>6699.1410488245938</v>
      </c>
      <c r="S29" s="91">
        <v>34559.538878842643</v>
      </c>
      <c r="T29" s="91">
        <v>77529.385171790258</v>
      </c>
      <c r="U29" s="91">
        <v>5459.6745027124662</v>
      </c>
      <c r="V29" s="91">
        <v>0</v>
      </c>
      <c r="W29" s="91">
        <v>0</v>
      </c>
      <c r="X29" s="91">
        <v>0</v>
      </c>
      <c r="Y29" s="91">
        <v>0</v>
      </c>
      <c r="Z29" s="91">
        <v>0</v>
      </c>
      <c r="AA29" s="91">
        <v>0</v>
      </c>
      <c r="AB29" s="91">
        <v>85043.251533742383</v>
      </c>
      <c r="AC29" s="91">
        <v>0</v>
      </c>
      <c r="AD29" s="91">
        <v>262621.46382484061</v>
      </c>
      <c r="AE29" s="91">
        <v>0</v>
      </c>
      <c r="AF29" s="91">
        <v>10272.000000000013</v>
      </c>
      <c r="AG29" s="91">
        <v>0</v>
      </c>
      <c r="AH29" s="91">
        <v>134400</v>
      </c>
      <c r="AI29" s="91">
        <v>0</v>
      </c>
      <c r="AJ29" s="91">
        <v>0</v>
      </c>
      <c r="AK29" s="91">
        <v>0</v>
      </c>
      <c r="AL29" s="91">
        <v>40960</v>
      </c>
      <c r="AM29" s="91">
        <v>0</v>
      </c>
      <c r="AN29" s="91">
        <v>0</v>
      </c>
      <c r="AO29" s="91">
        <v>0</v>
      </c>
      <c r="AP29" s="91">
        <v>0</v>
      </c>
      <c r="AQ29" s="91">
        <v>0</v>
      </c>
      <c r="AR29" s="91">
        <v>0</v>
      </c>
      <c r="AS29" s="91">
        <v>0</v>
      </c>
      <c r="AT29" s="91">
        <v>0</v>
      </c>
      <c r="AU29" s="91">
        <v>1976910</v>
      </c>
      <c r="AV29" s="91">
        <v>776892.5291018018</v>
      </c>
      <c r="AW29" s="91">
        <v>175360</v>
      </c>
      <c r="AX29" s="91">
        <v>521817.01258200477</v>
      </c>
      <c r="AY29" s="91">
        <v>2929162.529101802</v>
      </c>
      <c r="AZ29" s="91">
        <v>2888202.529101802</v>
      </c>
      <c r="BA29" s="91">
        <v>4610</v>
      </c>
      <c r="BB29" s="91">
        <v>2558550</v>
      </c>
      <c r="BC29" s="91">
        <v>0</v>
      </c>
      <c r="BD29" s="91">
        <v>0</v>
      </c>
      <c r="BE29" s="91">
        <v>2929162.529101802</v>
      </c>
      <c r="BF29" s="91">
        <v>2929162.529101802</v>
      </c>
      <c r="BG29" s="91">
        <v>0</v>
      </c>
      <c r="BH29" s="91">
        <v>2599510</v>
      </c>
      <c r="BI29" s="91">
        <v>2424150</v>
      </c>
      <c r="BJ29" s="91">
        <v>2753802.529101802</v>
      </c>
      <c r="BK29" s="91">
        <v>4961.8063587419856</v>
      </c>
      <c r="BL29" s="91">
        <v>4864.567676638655</v>
      </c>
      <c r="BM29" s="91">
        <v>1.998917243361718E-2</v>
      </c>
      <c r="BN29" s="91">
        <v>-2.9295862168085898E-3</v>
      </c>
      <c r="BO29" s="91">
        <v>-7909.3995809983198</v>
      </c>
      <c r="BP29" s="91">
        <v>2921253.1295208037</v>
      </c>
      <c r="BQ29" s="91">
        <v>5189.7173504879347</v>
      </c>
      <c r="BR29" s="91" t="s">
        <v>1338</v>
      </c>
      <c r="BS29" s="91">
        <v>5263.5191522897367</v>
      </c>
      <c r="BT29" s="91">
        <v>2.0202155565443025E-2</v>
      </c>
      <c r="BU29" s="91">
        <v>-40768.968000000001</v>
      </c>
      <c r="BV29" s="91">
        <v>2880484.1615208038</v>
      </c>
      <c r="BW29" s="91">
        <v>0</v>
      </c>
      <c r="BX29" s="91">
        <v>2880484.1615208038</v>
      </c>
      <c r="BY29" s="91">
        <v>40960</v>
      </c>
      <c r="BZ29" s="91">
        <v>2839524.1615208038</v>
      </c>
      <c r="CB29" s="1219">
        <v>0</v>
      </c>
      <c r="CC29" s="91">
        <v>0</v>
      </c>
      <c r="CD29" s="91">
        <v>0</v>
      </c>
      <c r="CE29" s="91">
        <v>0</v>
      </c>
      <c r="CF29" s="606">
        <v>0</v>
      </c>
      <c r="CG29" s="606">
        <v>14400</v>
      </c>
      <c r="CH29" s="606">
        <v>10486</v>
      </c>
      <c r="CI29" s="606">
        <v>14674</v>
      </c>
      <c r="CJ29" s="606">
        <v>39560</v>
      </c>
      <c r="CK29" s="609">
        <v>207690</v>
      </c>
      <c r="CL29" s="609">
        <v>0</v>
      </c>
      <c r="CM29" s="609"/>
      <c r="CN29" s="609"/>
      <c r="CO29" s="609"/>
      <c r="CP29" s="609">
        <v>0</v>
      </c>
      <c r="CQ29" s="609">
        <v>6153</v>
      </c>
      <c r="CR29" s="609">
        <v>1319.4</v>
      </c>
      <c r="CS29" s="609">
        <v>222.20000000000002</v>
      </c>
      <c r="CT29" s="618">
        <v>215384.6</v>
      </c>
      <c r="CU29" s="613">
        <v>0</v>
      </c>
      <c r="CV29" s="613">
        <v>0</v>
      </c>
      <c r="CW29" s="613">
        <v>0</v>
      </c>
      <c r="CX29" s="623">
        <v>0</v>
      </c>
      <c r="CY29" s="618">
        <v>0</v>
      </c>
      <c r="CZ29" s="613">
        <v>0</v>
      </c>
      <c r="DA29" s="613">
        <v>0</v>
      </c>
      <c r="DB29" s="613">
        <v>0</v>
      </c>
      <c r="DC29" s="623">
        <v>0</v>
      </c>
      <c r="DD29" s="618">
        <v>0</v>
      </c>
      <c r="DE29" s="614"/>
      <c r="DF29" s="614"/>
      <c r="DG29" s="614"/>
      <c r="DH29" s="624"/>
      <c r="DI29" s="619"/>
      <c r="DJ29" s="617">
        <f t="shared" si="6"/>
        <v>215384.6</v>
      </c>
      <c r="DK29" s="612">
        <f t="shared" si="7"/>
        <v>3054908.7615208039</v>
      </c>
      <c r="DL29" s="511">
        <f t="shared" si="8"/>
        <v>40960</v>
      </c>
      <c r="DM29" s="511">
        <f t="shared" si="9"/>
        <v>3095868.7615208039</v>
      </c>
      <c r="DN29" s="70"/>
      <c r="DO29" s="76"/>
      <c r="DP29" s="29"/>
    </row>
    <row r="30" spans="1:120" x14ac:dyDescent="0.25">
      <c r="A30" s="510">
        <v>2627</v>
      </c>
      <c r="B30" s="365">
        <v>8312627</v>
      </c>
      <c r="C30" s="90" t="s">
        <v>88</v>
      </c>
      <c r="D30" s="91">
        <v>423</v>
      </c>
      <c r="E30" s="91">
        <v>423</v>
      </c>
      <c r="F30" s="91">
        <v>0</v>
      </c>
      <c r="G30" s="91">
        <v>0</v>
      </c>
      <c r="H30" s="91">
        <v>0</v>
      </c>
      <c r="I30" s="91">
        <v>1506726</v>
      </c>
      <c r="J30" s="91">
        <v>0</v>
      </c>
      <c r="K30" s="91">
        <v>0</v>
      </c>
      <c r="L30" s="91">
        <v>27440.000000000004</v>
      </c>
      <c r="M30" s="91">
        <v>0</v>
      </c>
      <c r="N30" s="91">
        <v>47560.000000000058</v>
      </c>
      <c r="O30" s="91">
        <v>0</v>
      </c>
      <c r="P30" s="91">
        <v>4464.9999999999964</v>
      </c>
      <c r="Q30" s="91">
        <v>3705.0000000000045</v>
      </c>
      <c r="R30" s="91">
        <v>890.0000000000008</v>
      </c>
      <c r="S30" s="91">
        <v>1454.9999999999993</v>
      </c>
      <c r="T30" s="91">
        <v>515.00000000000045</v>
      </c>
      <c r="U30" s="91">
        <v>0</v>
      </c>
      <c r="V30" s="91">
        <v>0</v>
      </c>
      <c r="W30" s="91">
        <v>0</v>
      </c>
      <c r="X30" s="91">
        <v>0</v>
      </c>
      <c r="Y30" s="91">
        <v>0</v>
      </c>
      <c r="Z30" s="91">
        <v>0</v>
      </c>
      <c r="AA30" s="91">
        <v>0</v>
      </c>
      <c r="AB30" s="91">
        <v>30250.909090909037</v>
      </c>
      <c r="AC30" s="91">
        <v>0</v>
      </c>
      <c r="AD30" s="91">
        <v>145495.07782739578</v>
      </c>
      <c r="AE30" s="91">
        <v>0</v>
      </c>
      <c r="AF30" s="91">
        <v>0</v>
      </c>
      <c r="AG30" s="91">
        <v>0</v>
      </c>
      <c r="AH30" s="91">
        <v>134400</v>
      </c>
      <c r="AI30" s="91">
        <v>0</v>
      </c>
      <c r="AJ30" s="91">
        <v>0</v>
      </c>
      <c r="AK30" s="91">
        <v>0</v>
      </c>
      <c r="AL30" s="91">
        <v>20659</v>
      </c>
      <c r="AM30" s="91">
        <v>0</v>
      </c>
      <c r="AN30" s="91">
        <v>0</v>
      </c>
      <c r="AO30" s="91">
        <v>0</v>
      </c>
      <c r="AP30" s="91">
        <v>0</v>
      </c>
      <c r="AQ30" s="91">
        <v>0</v>
      </c>
      <c r="AR30" s="91">
        <v>0</v>
      </c>
      <c r="AS30" s="91">
        <v>0</v>
      </c>
      <c r="AT30" s="91">
        <v>0</v>
      </c>
      <c r="AU30" s="91">
        <v>1506726</v>
      </c>
      <c r="AV30" s="91">
        <v>261775.98691830487</v>
      </c>
      <c r="AW30" s="91">
        <v>155059</v>
      </c>
      <c r="AX30" s="91">
        <v>274535.19902506616</v>
      </c>
      <c r="AY30" s="91">
        <v>1923560.9869183048</v>
      </c>
      <c r="AZ30" s="91">
        <v>1902901.9869183048</v>
      </c>
      <c r="BA30" s="91">
        <v>4610</v>
      </c>
      <c r="BB30" s="91">
        <v>1950030</v>
      </c>
      <c r="BC30" s="91">
        <v>47128.013081695186</v>
      </c>
      <c r="BD30" s="91">
        <v>0</v>
      </c>
      <c r="BE30" s="91">
        <v>1970689</v>
      </c>
      <c r="BF30" s="91">
        <v>1970689</v>
      </c>
      <c r="BG30" s="91">
        <v>0</v>
      </c>
      <c r="BH30" s="91">
        <v>1970689</v>
      </c>
      <c r="BI30" s="91">
        <v>1815630</v>
      </c>
      <c r="BJ30" s="91">
        <v>1815630</v>
      </c>
      <c r="BK30" s="91">
        <v>4292.2695035460993</v>
      </c>
      <c r="BL30" s="91">
        <v>4228.7725118483413</v>
      </c>
      <c r="BM30" s="91">
        <v>1.5015466431417055E-2</v>
      </c>
      <c r="BN30" s="91">
        <v>-4.4273321570852727E-4</v>
      </c>
      <c r="BO30" s="91">
        <v>0</v>
      </c>
      <c r="BP30" s="91">
        <v>1970689</v>
      </c>
      <c r="BQ30" s="91">
        <v>4610</v>
      </c>
      <c r="BR30" s="91" t="s">
        <v>1338</v>
      </c>
      <c r="BS30" s="91">
        <v>4658.8392434988182</v>
      </c>
      <c r="BT30" s="91">
        <v>1.3626081217993358E-2</v>
      </c>
      <c r="BU30" s="91">
        <v>-31072.5648</v>
      </c>
      <c r="BV30" s="91">
        <v>1939616.4351999999</v>
      </c>
      <c r="BW30" s="91">
        <v>0</v>
      </c>
      <c r="BX30" s="91">
        <v>1939616.4351999999</v>
      </c>
      <c r="BY30" s="91">
        <v>20659</v>
      </c>
      <c r="BZ30" s="91">
        <v>1918957.4351999999</v>
      </c>
      <c r="CB30" s="1219">
        <v>0</v>
      </c>
      <c r="CC30" s="91">
        <v>0</v>
      </c>
      <c r="CD30" s="91">
        <v>0</v>
      </c>
      <c r="CE30" s="91">
        <v>0</v>
      </c>
      <c r="CF30" s="606">
        <v>0</v>
      </c>
      <c r="CG30" s="606">
        <v>0</v>
      </c>
      <c r="CH30" s="606">
        <v>0</v>
      </c>
      <c r="CI30" s="606">
        <v>0</v>
      </c>
      <c r="CJ30" s="606">
        <v>0</v>
      </c>
      <c r="CK30" s="609">
        <v>0</v>
      </c>
      <c r="CL30" s="609">
        <v>0</v>
      </c>
      <c r="CM30" s="609"/>
      <c r="CN30" s="609"/>
      <c r="CO30" s="609"/>
      <c r="CP30" s="609">
        <v>0</v>
      </c>
      <c r="CQ30" s="609">
        <v>0</v>
      </c>
      <c r="CR30" s="609">
        <v>0</v>
      </c>
      <c r="CS30" s="609">
        <v>0</v>
      </c>
      <c r="CT30" s="618">
        <v>0</v>
      </c>
      <c r="CU30" s="613">
        <v>0</v>
      </c>
      <c r="CV30" s="613">
        <v>0</v>
      </c>
      <c r="CW30" s="613">
        <v>0</v>
      </c>
      <c r="CX30" s="623">
        <v>0</v>
      </c>
      <c r="CY30" s="618">
        <v>0</v>
      </c>
      <c r="CZ30" s="613">
        <v>0</v>
      </c>
      <c r="DA30" s="613">
        <v>0</v>
      </c>
      <c r="DB30" s="613">
        <v>0</v>
      </c>
      <c r="DC30" s="623">
        <v>0</v>
      </c>
      <c r="DD30" s="618">
        <v>0</v>
      </c>
      <c r="DE30" s="614"/>
      <c r="DF30" s="614"/>
      <c r="DG30" s="614"/>
      <c r="DH30" s="624"/>
      <c r="DI30" s="619"/>
      <c r="DJ30" s="617">
        <f t="shared" si="6"/>
        <v>0</v>
      </c>
      <c r="DK30" s="612">
        <f t="shared" si="7"/>
        <v>1918957.4351999999</v>
      </c>
      <c r="DL30" s="511">
        <f t="shared" si="8"/>
        <v>20659</v>
      </c>
      <c r="DM30" s="511">
        <f t="shared" si="9"/>
        <v>1939616.4351999999</v>
      </c>
      <c r="DN30" s="70"/>
      <c r="DO30" s="76"/>
      <c r="DP30" s="29"/>
    </row>
    <row r="31" spans="1:120" x14ac:dyDescent="0.25">
      <c r="A31" s="510">
        <v>3526</v>
      </c>
      <c r="B31" s="365">
        <v>8313526</v>
      </c>
      <c r="C31" s="90" t="s">
        <v>89</v>
      </c>
      <c r="D31" s="91">
        <v>90</v>
      </c>
      <c r="E31" s="91">
        <v>90</v>
      </c>
      <c r="F31" s="91">
        <v>0</v>
      </c>
      <c r="G31" s="91">
        <v>0</v>
      </c>
      <c r="H31" s="91">
        <v>0</v>
      </c>
      <c r="I31" s="91">
        <v>320580</v>
      </c>
      <c r="J31" s="91">
        <v>0</v>
      </c>
      <c r="K31" s="91">
        <v>0</v>
      </c>
      <c r="L31" s="91">
        <v>17150.000000000004</v>
      </c>
      <c r="M31" s="91">
        <v>0</v>
      </c>
      <c r="N31" s="91">
        <v>28700.000000000007</v>
      </c>
      <c r="O31" s="91">
        <v>0</v>
      </c>
      <c r="P31" s="91">
        <v>939.99999999999898</v>
      </c>
      <c r="Q31" s="91">
        <v>11114.999999999993</v>
      </c>
      <c r="R31" s="91">
        <v>5339.9999999999864</v>
      </c>
      <c r="S31" s="91">
        <v>11155.000000000018</v>
      </c>
      <c r="T31" s="91">
        <v>1544.9999999999984</v>
      </c>
      <c r="U31" s="91">
        <v>5440.0000000000009</v>
      </c>
      <c r="V31" s="91">
        <v>0</v>
      </c>
      <c r="W31" s="91">
        <v>0</v>
      </c>
      <c r="X31" s="91">
        <v>0</v>
      </c>
      <c r="Y31" s="91">
        <v>0</v>
      </c>
      <c r="Z31" s="91">
        <v>0</v>
      </c>
      <c r="AA31" s="91">
        <v>0</v>
      </c>
      <c r="AB31" s="91">
        <v>43365.000000000015</v>
      </c>
      <c r="AC31" s="91">
        <v>0</v>
      </c>
      <c r="AD31" s="91">
        <v>50256.818181818184</v>
      </c>
      <c r="AE31" s="91">
        <v>0</v>
      </c>
      <c r="AF31" s="91">
        <v>16896.000000000036</v>
      </c>
      <c r="AG31" s="91">
        <v>0</v>
      </c>
      <c r="AH31" s="91">
        <v>134400</v>
      </c>
      <c r="AI31" s="91">
        <v>0</v>
      </c>
      <c r="AJ31" s="91">
        <v>0</v>
      </c>
      <c r="AK31" s="91">
        <v>0</v>
      </c>
      <c r="AL31" s="91">
        <v>1771.45</v>
      </c>
      <c r="AM31" s="91">
        <v>0</v>
      </c>
      <c r="AN31" s="91">
        <v>0</v>
      </c>
      <c r="AO31" s="91">
        <v>0</v>
      </c>
      <c r="AP31" s="91">
        <v>0</v>
      </c>
      <c r="AQ31" s="91">
        <v>0</v>
      </c>
      <c r="AR31" s="91">
        <v>0</v>
      </c>
      <c r="AS31" s="91">
        <v>0</v>
      </c>
      <c r="AT31" s="91">
        <v>0</v>
      </c>
      <c r="AU31" s="91">
        <v>320580</v>
      </c>
      <c r="AV31" s="91">
        <v>191902.81818181823</v>
      </c>
      <c r="AW31" s="91">
        <v>136171.45000000001</v>
      </c>
      <c r="AX31" s="91">
        <v>119137.02340909097</v>
      </c>
      <c r="AY31" s="91">
        <v>648654.2681818183</v>
      </c>
      <c r="AZ31" s="91">
        <v>646882.81818181835</v>
      </c>
      <c r="BA31" s="91">
        <v>4610</v>
      </c>
      <c r="BB31" s="91">
        <v>414900</v>
      </c>
      <c r="BC31" s="91">
        <v>0</v>
      </c>
      <c r="BD31" s="91">
        <v>0</v>
      </c>
      <c r="BE31" s="91">
        <v>648654.2681818183</v>
      </c>
      <c r="BF31" s="91">
        <v>648654.2681818183</v>
      </c>
      <c r="BG31" s="91">
        <v>0</v>
      </c>
      <c r="BH31" s="91">
        <v>416671.45</v>
      </c>
      <c r="BI31" s="91">
        <v>280500</v>
      </c>
      <c r="BJ31" s="91">
        <v>512482.81818181829</v>
      </c>
      <c r="BK31" s="91">
        <v>5694.2535353535368</v>
      </c>
      <c r="BL31" s="91">
        <v>5151.0136057971013</v>
      </c>
      <c r="BM31" s="91">
        <v>0.10546272464608858</v>
      </c>
      <c r="BN31" s="91">
        <v>-4.5666362323044288E-2</v>
      </c>
      <c r="BO31" s="91">
        <v>-21170.52482879351</v>
      </c>
      <c r="BP31" s="91">
        <v>627483.74335302482</v>
      </c>
      <c r="BQ31" s="91">
        <v>6952.35881503361</v>
      </c>
      <c r="BR31" s="91" t="s">
        <v>1338</v>
      </c>
      <c r="BS31" s="91">
        <v>6972.0415928113871</v>
      </c>
      <c r="BT31" s="91">
        <v>-2.1400942196517003E-2</v>
      </c>
      <c r="BU31" s="91">
        <v>-6611.1840000000002</v>
      </c>
      <c r="BV31" s="91">
        <v>620872.55935302482</v>
      </c>
      <c r="BW31" s="91">
        <v>0</v>
      </c>
      <c r="BX31" s="91">
        <v>620872.55935302482</v>
      </c>
      <c r="BY31" s="91">
        <v>1771.45</v>
      </c>
      <c r="BZ31" s="91">
        <v>619101.10935302486</v>
      </c>
      <c r="CB31" s="1219">
        <v>0</v>
      </c>
      <c r="CC31" s="91">
        <v>0</v>
      </c>
      <c r="CD31" s="91">
        <v>0</v>
      </c>
      <c r="CE31" s="91">
        <v>0</v>
      </c>
      <c r="CF31" s="606">
        <v>0</v>
      </c>
      <c r="CG31" s="606">
        <v>5940</v>
      </c>
      <c r="CH31" s="606">
        <v>3752</v>
      </c>
      <c r="CI31" s="606">
        <v>3579</v>
      </c>
      <c r="CJ31" s="606">
        <v>13271</v>
      </c>
      <c r="CK31" s="609">
        <v>69672.75</v>
      </c>
      <c r="CL31" s="609">
        <v>0</v>
      </c>
      <c r="CM31" s="609"/>
      <c r="CN31" s="609"/>
      <c r="CO31" s="609"/>
      <c r="CP31" s="609">
        <v>0</v>
      </c>
      <c r="CQ31" s="609">
        <v>5360.4</v>
      </c>
      <c r="CR31" s="609">
        <v>363.8</v>
      </c>
      <c r="CS31" s="609">
        <v>147.80000000000001</v>
      </c>
      <c r="CT31" s="618">
        <v>75544.75</v>
      </c>
      <c r="CU31" s="613">
        <v>1620</v>
      </c>
      <c r="CV31" s="613">
        <v>2688</v>
      </c>
      <c r="CW31" s="613">
        <v>825</v>
      </c>
      <c r="CX31" s="623">
        <v>5133</v>
      </c>
      <c r="CY31" s="618">
        <v>39575.43</v>
      </c>
      <c r="CZ31" s="613">
        <v>1620</v>
      </c>
      <c r="DA31" s="613">
        <v>2688</v>
      </c>
      <c r="DB31" s="613">
        <v>825</v>
      </c>
      <c r="DC31" s="623">
        <v>5133</v>
      </c>
      <c r="DD31" s="618">
        <v>39575.43</v>
      </c>
      <c r="DE31" s="614"/>
      <c r="DF31" s="614"/>
      <c r="DG31" s="614"/>
      <c r="DH31" s="624"/>
      <c r="DI31" s="619"/>
      <c r="DJ31" s="617">
        <f t="shared" si="6"/>
        <v>154695.60999999999</v>
      </c>
      <c r="DK31" s="612">
        <f t="shared" si="7"/>
        <v>773796.71935302485</v>
      </c>
      <c r="DL31" s="511">
        <f t="shared" si="8"/>
        <v>1771.45</v>
      </c>
      <c r="DM31" s="511">
        <f t="shared" si="9"/>
        <v>775568.1693530248</v>
      </c>
      <c r="DN31" s="70"/>
      <c r="DO31" s="76"/>
      <c r="DP31" s="29"/>
    </row>
    <row r="32" spans="1:120" x14ac:dyDescent="0.25">
      <c r="A32" s="510">
        <v>5209</v>
      </c>
      <c r="B32" s="365">
        <v>8315209</v>
      </c>
      <c r="C32" s="90" t="s">
        <v>90</v>
      </c>
      <c r="D32" s="91">
        <v>286</v>
      </c>
      <c r="E32" s="91">
        <v>286</v>
      </c>
      <c r="F32" s="91">
        <v>0</v>
      </c>
      <c r="G32" s="91">
        <v>0</v>
      </c>
      <c r="H32" s="91">
        <v>0</v>
      </c>
      <c r="I32" s="91">
        <v>1018732</v>
      </c>
      <c r="J32" s="91">
        <v>0</v>
      </c>
      <c r="K32" s="91">
        <v>0</v>
      </c>
      <c r="L32" s="91">
        <v>54880.000000000058</v>
      </c>
      <c r="M32" s="91">
        <v>0</v>
      </c>
      <c r="N32" s="91">
        <v>102499.99999999997</v>
      </c>
      <c r="O32" s="91">
        <v>0</v>
      </c>
      <c r="P32" s="91">
        <v>20444.999999999985</v>
      </c>
      <c r="Q32" s="91">
        <v>5414.9999999999982</v>
      </c>
      <c r="R32" s="91">
        <v>0</v>
      </c>
      <c r="S32" s="91">
        <v>14550.000000000016</v>
      </c>
      <c r="T32" s="91">
        <v>24204.999999999949</v>
      </c>
      <c r="U32" s="91">
        <v>13599.999999999993</v>
      </c>
      <c r="V32" s="91">
        <v>0</v>
      </c>
      <c r="W32" s="91">
        <v>0</v>
      </c>
      <c r="X32" s="91">
        <v>0</v>
      </c>
      <c r="Y32" s="91">
        <v>0</v>
      </c>
      <c r="Z32" s="91">
        <v>0</v>
      </c>
      <c r="AA32" s="91">
        <v>0</v>
      </c>
      <c r="AB32" s="91">
        <v>11209.999999999996</v>
      </c>
      <c r="AC32" s="91">
        <v>0</v>
      </c>
      <c r="AD32" s="91">
        <v>106841.49093835852</v>
      </c>
      <c r="AE32" s="91">
        <v>0</v>
      </c>
      <c r="AF32" s="91">
        <v>0</v>
      </c>
      <c r="AG32" s="91">
        <v>0</v>
      </c>
      <c r="AH32" s="91">
        <v>134400</v>
      </c>
      <c r="AI32" s="91">
        <v>0</v>
      </c>
      <c r="AJ32" s="91">
        <v>0</v>
      </c>
      <c r="AK32" s="91">
        <v>0</v>
      </c>
      <c r="AL32" s="91">
        <v>4872</v>
      </c>
      <c r="AM32" s="91">
        <v>0</v>
      </c>
      <c r="AN32" s="91">
        <v>0</v>
      </c>
      <c r="AO32" s="91">
        <v>0</v>
      </c>
      <c r="AP32" s="91">
        <v>0</v>
      </c>
      <c r="AQ32" s="91">
        <v>0</v>
      </c>
      <c r="AR32" s="91">
        <v>0</v>
      </c>
      <c r="AS32" s="91">
        <v>0</v>
      </c>
      <c r="AT32" s="91">
        <v>0</v>
      </c>
      <c r="AU32" s="91">
        <v>1018732</v>
      </c>
      <c r="AV32" s="91">
        <v>353646.49093835847</v>
      </c>
      <c r="AW32" s="91">
        <v>139272</v>
      </c>
      <c r="AX32" s="91">
        <v>247446.30805577134</v>
      </c>
      <c r="AY32" s="91">
        <v>1511650.4909383585</v>
      </c>
      <c r="AZ32" s="91">
        <v>1506778.4909383585</v>
      </c>
      <c r="BA32" s="91">
        <v>4610</v>
      </c>
      <c r="BB32" s="91">
        <v>1318460</v>
      </c>
      <c r="BC32" s="91">
        <v>0</v>
      </c>
      <c r="BD32" s="91">
        <v>0</v>
      </c>
      <c r="BE32" s="91">
        <v>1511650.4909383585</v>
      </c>
      <c r="BF32" s="91">
        <v>1511650.4909383585</v>
      </c>
      <c r="BG32" s="91">
        <v>0</v>
      </c>
      <c r="BH32" s="91">
        <v>1323332</v>
      </c>
      <c r="BI32" s="91">
        <v>1184060</v>
      </c>
      <c r="BJ32" s="91">
        <v>1372378.4909383585</v>
      </c>
      <c r="BK32" s="91">
        <v>4798.5261920921621</v>
      </c>
      <c r="BL32" s="91">
        <v>4650.6205594306048</v>
      </c>
      <c r="BM32" s="91">
        <v>3.1803418655953743E-2</v>
      </c>
      <c r="BN32" s="91">
        <v>-8.8367093279768712E-3</v>
      </c>
      <c r="BO32" s="91">
        <v>-11753.508074422813</v>
      </c>
      <c r="BP32" s="91">
        <v>1499896.9828639356</v>
      </c>
      <c r="BQ32" s="91">
        <v>5227.3600799438309</v>
      </c>
      <c r="BR32" s="91" t="s">
        <v>1338</v>
      </c>
      <c r="BS32" s="91">
        <v>5244.3950449787962</v>
      </c>
      <c r="BT32" s="91">
        <v>1.9071087428101263E-2</v>
      </c>
      <c r="BU32" s="91">
        <v>-21008.873599999999</v>
      </c>
      <c r="BV32" s="91">
        <v>1478888.1092639356</v>
      </c>
      <c r="BW32" s="91">
        <v>0</v>
      </c>
      <c r="BX32" s="91">
        <v>1478888.1092639356</v>
      </c>
      <c r="BY32" s="91">
        <v>4872</v>
      </c>
      <c r="BZ32" s="91">
        <v>1474016.1092639356</v>
      </c>
      <c r="CB32" s="1219">
        <v>0</v>
      </c>
      <c r="CC32" s="91">
        <v>0</v>
      </c>
      <c r="CD32" s="91">
        <v>0</v>
      </c>
      <c r="CE32" s="91">
        <v>0</v>
      </c>
      <c r="CF32" s="606">
        <v>0</v>
      </c>
      <c r="CG32" s="606">
        <v>0</v>
      </c>
      <c r="CH32" s="606">
        <v>0</v>
      </c>
      <c r="CI32" s="606">
        <v>0</v>
      </c>
      <c r="CJ32" s="606">
        <v>0</v>
      </c>
      <c r="CK32" s="609">
        <v>0</v>
      </c>
      <c r="CL32" s="609">
        <v>0</v>
      </c>
      <c r="CM32" s="609"/>
      <c r="CN32" s="609"/>
      <c r="CO32" s="609"/>
      <c r="CP32" s="609">
        <v>0</v>
      </c>
      <c r="CQ32" s="609">
        <v>0</v>
      </c>
      <c r="CR32" s="609">
        <v>0</v>
      </c>
      <c r="CS32" s="609">
        <v>0</v>
      </c>
      <c r="CT32" s="618">
        <v>0</v>
      </c>
      <c r="CU32" s="613">
        <v>0</v>
      </c>
      <c r="CV32" s="613">
        <v>0</v>
      </c>
      <c r="CW32" s="613">
        <v>0</v>
      </c>
      <c r="CX32" s="623">
        <v>0</v>
      </c>
      <c r="CY32" s="618">
        <v>0</v>
      </c>
      <c r="CZ32" s="613">
        <v>0</v>
      </c>
      <c r="DA32" s="613">
        <v>0</v>
      </c>
      <c r="DB32" s="613">
        <v>0</v>
      </c>
      <c r="DC32" s="623">
        <v>0</v>
      </c>
      <c r="DD32" s="618">
        <v>0</v>
      </c>
      <c r="DE32" s="614"/>
      <c r="DF32" s="614"/>
      <c r="DG32" s="614"/>
      <c r="DH32" s="624"/>
      <c r="DI32" s="619"/>
      <c r="DJ32" s="617">
        <f t="shared" si="6"/>
        <v>0</v>
      </c>
      <c r="DK32" s="612">
        <f t="shared" si="7"/>
        <v>1474016.1092639356</v>
      </c>
      <c r="DL32" s="511">
        <f t="shared" si="8"/>
        <v>4872</v>
      </c>
      <c r="DM32" s="511">
        <f t="shared" si="9"/>
        <v>1478888.1092639356</v>
      </c>
      <c r="DN32" s="70"/>
      <c r="DO32" s="76"/>
      <c r="DP32" s="29"/>
    </row>
    <row r="33" spans="1:120" x14ac:dyDescent="0.25">
      <c r="A33" s="510">
        <v>4182</v>
      </c>
      <c r="B33" s="365">
        <v>8314182</v>
      </c>
      <c r="C33" s="90" t="s">
        <v>91</v>
      </c>
      <c r="D33" s="91">
        <v>1467</v>
      </c>
      <c r="E33" s="91">
        <v>0</v>
      </c>
      <c r="F33" s="91">
        <v>1467</v>
      </c>
      <c r="G33" s="91">
        <v>883</v>
      </c>
      <c r="H33" s="91">
        <v>584</v>
      </c>
      <c r="I33" s="91">
        <v>0</v>
      </c>
      <c r="J33" s="91">
        <v>4434426</v>
      </c>
      <c r="K33" s="91">
        <v>3306024</v>
      </c>
      <c r="L33" s="91">
        <v>0</v>
      </c>
      <c r="M33" s="91">
        <v>88199.999999999651</v>
      </c>
      <c r="N33" s="91">
        <v>0</v>
      </c>
      <c r="O33" s="91">
        <v>268800.00000000006</v>
      </c>
      <c r="P33" s="91">
        <v>0</v>
      </c>
      <c r="Q33" s="91">
        <v>0</v>
      </c>
      <c r="R33" s="91">
        <v>0</v>
      </c>
      <c r="S33" s="91">
        <v>0</v>
      </c>
      <c r="T33" s="91">
        <v>0</v>
      </c>
      <c r="U33" s="91">
        <v>0</v>
      </c>
      <c r="V33" s="91">
        <v>48686.375426621162</v>
      </c>
      <c r="W33" s="91">
        <v>22530.716723549485</v>
      </c>
      <c r="X33" s="91">
        <v>17664.081911262776</v>
      </c>
      <c r="Y33" s="91">
        <v>4836.5938566552895</v>
      </c>
      <c r="Z33" s="91">
        <v>4446.0614334470984</v>
      </c>
      <c r="AA33" s="91">
        <v>0</v>
      </c>
      <c r="AB33" s="91">
        <v>0</v>
      </c>
      <c r="AC33" s="91">
        <v>39679.095563140036</v>
      </c>
      <c r="AD33" s="91">
        <v>0</v>
      </c>
      <c r="AE33" s="91">
        <v>492313.37332164781</v>
      </c>
      <c r="AF33" s="91">
        <v>0</v>
      </c>
      <c r="AG33" s="91">
        <v>0</v>
      </c>
      <c r="AH33" s="91">
        <v>134400</v>
      </c>
      <c r="AI33" s="91">
        <v>0</v>
      </c>
      <c r="AJ33" s="91">
        <v>0</v>
      </c>
      <c r="AK33" s="91">
        <v>0</v>
      </c>
      <c r="AL33" s="91">
        <v>168960</v>
      </c>
      <c r="AM33" s="91">
        <v>0</v>
      </c>
      <c r="AN33" s="91">
        <v>0</v>
      </c>
      <c r="AO33" s="91">
        <v>0</v>
      </c>
      <c r="AP33" s="91">
        <v>0</v>
      </c>
      <c r="AQ33" s="91">
        <v>0</v>
      </c>
      <c r="AR33" s="91">
        <v>0</v>
      </c>
      <c r="AS33" s="91">
        <v>0</v>
      </c>
      <c r="AT33" s="91">
        <v>0</v>
      </c>
      <c r="AU33" s="91">
        <v>7740450</v>
      </c>
      <c r="AV33" s="91">
        <v>987156.2982363234</v>
      </c>
      <c r="AW33" s="91">
        <v>303360</v>
      </c>
      <c r="AX33" s="91">
        <v>1065326.3849153346</v>
      </c>
      <c r="AY33" s="91">
        <v>9030966.2982363235</v>
      </c>
      <c r="AZ33" s="91">
        <v>8862006.2982363235</v>
      </c>
      <c r="BA33" s="91">
        <v>5995</v>
      </c>
      <c r="BB33" s="91">
        <v>8794665</v>
      </c>
      <c r="BC33" s="91">
        <v>0</v>
      </c>
      <c r="BD33" s="91">
        <v>0</v>
      </c>
      <c r="BE33" s="91">
        <v>9030966.2982363235</v>
      </c>
      <c r="BF33" s="91">
        <v>0</v>
      </c>
      <c r="BG33" s="91">
        <v>9030966.2982363235</v>
      </c>
      <c r="BH33" s="91">
        <v>8963625</v>
      </c>
      <c r="BI33" s="91">
        <v>8660265</v>
      </c>
      <c r="BJ33" s="91">
        <v>8727606.2982363235</v>
      </c>
      <c r="BK33" s="91">
        <v>5949.2885468550267</v>
      </c>
      <c r="BL33" s="91">
        <v>5872.8806323549488</v>
      </c>
      <c r="BM33" s="91">
        <v>1.3010295846833726E-2</v>
      </c>
      <c r="BN33" s="91">
        <v>0</v>
      </c>
      <c r="BO33" s="91">
        <v>0</v>
      </c>
      <c r="BP33" s="91">
        <v>9030966.2982363235</v>
      </c>
      <c r="BQ33" s="91">
        <v>6040.9040887773162</v>
      </c>
      <c r="BR33" s="91" t="s">
        <v>1338</v>
      </c>
      <c r="BS33" s="91">
        <v>6156.0779129081957</v>
      </c>
      <c r="BT33" s="91">
        <v>1.2520757463726717E-2</v>
      </c>
      <c r="BU33" s="91">
        <v>-91361.239199999996</v>
      </c>
      <c r="BV33" s="91">
        <v>8939605.0590363238</v>
      </c>
      <c r="BW33" s="91">
        <v>0</v>
      </c>
      <c r="BX33" s="91">
        <v>8939605.0590363238</v>
      </c>
      <c r="BY33" s="91">
        <v>168960</v>
      </c>
      <c r="BZ33" s="91">
        <v>8770645.0590363238</v>
      </c>
      <c r="CB33" s="1219">
        <v>0</v>
      </c>
      <c r="CC33" s="91">
        <v>0</v>
      </c>
      <c r="CD33" s="91">
        <v>0</v>
      </c>
      <c r="CE33" s="91">
        <v>0</v>
      </c>
      <c r="CF33" s="606">
        <v>0</v>
      </c>
      <c r="CG33" s="606">
        <v>0</v>
      </c>
      <c r="CH33" s="606">
        <v>0</v>
      </c>
      <c r="CI33" s="606">
        <v>0</v>
      </c>
      <c r="CJ33" s="606">
        <v>0</v>
      </c>
      <c r="CK33" s="609">
        <v>0</v>
      </c>
      <c r="CL33" s="609">
        <v>0</v>
      </c>
      <c r="CM33" s="609"/>
      <c r="CN33" s="609"/>
      <c r="CO33" s="609"/>
      <c r="CP33" s="609">
        <v>0</v>
      </c>
      <c r="CQ33" s="609">
        <v>0</v>
      </c>
      <c r="CR33" s="609">
        <v>0</v>
      </c>
      <c r="CS33" s="609">
        <v>0</v>
      </c>
      <c r="CT33" s="618">
        <v>0</v>
      </c>
      <c r="CU33" s="613">
        <v>0</v>
      </c>
      <c r="CV33" s="613">
        <v>0</v>
      </c>
      <c r="CW33" s="613">
        <v>0</v>
      </c>
      <c r="CX33" s="623">
        <v>0</v>
      </c>
      <c r="CY33" s="618">
        <v>0</v>
      </c>
      <c r="CZ33" s="613">
        <v>0</v>
      </c>
      <c r="DA33" s="613">
        <v>0</v>
      </c>
      <c r="DB33" s="613">
        <v>0</v>
      </c>
      <c r="DC33" s="623">
        <v>0</v>
      </c>
      <c r="DD33" s="618">
        <v>0</v>
      </c>
      <c r="DE33" s="614"/>
      <c r="DF33" s="614"/>
      <c r="DG33" s="614"/>
      <c r="DH33" s="624"/>
      <c r="DI33" s="619"/>
      <c r="DJ33" s="617">
        <f t="shared" si="6"/>
        <v>0</v>
      </c>
      <c r="DK33" s="612">
        <f t="shared" si="7"/>
        <v>8770645.0590363238</v>
      </c>
      <c r="DL33" s="511">
        <f t="shared" si="8"/>
        <v>168960</v>
      </c>
      <c r="DM33" s="511">
        <f t="shared" si="9"/>
        <v>8939605.0590363238</v>
      </c>
      <c r="DN33" s="70"/>
      <c r="DO33" s="76"/>
      <c r="DP33" s="29"/>
    </row>
    <row r="34" spans="1:120" x14ac:dyDescent="0.25">
      <c r="A34" s="510">
        <v>5406</v>
      </c>
      <c r="B34" s="365">
        <v>8315406</v>
      </c>
      <c r="C34" s="90" t="s">
        <v>92</v>
      </c>
      <c r="D34" s="91">
        <v>1188</v>
      </c>
      <c r="E34" s="91">
        <v>0</v>
      </c>
      <c r="F34" s="91">
        <v>1188</v>
      </c>
      <c r="G34" s="91">
        <v>756</v>
      </c>
      <c r="H34" s="91">
        <v>432</v>
      </c>
      <c r="I34" s="91">
        <v>0</v>
      </c>
      <c r="J34" s="91">
        <v>3796632</v>
      </c>
      <c r="K34" s="91">
        <v>2445552</v>
      </c>
      <c r="L34" s="91">
        <v>0</v>
      </c>
      <c r="M34" s="91">
        <v>180156.10344827609</v>
      </c>
      <c r="N34" s="91">
        <v>0</v>
      </c>
      <c r="O34" s="91">
        <v>502646.89655172458</v>
      </c>
      <c r="P34" s="91">
        <v>0</v>
      </c>
      <c r="Q34" s="91">
        <v>0</v>
      </c>
      <c r="R34" s="91">
        <v>0</v>
      </c>
      <c r="S34" s="91">
        <v>0</v>
      </c>
      <c r="T34" s="91">
        <v>0</v>
      </c>
      <c r="U34" s="91">
        <v>0</v>
      </c>
      <c r="V34" s="91">
        <v>112470.8275862069</v>
      </c>
      <c r="W34" s="91">
        <v>44703.620689655159</v>
      </c>
      <c r="X34" s="91">
        <v>37422</v>
      </c>
      <c r="Y34" s="91">
        <v>70665.517241379275</v>
      </c>
      <c r="Z34" s="91">
        <v>25009.448275862102</v>
      </c>
      <c r="AA34" s="91">
        <v>26130.879310344812</v>
      </c>
      <c r="AB34" s="91">
        <v>0</v>
      </c>
      <c r="AC34" s="91">
        <v>71423.379310344782</v>
      </c>
      <c r="AD34" s="91">
        <v>0</v>
      </c>
      <c r="AE34" s="91">
        <v>545748.81489344989</v>
      </c>
      <c r="AF34" s="91">
        <v>0</v>
      </c>
      <c r="AG34" s="91">
        <v>16111.737931034555</v>
      </c>
      <c r="AH34" s="91">
        <v>134400</v>
      </c>
      <c r="AI34" s="91">
        <v>0</v>
      </c>
      <c r="AJ34" s="91">
        <v>0</v>
      </c>
      <c r="AK34" s="91">
        <v>0</v>
      </c>
      <c r="AL34" s="91">
        <v>29696</v>
      </c>
      <c r="AM34" s="91">
        <v>0</v>
      </c>
      <c r="AN34" s="91">
        <v>0</v>
      </c>
      <c r="AO34" s="91">
        <v>0</v>
      </c>
      <c r="AP34" s="91">
        <v>0</v>
      </c>
      <c r="AQ34" s="91">
        <v>0</v>
      </c>
      <c r="AR34" s="91">
        <v>0</v>
      </c>
      <c r="AS34" s="91">
        <v>0</v>
      </c>
      <c r="AT34" s="91">
        <v>0</v>
      </c>
      <c r="AU34" s="91">
        <v>6242184</v>
      </c>
      <c r="AV34" s="91">
        <v>1632489.225238278</v>
      </c>
      <c r="AW34" s="91">
        <v>164096</v>
      </c>
      <c r="AX34" s="91">
        <v>1168637.5660137343</v>
      </c>
      <c r="AY34" s="91">
        <v>8038769.2252382785</v>
      </c>
      <c r="AZ34" s="91">
        <v>8009073.2252382785</v>
      </c>
      <c r="BA34" s="91">
        <v>5995</v>
      </c>
      <c r="BB34" s="91">
        <v>7122060</v>
      </c>
      <c r="BC34" s="91">
        <v>0</v>
      </c>
      <c r="BD34" s="91">
        <v>0</v>
      </c>
      <c r="BE34" s="91">
        <v>8038769.2252382785</v>
      </c>
      <c r="BF34" s="91">
        <v>0</v>
      </c>
      <c r="BG34" s="91">
        <v>8038769.2252382776</v>
      </c>
      <c r="BH34" s="91">
        <v>7151756</v>
      </c>
      <c r="BI34" s="91">
        <v>6987660</v>
      </c>
      <c r="BJ34" s="91">
        <v>7874673.2252382785</v>
      </c>
      <c r="BK34" s="91">
        <v>6628.512815857137</v>
      </c>
      <c r="BL34" s="91">
        <v>6564.4920894752431</v>
      </c>
      <c r="BM34" s="91">
        <v>9.7525787995902009E-3</v>
      </c>
      <c r="BN34" s="91">
        <v>0</v>
      </c>
      <c r="BO34" s="91">
        <v>0</v>
      </c>
      <c r="BP34" s="91">
        <v>8038769.2252382785</v>
      </c>
      <c r="BQ34" s="91">
        <v>6741.6441289884497</v>
      </c>
      <c r="BR34" s="91" t="s">
        <v>1338</v>
      </c>
      <c r="BS34" s="91">
        <v>6766.6407619850834</v>
      </c>
      <c r="BT34" s="91">
        <v>8.3748693975163047E-3</v>
      </c>
      <c r="BU34" s="91">
        <v>-73985.788799999995</v>
      </c>
      <c r="BV34" s="91">
        <v>7964783.4364382783</v>
      </c>
      <c r="BW34" s="91">
        <v>0</v>
      </c>
      <c r="BX34" s="91">
        <v>7964783.4364382783</v>
      </c>
      <c r="BY34" s="91">
        <v>29696</v>
      </c>
      <c r="BZ34" s="91">
        <v>7935087.4364382783</v>
      </c>
      <c r="CB34" s="1219">
        <v>0</v>
      </c>
      <c r="CC34" s="91">
        <v>0</v>
      </c>
      <c r="CD34" s="91">
        <v>0</v>
      </c>
      <c r="CE34" s="91">
        <v>0</v>
      </c>
      <c r="CF34" s="606">
        <v>0</v>
      </c>
      <c r="CG34" s="606">
        <v>0</v>
      </c>
      <c r="CH34" s="606">
        <v>0</v>
      </c>
      <c r="CI34" s="606">
        <v>0</v>
      </c>
      <c r="CJ34" s="606">
        <v>0</v>
      </c>
      <c r="CK34" s="609">
        <v>0</v>
      </c>
      <c r="CL34" s="609">
        <v>0</v>
      </c>
      <c r="CM34" s="609"/>
      <c r="CN34" s="609"/>
      <c r="CO34" s="609"/>
      <c r="CP34" s="609">
        <v>0</v>
      </c>
      <c r="CQ34" s="609">
        <v>0</v>
      </c>
      <c r="CR34" s="609">
        <v>0</v>
      </c>
      <c r="CS34" s="609">
        <v>0</v>
      </c>
      <c r="CT34" s="618">
        <v>0</v>
      </c>
      <c r="CU34" s="613">
        <v>0</v>
      </c>
      <c r="CV34" s="613">
        <v>0</v>
      </c>
      <c r="CW34" s="613">
        <v>0</v>
      </c>
      <c r="CX34" s="623">
        <v>0</v>
      </c>
      <c r="CY34" s="618">
        <v>0</v>
      </c>
      <c r="CZ34" s="613">
        <v>0</v>
      </c>
      <c r="DA34" s="613">
        <v>0</v>
      </c>
      <c r="DB34" s="613">
        <v>0</v>
      </c>
      <c r="DC34" s="623">
        <v>0</v>
      </c>
      <c r="DD34" s="618">
        <v>0</v>
      </c>
      <c r="DE34" s="614"/>
      <c r="DF34" s="614"/>
      <c r="DG34" s="614"/>
      <c r="DH34" s="624"/>
      <c r="DI34" s="619"/>
      <c r="DJ34" s="617">
        <f t="shared" si="6"/>
        <v>0</v>
      </c>
      <c r="DK34" s="612">
        <f t="shared" si="7"/>
        <v>7935087.4364382783</v>
      </c>
      <c r="DL34" s="511">
        <f t="shared" si="8"/>
        <v>29696</v>
      </c>
      <c r="DM34" s="511">
        <f t="shared" si="9"/>
        <v>7964783.4364382783</v>
      </c>
      <c r="DN34" s="70"/>
      <c r="DO34" s="76"/>
      <c r="DP34" s="29"/>
    </row>
    <row r="35" spans="1:120" x14ac:dyDescent="0.25">
      <c r="A35" s="510">
        <v>4177</v>
      </c>
      <c r="B35" s="365">
        <v>8314177</v>
      </c>
      <c r="C35" s="90" t="s">
        <v>93</v>
      </c>
      <c r="D35" s="91">
        <v>1343</v>
      </c>
      <c r="E35" s="91">
        <v>374</v>
      </c>
      <c r="F35" s="91">
        <v>969</v>
      </c>
      <c r="G35" s="91">
        <v>595</v>
      </c>
      <c r="H35" s="91">
        <v>374</v>
      </c>
      <c r="I35" s="91">
        <v>1332188</v>
      </c>
      <c r="J35" s="91">
        <v>2988090</v>
      </c>
      <c r="K35" s="91">
        <v>2117214</v>
      </c>
      <c r="L35" s="91">
        <v>47529.99999999992</v>
      </c>
      <c r="M35" s="91">
        <v>219519.99999999985</v>
      </c>
      <c r="N35" s="91">
        <v>91839.999999999927</v>
      </c>
      <c r="O35" s="91">
        <v>608399.99999999988</v>
      </c>
      <c r="P35" s="91">
        <v>5405.0000000000045</v>
      </c>
      <c r="Q35" s="91">
        <v>34199.999999999993</v>
      </c>
      <c r="R35" s="91">
        <v>24475.000000000036</v>
      </c>
      <c r="S35" s="91">
        <v>30070.000000000047</v>
      </c>
      <c r="T35" s="91">
        <v>18540</v>
      </c>
      <c r="U35" s="91">
        <v>6120.0000000000118</v>
      </c>
      <c r="V35" s="91">
        <v>35700.000000000007</v>
      </c>
      <c r="W35" s="91">
        <v>81000.000000000189</v>
      </c>
      <c r="X35" s="91">
        <v>188999.99999999985</v>
      </c>
      <c r="Y35" s="91">
        <v>140070.00000000023</v>
      </c>
      <c r="Z35" s="91">
        <v>36259.999999999985</v>
      </c>
      <c r="AA35" s="91">
        <v>42524.999999999971</v>
      </c>
      <c r="AB35" s="91">
        <v>60418.80952380957</v>
      </c>
      <c r="AC35" s="91">
        <v>251940.00000000015</v>
      </c>
      <c r="AD35" s="91">
        <v>175380.90608017851</v>
      </c>
      <c r="AE35" s="91">
        <v>710699.92513398419</v>
      </c>
      <c r="AF35" s="91">
        <v>58137.600000000151</v>
      </c>
      <c r="AG35" s="91">
        <v>107640.68429752059</v>
      </c>
      <c r="AH35" s="91">
        <v>134400</v>
      </c>
      <c r="AI35" s="91">
        <v>0</v>
      </c>
      <c r="AJ35" s="91">
        <v>0</v>
      </c>
      <c r="AK35" s="91">
        <v>0</v>
      </c>
      <c r="AL35" s="91">
        <v>25856</v>
      </c>
      <c r="AM35" s="91">
        <v>0</v>
      </c>
      <c r="AN35" s="91">
        <v>0</v>
      </c>
      <c r="AO35" s="91">
        <v>0</v>
      </c>
      <c r="AP35" s="91">
        <v>0</v>
      </c>
      <c r="AQ35" s="91">
        <v>0</v>
      </c>
      <c r="AR35" s="91">
        <v>0</v>
      </c>
      <c r="AS35" s="91">
        <v>0</v>
      </c>
      <c r="AT35" s="91">
        <v>0</v>
      </c>
      <c r="AU35" s="91">
        <v>6437492</v>
      </c>
      <c r="AV35" s="91">
        <v>2974872.925035493</v>
      </c>
      <c r="AW35" s="91">
        <v>160256</v>
      </c>
      <c r="AX35" s="91">
        <v>1803400.2262147986</v>
      </c>
      <c r="AY35" s="91">
        <v>9572620.9250354934</v>
      </c>
      <c r="AZ35" s="91">
        <v>9546764.9250354934</v>
      </c>
      <c r="BA35" s="91">
        <v>5187.083333333333</v>
      </c>
      <c r="BB35" s="91">
        <v>6966252.916666666</v>
      </c>
      <c r="BC35" s="91">
        <v>0</v>
      </c>
      <c r="BD35" s="91">
        <v>0</v>
      </c>
      <c r="BE35" s="91">
        <v>9572620.9250354934</v>
      </c>
      <c r="BF35" s="91">
        <v>1928933.5687685451</v>
      </c>
      <c r="BG35" s="91">
        <v>7643687.3562669484</v>
      </c>
      <c r="BH35" s="91">
        <v>6992108.916666666</v>
      </c>
      <c r="BI35" s="91">
        <v>6831852.916666666</v>
      </c>
      <c r="BJ35" s="91">
        <v>9412364.9250354934</v>
      </c>
      <c r="BK35" s="91">
        <v>7008.4623417985804</v>
      </c>
      <c r="BL35" s="91">
        <v>6960.9372132682929</v>
      </c>
      <c r="BM35" s="91">
        <v>6.8274037064577284E-3</v>
      </c>
      <c r="BN35" s="91">
        <v>0</v>
      </c>
      <c r="BO35" s="91">
        <v>0</v>
      </c>
      <c r="BP35" s="91">
        <v>9572620.9250354934</v>
      </c>
      <c r="BQ35" s="91">
        <v>7108.5368019623929</v>
      </c>
      <c r="BR35" s="91" t="s">
        <v>1338</v>
      </c>
      <c r="BS35" s="91">
        <v>7127.7892219177165</v>
      </c>
      <c r="BT35" s="91">
        <v>5.8952958180773507E-3</v>
      </c>
      <c r="BU35" s="91">
        <v>-87820.136800000007</v>
      </c>
      <c r="BV35" s="91">
        <v>9484800.788235493</v>
      </c>
      <c r="BW35" s="91">
        <v>0</v>
      </c>
      <c r="BX35" s="91">
        <v>9484800.788235493</v>
      </c>
      <c r="BY35" s="91">
        <v>25856</v>
      </c>
      <c r="BZ35" s="91">
        <v>9458944.788235493</v>
      </c>
      <c r="CB35" s="1219">
        <v>270000</v>
      </c>
      <c r="CC35" s="91">
        <v>0</v>
      </c>
      <c r="CD35" s="91">
        <v>369900</v>
      </c>
      <c r="CE35" s="91">
        <v>26943.78</v>
      </c>
      <c r="CF35" s="606">
        <v>666843.78</v>
      </c>
      <c r="CG35" s="606">
        <v>1800</v>
      </c>
      <c r="CH35" s="606">
        <v>1638</v>
      </c>
      <c r="CI35" s="606">
        <v>3042</v>
      </c>
      <c r="CJ35" s="606">
        <v>6480</v>
      </c>
      <c r="CK35" s="609">
        <v>34020</v>
      </c>
      <c r="CL35" s="609">
        <v>0</v>
      </c>
      <c r="CM35" s="609"/>
      <c r="CN35" s="609"/>
      <c r="CO35" s="609"/>
      <c r="CP35" s="609">
        <v>0</v>
      </c>
      <c r="CQ35" s="609">
        <v>1378.2</v>
      </c>
      <c r="CR35" s="609">
        <v>623.40000000000009</v>
      </c>
      <c r="CS35" s="609">
        <v>360.8</v>
      </c>
      <c r="CT35" s="618">
        <v>36382.400000000001</v>
      </c>
      <c r="CU35" s="613">
        <v>0</v>
      </c>
      <c r="CV35" s="613">
        <v>0</v>
      </c>
      <c r="CW35" s="613">
        <v>0</v>
      </c>
      <c r="CX35" s="623">
        <v>0</v>
      </c>
      <c r="CY35" s="618">
        <v>0</v>
      </c>
      <c r="CZ35" s="613">
        <v>0</v>
      </c>
      <c r="DA35" s="613">
        <v>0</v>
      </c>
      <c r="DB35" s="613">
        <v>0</v>
      </c>
      <c r="DC35" s="623">
        <v>0</v>
      </c>
      <c r="DD35" s="618">
        <v>0</v>
      </c>
      <c r="DE35" s="614"/>
      <c r="DF35" s="614"/>
      <c r="DG35" s="614"/>
      <c r="DH35" s="624"/>
      <c r="DI35" s="619"/>
      <c r="DJ35" s="617">
        <f t="shared" si="6"/>
        <v>36382.400000000001</v>
      </c>
      <c r="DK35" s="612">
        <f t="shared" si="7"/>
        <v>10162170.968235493</v>
      </c>
      <c r="DL35" s="511">
        <f t="shared" si="8"/>
        <v>25856</v>
      </c>
      <c r="DM35" s="511">
        <f t="shared" si="9"/>
        <v>10188026.968235493</v>
      </c>
      <c r="DN35" s="70"/>
      <c r="DO35" s="76"/>
      <c r="DP35" s="29"/>
    </row>
    <row r="36" spans="1:120" x14ac:dyDescent="0.25">
      <c r="A36" s="510">
        <v>2002</v>
      </c>
      <c r="B36" s="365">
        <v>8312002</v>
      </c>
      <c r="C36" s="90" t="s">
        <v>94</v>
      </c>
      <c r="D36" s="91">
        <v>426</v>
      </c>
      <c r="E36" s="91">
        <v>426</v>
      </c>
      <c r="F36" s="91">
        <v>0</v>
      </c>
      <c r="G36" s="91">
        <v>0</v>
      </c>
      <c r="H36" s="91">
        <v>0</v>
      </c>
      <c r="I36" s="91">
        <v>1517412</v>
      </c>
      <c r="J36" s="91">
        <v>0</v>
      </c>
      <c r="K36" s="91">
        <v>0</v>
      </c>
      <c r="L36" s="91">
        <v>18129.999999999996</v>
      </c>
      <c r="M36" s="91">
        <v>0</v>
      </c>
      <c r="N36" s="91">
        <v>30339.999999999993</v>
      </c>
      <c r="O36" s="91">
        <v>0</v>
      </c>
      <c r="P36" s="91">
        <v>19597.004716981122</v>
      </c>
      <c r="Q36" s="91">
        <v>859.03301886792485</v>
      </c>
      <c r="R36" s="91">
        <v>2235.4952830188718</v>
      </c>
      <c r="S36" s="91">
        <v>1461.8632075471705</v>
      </c>
      <c r="T36" s="91">
        <v>517.42924528301978</v>
      </c>
      <c r="U36" s="91">
        <v>0</v>
      </c>
      <c r="V36" s="91">
        <v>0</v>
      </c>
      <c r="W36" s="91">
        <v>0</v>
      </c>
      <c r="X36" s="91">
        <v>0</v>
      </c>
      <c r="Y36" s="91">
        <v>0</v>
      </c>
      <c r="Z36" s="91">
        <v>0</v>
      </c>
      <c r="AA36" s="91">
        <v>0</v>
      </c>
      <c r="AB36" s="91">
        <v>17952.857142857134</v>
      </c>
      <c r="AC36" s="91">
        <v>0</v>
      </c>
      <c r="AD36" s="91">
        <v>102667.79000047209</v>
      </c>
      <c r="AE36" s="91">
        <v>0</v>
      </c>
      <c r="AF36" s="91">
        <v>0</v>
      </c>
      <c r="AG36" s="91">
        <v>0</v>
      </c>
      <c r="AH36" s="91">
        <v>134400</v>
      </c>
      <c r="AI36" s="91">
        <v>0</v>
      </c>
      <c r="AJ36" s="91">
        <v>0</v>
      </c>
      <c r="AK36" s="91">
        <v>0</v>
      </c>
      <c r="AL36" s="91">
        <v>11673.6</v>
      </c>
      <c r="AM36" s="91">
        <v>0</v>
      </c>
      <c r="AN36" s="91">
        <v>0</v>
      </c>
      <c r="AO36" s="91">
        <v>0</v>
      </c>
      <c r="AP36" s="91">
        <v>0</v>
      </c>
      <c r="AQ36" s="91">
        <v>0</v>
      </c>
      <c r="AR36" s="91">
        <v>0</v>
      </c>
      <c r="AS36" s="91">
        <v>0</v>
      </c>
      <c r="AT36" s="91">
        <v>0</v>
      </c>
      <c r="AU36" s="91">
        <v>1517412</v>
      </c>
      <c r="AV36" s="91">
        <v>193761.47261502733</v>
      </c>
      <c r="AW36" s="91">
        <v>146073.60000000001</v>
      </c>
      <c r="AX36" s="91">
        <v>251252.09623965429</v>
      </c>
      <c r="AY36" s="91">
        <v>1857247.0726150274</v>
      </c>
      <c r="AZ36" s="91">
        <v>1845573.4726150273</v>
      </c>
      <c r="BA36" s="91">
        <v>4610</v>
      </c>
      <c r="BB36" s="91">
        <v>1963860</v>
      </c>
      <c r="BC36" s="91">
        <v>118286.52738497267</v>
      </c>
      <c r="BD36" s="91">
        <v>0</v>
      </c>
      <c r="BE36" s="91">
        <v>1975533.6</v>
      </c>
      <c r="BF36" s="91">
        <v>1975533.6</v>
      </c>
      <c r="BG36" s="91">
        <v>0</v>
      </c>
      <c r="BH36" s="91">
        <v>1975533.6</v>
      </c>
      <c r="BI36" s="91">
        <v>1829460</v>
      </c>
      <c r="BJ36" s="91">
        <v>1829460</v>
      </c>
      <c r="BK36" s="91">
        <v>4294.5070422535209</v>
      </c>
      <c r="BL36" s="91">
        <v>4227.0794392523367</v>
      </c>
      <c r="BM36" s="91">
        <v>1.5951345123788468E-2</v>
      </c>
      <c r="BN36" s="91">
        <v>-9.1067256189423379E-4</v>
      </c>
      <c r="BO36" s="91">
        <v>0</v>
      </c>
      <c r="BP36" s="91">
        <v>1975533.6</v>
      </c>
      <c r="BQ36" s="91">
        <v>4610</v>
      </c>
      <c r="BR36" s="91" t="s">
        <v>1338</v>
      </c>
      <c r="BS36" s="91">
        <v>4637.4028169014091</v>
      </c>
      <c r="BT36" s="91">
        <v>1.5961713451384085E-2</v>
      </c>
      <c r="BU36" s="91">
        <v>0</v>
      </c>
      <c r="BV36" s="91">
        <v>1975533.6</v>
      </c>
      <c r="BW36" s="91">
        <v>0</v>
      </c>
      <c r="BX36" s="91">
        <v>1975533.6</v>
      </c>
      <c r="BY36" s="91">
        <v>11673.6</v>
      </c>
      <c r="BZ36" s="91">
        <v>1963860</v>
      </c>
      <c r="CB36" s="1219">
        <v>0</v>
      </c>
      <c r="CC36" s="91">
        <v>0</v>
      </c>
      <c r="CD36" s="91">
        <v>0</v>
      </c>
      <c r="CE36" s="91">
        <v>0</v>
      </c>
      <c r="CF36" s="606">
        <v>0</v>
      </c>
      <c r="CG36" s="606">
        <v>8748</v>
      </c>
      <c r="CH36" s="606">
        <v>9898</v>
      </c>
      <c r="CI36" s="606">
        <v>9038.5714285714294</v>
      </c>
      <c r="CJ36" s="606">
        <v>27684.571428571428</v>
      </c>
      <c r="CK36" s="609">
        <v>145344</v>
      </c>
      <c r="CL36" s="609">
        <v>0</v>
      </c>
      <c r="CM36" s="609"/>
      <c r="CN36" s="609"/>
      <c r="CO36" s="609"/>
      <c r="CP36" s="609">
        <v>0</v>
      </c>
      <c r="CQ36" s="609">
        <v>193.2</v>
      </c>
      <c r="CR36" s="609">
        <v>1746.6000000000001</v>
      </c>
      <c r="CS36" s="609">
        <v>661.80000000000007</v>
      </c>
      <c r="CT36" s="618">
        <v>147945.60000000001</v>
      </c>
      <c r="CU36" s="613">
        <v>0</v>
      </c>
      <c r="CV36" s="613">
        <v>0</v>
      </c>
      <c r="CW36" s="613">
        <v>0</v>
      </c>
      <c r="CX36" s="623">
        <v>0</v>
      </c>
      <c r="CY36" s="618">
        <v>0</v>
      </c>
      <c r="CZ36" s="613">
        <v>0</v>
      </c>
      <c r="DA36" s="613">
        <v>0</v>
      </c>
      <c r="DB36" s="613">
        <v>0</v>
      </c>
      <c r="DC36" s="623">
        <v>0</v>
      </c>
      <c r="DD36" s="618">
        <v>0</v>
      </c>
      <c r="DE36" s="614"/>
      <c r="DF36" s="614"/>
      <c r="DG36" s="614"/>
      <c r="DH36" s="624"/>
      <c r="DI36" s="619"/>
      <c r="DJ36" s="617">
        <f t="shared" si="6"/>
        <v>147945.60000000001</v>
      </c>
      <c r="DK36" s="612">
        <f t="shared" si="7"/>
        <v>2111805.6</v>
      </c>
      <c r="DL36" s="511">
        <f t="shared" si="8"/>
        <v>11673.6</v>
      </c>
      <c r="DM36" s="511">
        <f t="shared" si="9"/>
        <v>2123479.2000000002</v>
      </c>
      <c r="DN36" s="70"/>
      <c r="DO36" s="76"/>
      <c r="DP36" s="29"/>
    </row>
    <row r="37" spans="1:120" x14ac:dyDescent="0.25">
      <c r="A37" s="510">
        <v>2004</v>
      </c>
      <c r="B37" s="365">
        <v>8312004</v>
      </c>
      <c r="C37" s="90" t="s">
        <v>95</v>
      </c>
      <c r="D37" s="91">
        <v>254</v>
      </c>
      <c r="E37" s="91">
        <v>254</v>
      </c>
      <c r="F37" s="91">
        <v>0</v>
      </c>
      <c r="G37" s="91">
        <v>0</v>
      </c>
      <c r="H37" s="91">
        <v>0</v>
      </c>
      <c r="I37" s="91">
        <v>904748</v>
      </c>
      <c r="J37" s="91">
        <v>0</v>
      </c>
      <c r="K37" s="91">
        <v>0</v>
      </c>
      <c r="L37" s="91">
        <v>70560.000000000044</v>
      </c>
      <c r="M37" s="91">
        <v>0</v>
      </c>
      <c r="N37" s="91">
        <v>118080.00000000007</v>
      </c>
      <c r="O37" s="91">
        <v>0</v>
      </c>
      <c r="P37" s="91">
        <v>10340.000000000005</v>
      </c>
      <c r="Q37" s="91">
        <v>4274.9999999999982</v>
      </c>
      <c r="R37" s="91">
        <v>11569.999999999949</v>
      </c>
      <c r="S37" s="91">
        <v>970.00000000000045</v>
      </c>
      <c r="T37" s="91">
        <v>9270.0000000000055</v>
      </c>
      <c r="U37" s="91">
        <v>81600.000000000044</v>
      </c>
      <c r="V37" s="91">
        <v>0</v>
      </c>
      <c r="W37" s="91">
        <v>0</v>
      </c>
      <c r="X37" s="91">
        <v>0</v>
      </c>
      <c r="Y37" s="91">
        <v>0</v>
      </c>
      <c r="Z37" s="91">
        <v>0</v>
      </c>
      <c r="AA37" s="91">
        <v>0</v>
      </c>
      <c r="AB37" s="91">
        <v>15774.736842105289</v>
      </c>
      <c r="AC37" s="91">
        <v>0</v>
      </c>
      <c r="AD37" s="91">
        <v>87474.776202701192</v>
      </c>
      <c r="AE37" s="91">
        <v>0</v>
      </c>
      <c r="AF37" s="91">
        <v>5529.5999999999985</v>
      </c>
      <c r="AG37" s="91">
        <v>0</v>
      </c>
      <c r="AH37" s="91">
        <v>134400</v>
      </c>
      <c r="AI37" s="91">
        <v>0</v>
      </c>
      <c r="AJ37" s="91">
        <v>0</v>
      </c>
      <c r="AK37" s="91">
        <v>0</v>
      </c>
      <c r="AL37" s="91">
        <v>5529.6</v>
      </c>
      <c r="AM37" s="91">
        <v>0</v>
      </c>
      <c r="AN37" s="91">
        <v>0</v>
      </c>
      <c r="AO37" s="91">
        <v>0</v>
      </c>
      <c r="AP37" s="91">
        <v>0</v>
      </c>
      <c r="AQ37" s="91">
        <v>0</v>
      </c>
      <c r="AR37" s="91">
        <v>0</v>
      </c>
      <c r="AS37" s="91">
        <v>0</v>
      </c>
      <c r="AT37" s="91">
        <v>0</v>
      </c>
      <c r="AU37" s="91">
        <v>904748</v>
      </c>
      <c r="AV37" s="91">
        <v>415444.11304480658</v>
      </c>
      <c r="AW37" s="91">
        <v>139929.60000000001</v>
      </c>
      <c r="AX37" s="91">
        <v>259351.41321671539</v>
      </c>
      <c r="AY37" s="91">
        <v>1460121.7130448066</v>
      </c>
      <c r="AZ37" s="91">
        <v>1454592.1130448065</v>
      </c>
      <c r="BA37" s="91">
        <v>4610</v>
      </c>
      <c r="BB37" s="91">
        <v>1170940</v>
      </c>
      <c r="BC37" s="91">
        <v>0</v>
      </c>
      <c r="BD37" s="91">
        <v>0</v>
      </c>
      <c r="BE37" s="91">
        <v>1460121.7130448066</v>
      </c>
      <c r="BF37" s="91">
        <v>1460121.7130448068</v>
      </c>
      <c r="BG37" s="91">
        <v>0</v>
      </c>
      <c r="BH37" s="91">
        <v>1176469.6000000001</v>
      </c>
      <c r="BI37" s="91">
        <v>1036540.0000000001</v>
      </c>
      <c r="BJ37" s="91">
        <v>1320192.1130448065</v>
      </c>
      <c r="BK37" s="91">
        <v>5197.6067442708918</v>
      </c>
      <c r="BL37" s="91">
        <v>5012.9311187725634</v>
      </c>
      <c r="BM37" s="91">
        <v>3.6839849007050979E-2</v>
      </c>
      <c r="BN37" s="91">
        <v>-1.1354924503525489E-2</v>
      </c>
      <c r="BO37" s="91">
        <v>-14458.04941633915</v>
      </c>
      <c r="BP37" s="91">
        <v>1445663.6636284674</v>
      </c>
      <c r="BQ37" s="91">
        <v>5669.8191481435715</v>
      </c>
      <c r="BR37" s="91" t="s">
        <v>1338</v>
      </c>
      <c r="BS37" s="91">
        <v>5691.5892268837297</v>
      </c>
      <c r="BT37" s="91">
        <v>3.1804401445525654E-2</v>
      </c>
      <c r="BU37" s="91">
        <v>0</v>
      </c>
      <c r="BV37" s="91">
        <v>1445663.6636284674</v>
      </c>
      <c r="BW37" s="91">
        <v>0</v>
      </c>
      <c r="BX37" s="91">
        <v>1445663.6636284674</v>
      </c>
      <c r="BY37" s="91">
        <v>5529.6</v>
      </c>
      <c r="BZ37" s="91">
        <v>1440134.0636284673</v>
      </c>
      <c r="CB37" s="1219">
        <v>0</v>
      </c>
      <c r="CC37" s="91">
        <v>0</v>
      </c>
      <c r="CD37" s="91">
        <v>0</v>
      </c>
      <c r="CE37" s="91">
        <v>0</v>
      </c>
      <c r="CF37" s="606">
        <v>0</v>
      </c>
      <c r="CG37" s="606">
        <v>6960</v>
      </c>
      <c r="CH37" s="606">
        <v>5460</v>
      </c>
      <c r="CI37" s="606">
        <v>5697</v>
      </c>
      <c r="CJ37" s="606">
        <v>18117</v>
      </c>
      <c r="CK37" s="609">
        <v>95114.25</v>
      </c>
      <c r="CL37" s="609">
        <v>0</v>
      </c>
      <c r="CM37" s="609"/>
      <c r="CN37" s="609"/>
      <c r="CO37" s="609"/>
      <c r="CP37" s="609">
        <v>0</v>
      </c>
      <c r="CQ37" s="609">
        <v>7128</v>
      </c>
      <c r="CR37" s="609">
        <v>916.40000000000009</v>
      </c>
      <c r="CS37" s="609">
        <v>51</v>
      </c>
      <c r="CT37" s="618">
        <v>103209.65</v>
      </c>
      <c r="CU37" s="613">
        <v>0</v>
      </c>
      <c r="CV37" s="613">
        <v>0</v>
      </c>
      <c r="CW37" s="613">
        <v>0</v>
      </c>
      <c r="CX37" s="623">
        <v>0</v>
      </c>
      <c r="CY37" s="618">
        <v>0</v>
      </c>
      <c r="CZ37" s="613">
        <v>0</v>
      </c>
      <c r="DA37" s="613">
        <v>0</v>
      </c>
      <c r="DB37" s="613">
        <v>0</v>
      </c>
      <c r="DC37" s="623">
        <v>0</v>
      </c>
      <c r="DD37" s="618">
        <v>0</v>
      </c>
      <c r="DE37" s="614"/>
      <c r="DF37" s="614"/>
      <c r="DG37" s="614"/>
      <c r="DH37" s="624"/>
      <c r="DI37" s="619"/>
      <c r="DJ37" s="617">
        <f t="shared" si="6"/>
        <v>103209.65</v>
      </c>
      <c r="DK37" s="612">
        <f t="shared" si="7"/>
        <v>1543343.7136284672</v>
      </c>
      <c r="DL37" s="511">
        <f t="shared" si="8"/>
        <v>5529.6</v>
      </c>
      <c r="DM37" s="511">
        <f t="shared" si="9"/>
        <v>1548873.3136284673</v>
      </c>
      <c r="DN37" s="70"/>
      <c r="DO37" s="76"/>
      <c r="DP37" s="29"/>
    </row>
    <row r="38" spans="1:120" x14ac:dyDescent="0.25">
      <c r="A38" s="510">
        <v>2006</v>
      </c>
      <c r="B38" s="365">
        <v>8312006</v>
      </c>
      <c r="C38" s="90" t="s">
        <v>96</v>
      </c>
      <c r="D38" s="91">
        <v>308</v>
      </c>
      <c r="E38" s="91">
        <v>308</v>
      </c>
      <c r="F38" s="91">
        <v>0</v>
      </c>
      <c r="G38" s="91">
        <v>0</v>
      </c>
      <c r="H38" s="91">
        <v>0</v>
      </c>
      <c r="I38" s="91">
        <v>1097096</v>
      </c>
      <c r="J38" s="91">
        <v>0</v>
      </c>
      <c r="K38" s="91">
        <v>0</v>
      </c>
      <c r="L38" s="91">
        <v>5389.9999999999973</v>
      </c>
      <c r="M38" s="91">
        <v>0</v>
      </c>
      <c r="N38" s="91">
        <v>9840.0000000000109</v>
      </c>
      <c r="O38" s="91">
        <v>0</v>
      </c>
      <c r="P38" s="91">
        <v>2350.0000000000023</v>
      </c>
      <c r="Q38" s="91">
        <v>285.00000000000034</v>
      </c>
      <c r="R38" s="91">
        <v>0</v>
      </c>
      <c r="S38" s="91">
        <v>485.00000000000051</v>
      </c>
      <c r="T38" s="91">
        <v>515.00000000000057</v>
      </c>
      <c r="U38" s="91">
        <v>0</v>
      </c>
      <c r="V38" s="91">
        <v>0</v>
      </c>
      <c r="W38" s="91">
        <v>0</v>
      </c>
      <c r="X38" s="91">
        <v>0</v>
      </c>
      <c r="Y38" s="91">
        <v>0</v>
      </c>
      <c r="Z38" s="91">
        <v>0</v>
      </c>
      <c r="AA38" s="91">
        <v>0</v>
      </c>
      <c r="AB38" s="91">
        <v>21338.333333333256</v>
      </c>
      <c r="AC38" s="91">
        <v>0</v>
      </c>
      <c r="AD38" s="91">
        <v>79925.412427325515</v>
      </c>
      <c r="AE38" s="91">
        <v>0</v>
      </c>
      <c r="AF38" s="91">
        <v>0</v>
      </c>
      <c r="AG38" s="91">
        <v>0</v>
      </c>
      <c r="AH38" s="91">
        <v>134400</v>
      </c>
      <c r="AI38" s="91">
        <v>0</v>
      </c>
      <c r="AJ38" s="91">
        <v>0</v>
      </c>
      <c r="AK38" s="91">
        <v>0</v>
      </c>
      <c r="AL38" s="91">
        <v>8009.8</v>
      </c>
      <c r="AM38" s="91">
        <v>0</v>
      </c>
      <c r="AN38" s="91">
        <v>0</v>
      </c>
      <c r="AO38" s="91">
        <v>0</v>
      </c>
      <c r="AP38" s="91">
        <v>0</v>
      </c>
      <c r="AQ38" s="91">
        <v>0</v>
      </c>
      <c r="AR38" s="91">
        <v>0</v>
      </c>
      <c r="AS38" s="91">
        <v>0</v>
      </c>
      <c r="AT38" s="91">
        <v>0</v>
      </c>
      <c r="AU38" s="91">
        <v>1097096</v>
      </c>
      <c r="AV38" s="91">
        <v>120128.74576065879</v>
      </c>
      <c r="AW38" s="91">
        <v>142409.79999999999</v>
      </c>
      <c r="AX38" s="91">
        <v>175021.14288063222</v>
      </c>
      <c r="AY38" s="91">
        <v>1359634.5457606588</v>
      </c>
      <c r="AZ38" s="91">
        <v>1351624.7457606588</v>
      </c>
      <c r="BA38" s="91">
        <v>4610</v>
      </c>
      <c r="BB38" s="91">
        <v>1419880</v>
      </c>
      <c r="BC38" s="91">
        <v>68255.254239341244</v>
      </c>
      <c r="BD38" s="91">
        <v>0</v>
      </c>
      <c r="BE38" s="91">
        <v>1427889.8</v>
      </c>
      <c r="BF38" s="91">
        <v>1427889.8</v>
      </c>
      <c r="BG38" s="91">
        <v>0</v>
      </c>
      <c r="BH38" s="91">
        <v>1427889.8</v>
      </c>
      <c r="BI38" s="91">
        <v>1285480</v>
      </c>
      <c r="BJ38" s="91">
        <v>1285480</v>
      </c>
      <c r="BK38" s="91">
        <v>4173.636363636364</v>
      </c>
      <c r="BL38" s="91">
        <v>4115.9428571428571</v>
      </c>
      <c r="BM38" s="91">
        <v>1.4017081503788347E-2</v>
      </c>
      <c r="BN38" s="91">
        <v>0</v>
      </c>
      <c r="BO38" s="91">
        <v>0</v>
      </c>
      <c r="BP38" s="91">
        <v>1427889.8</v>
      </c>
      <c r="BQ38" s="91">
        <v>4610</v>
      </c>
      <c r="BR38" s="91" t="s">
        <v>1338</v>
      </c>
      <c r="BS38" s="91">
        <v>4636.005844155844</v>
      </c>
      <c r="BT38" s="91">
        <v>1.5617826033045512E-2</v>
      </c>
      <c r="BU38" s="91">
        <v>0</v>
      </c>
      <c r="BV38" s="91">
        <v>1427889.8</v>
      </c>
      <c r="BW38" s="91">
        <v>0</v>
      </c>
      <c r="BX38" s="91">
        <v>1427889.8</v>
      </c>
      <c r="BY38" s="91">
        <v>8009.8</v>
      </c>
      <c r="BZ38" s="91">
        <v>1419880</v>
      </c>
      <c r="CB38" s="1219">
        <v>0</v>
      </c>
      <c r="CC38" s="91">
        <v>0</v>
      </c>
      <c r="CD38" s="91">
        <v>0</v>
      </c>
      <c r="CE38" s="91">
        <v>0</v>
      </c>
      <c r="CF38" s="606">
        <v>0</v>
      </c>
      <c r="CG38" s="606">
        <v>9450</v>
      </c>
      <c r="CH38" s="606">
        <v>9327.7333333333336</v>
      </c>
      <c r="CI38" s="606">
        <v>9144</v>
      </c>
      <c r="CJ38" s="606">
        <v>27921.733333333334</v>
      </c>
      <c r="CK38" s="609">
        <v>146589.1</v>
      </c>
      <c r="CL38" s="609">
        <v>0</v>
      </c>
      <c r="CM38" s="609"/>
      <c r="CN38" s="609"/>
      <c r="CO38" s="609"/>
      <c r="CP38" s="609">
        <v>0</v>
      </c>
      <c r="CQ38" s="609">
        <v>0</v>
      </c>
      <c r="CR38" s="609">
        <v>266.40000000000003</v>
      </c>
      <c r="CS38" s="609">
        <v>1056.4000000000001</v>
      </c>
      <c r="CT38" s="618">
        <v>147911.9</v>
      </c>
      <c r="CU38" s="613">
        <v>0</v>
      </c>
      <c r="CV38" s="613">
        <v>0</v>
      </c>
      <c r="CW38" s="613">
        <v>0</v>
      </c>
      <c r="CX38" s="623">
        <v>0</v>
      </c>
      <c r="CY38" s="618">
        <v>0</v>
      </c>
      <c r="CZ38" s="613">
        <v>0</v>
      </c>
      <c r="DA38" s="613">
        <v>0</v>
      </c>
      <c r="DB38" s="613">
        <v>0</v>
      </c>
      <c r="DC38" s="623">
        <v>0</v>
      </c>
      <c r="DD38" s="618">
        <v>0</v>
      </c>
      <c r="DE38" s="614"/>
      <c r="DF38" s="614"/>
      <c r="DG38" s="614"/>
      <c r="DH38" s="624"/>
      <c r="DI38" s="619"/>
      <c r="DJ38" s="617">
        <f t="shared" si="6"/>
        <v>147911.9</v>
      </c>
      <c r="DK38" s="612">
        <f t="shared" si="7"/>
        <v>1567791.9</v>
      </c>
      <c r="DL38" s="511">
        <f t="shared" si="8"/>
        <v>8009.8</v>
      </c>
      <c r="DM38" s="511">
        <f t="shared" si="9"/>
        <v>1575801.7</v>
      </c>
      <c r="DN38" s="70"/>
      <c r="DO38" s="76"/>
      <c r="DP38" s="29"/>
    </row>
    <row r="39" spans="1:120" x14ac:dyDescent="0.25">
      <c r="A39" s="510">
        <v>2007</v>
      </c>
      <c r="B39" s="365">
        <v>8312007</v>
      </c>
      <c r="C39" s="90" t="s">
        <v>97</v>
      </c>
      <c r="D39" s="91">
        <v>431</v>
      </c>
      <c r="E39" s="91">
        <v>431</v>
      </c>
      <c r="F39" s="91">
        <v>0</v>
      </c>
      <c r="G39" s="91">
        <v>0</v>
      </c>
      <c r="H39" s="91">
        <v>0</v>
      </c>
      <c r="I39" s="91">
        <v>1535222</v>
      </c>
      <c r="J39" s="91">
        <v>0</v>
      </c>
      <c r="K39" s="91">
        <v>0</v>
      </c>
      <c r="L39" s="91">
        <v>68109.999999999971</v>
      </c>
      <c r="M39" s="91">
        <v>0</v>
      </c>
      <c r="N39" s="91">
        <v>118899.99999999991</v>
      </c>
      <c r="O39" s="91">
        <v>0</v>
      </c>
      <c r="P39" s="91">
        <v>7990.0000000000018</v>
      </c>
      <c r="Q39" s="91">
        <v>17099.999999999967</v>
      </c>
      <c r="R39" s="91">
        <v>0</v>
      </c>
      <c r="S39" s="91">
        <v>33465.000000000007</v>
      </c>
      <c r="T39" s="91">
        <v>84975</v>
      </c>
      <c r="U39" s="91">
        <v>7480.00000000001</v>
      </c>
      <c r="V39" s="91">
        <v>0</v>
      </c>
      <c r="W39" s="91">
        <v>0</v>
      </c>
      <c r="X39" s="91">
        <v>0</v>
      </c>
      <c r="Y39" s="91">
        <v>0</v>
      </c>
      <c r="Z39" s="91">
        <v>0</v>
      </c>
      <c r="AA39" s="91">
        <v>0</v>
      </c>
      <c r="AB39" s="91">
        <v>36715.668449197881</v>
      </c>
      <c r="AC39" s="91">
        <v>0</v>
      </c>
      <c r="AD39" s="91">
        <v>135486.80833654216</v>
      </c>
      <c r="AE39" s="91">
        <v>0</v>
      </c>
      <c r="AF39" s="91">
        <v>0</v>
      </c>
      <c r="AG39" s="91">
        <v>0</v>
      </c>
      <c r="AH39" s="91">
        <v>134400</v>
      </c>
      <c r="AI39" s="91">
        <v>0</v>
      </c>
      <c r="AJ39" s="91">
        <v>0</v>
      </c>
      <c r="AK39" s="91">
        <v>0</v>
      </c>
      <c r="AL39" s="91">
        <v>7138.6</v>
      </c>
      <c r="AM39" s="91">
        <v>0</v>
      </c>
      <c r="AN39" s="91">
        <v>0</v>
      </c>
      <c r="AO39" s="91">
        <v>0</v>
      </c>
      <c r="AP39" s="91">
        <v>0</v>
      </c>
      <c r="AQ39" s="91">
        <v>0</v>
      </c>
      <c r="AR39" s="91">
        <v>0</v>
      </c>
      <c r="AS39" s="91">
        <v>0</v>
      </c>
      <c r="AT39" s="91">
        <v>0</v>
      </c>
      <c r="AU39" s="91">
        <v>1535222</v>
      </c>
      <c r="AV39" s="91">
        <v>510222.47678573994</v>
      </c>
      <c r="AW39" s="91">
        <v>141538.6</v>
      </c>
      <c r="AX39" s="91">
        <v>365842.41515253478</v>
      </c>
      <c r="AY39" s="91">
        <v>2186983.07678574</v>
      </c>
      <c r="AZ39" s="91">
        <v>2179844.4767857399</v>
      </c>
      <c r="BA39" s="91">
        <v>4610</v>
      </c>
      <c r="BB39" s="91">
        <v>1986910</v>
      </c>
      <c r="BC39" s="91">
        <v>0</v>
      </c>
      <c r="BD39" s="91">
        <v>0</v>
      </c>
      <c r="BE39" s="91">
        <v>2186983.07678574</v>
      </c>
      <c r="BF39" s="91">
        <v>2186983.07678574</v>
      </c>
      <c r="BG39" s="91">
        <v>0</v>
      </c>
      <c r="BH39" s="91">
        <v>1994048.6</v>
      </c>
      <c r="BI39" s="91">
        <v>1852510</v>
      </c>
      <c r="BJ39" s="91">
        <v>2045444.4767857399</v>
      </c>
      <c r="BK39" s="91">
        <v>4745.8108510109978</v>
      </c>
      <c r="BL39" s="91">
        <v>4734.731366666666</v>
      </c>
      <c r="BM39" s="91">
        <v>2.3400449753777654E-3</v>
      </c>
      <c r="BN39" s="91">
        <v>2.6599550246222347E-3</v>
      </c>
      <c r="BO39" s="91">
        <v>5428.0883427596455</v>
      </c>
      <c r="BP39" s="91">
        <v>2192411.1651284997</v>
      </c>
      <c r="BQ39" s="91">
        <v>5070.2379701357304</v>
      </c>
      <c r="BR39" s="91" t="s">
        <v>1338</v>
      </c>
      <c r="BS39" s="91">
        <v>5086.8008471658923</v>
      </c>
      <c r="BT39" s="91">
        <v>6.5814249673668002E-3</v>
      </c>
      <c r="BU39" s="91">
        <v>0</v>
      </c>
      <c r="BV39" s="91">
        <v>2192411.1651284997</v>
      </c>
      <c r="BW39" s="91">
        <v>0</v>
      </c>
      <c r="BX39" s="91">
        <v>2192411.1651284997</v>
      </c>
      <c r="BY39" s="91">
        <v>7138.6</v>
      </c>
      <c r="BZ39" s="91">
        <v>2185272.5651284996</v>
      </c>
      <c r="CB39" s="1219">
        <v>0</v>
      </c>
      <c r="CC39" s="91">
        <v>0</v>
      </c>
      <c r="CD39" s="91">
        <v>0</v>
      </c>
      <c r="CE39" s="91">
        <v>0</v>
      </c>
      <c r="CF39" s="606">
        <v>0</v>
      </c>
      <c r="CG39" s="606">
        <v>8712</v>
      </c>
      <c r="CH39" s="606">
        <v>8610</v>
      </c>
      <c r="CI39" s="606">
        <v>9360</v>
      </c>
      <c r="CJ39" s="606">
        <v>26682</v>
      </c>
      <c r="CK39" s="609">
        <v>140080.5</v>
      </c>
      <c r="CL39" s="609">
        <v>0</v>
      </c>
      <c r="CM39" s="609"/>
      <c r="CN39" s="609"/>
      <c r="CO39" s="609"/>
      <c r="CP39" s="609">
        <v>0</v>
      </c>
      <c r="CQ39" s="609">
        <v>9486</v>
      </c>
      <c r="CR39" s="609">
        <v>1258.4000000000001</v>
      </c>
      <c r="CS39" s="609">
        <v>53.400000000000006</v>
      </c>
      <c r="CT39" s="618">
        <v>150878.29999999999</v>
      </c>
      <c r="CU39" s="613">
        <v>0</v>
      </c>
      <c r="CV39" s="613">
        <v>0</v>
      </c>
      <c r="CW39" s="613">
        <v>0</v>
      </c>
      <c r="CX39" s="623">
        <v>0</v>
      </c>
      <c r="CY39" s="618">
        <v>0</v>
      </c>
      <c r="CZ39" s="613">
        <v>0</v>
      </c>
      <c r="DA39" s="613">
        <v>0</v>
      </c>
      <c r="DB39" s="613">
        <v>0</v>
      </c>
      <c r="DC39" s="623">
        <v>0</v>
      </c>
      <c r="DD39" s="618">
        <v>0</v>
      </c>
      <c r="DE39" s="614"/>
      <c r="DF39" s="614"/>
      <c r="DG39" s="614"/>
      <c r="DH39" s="624"/>
      <c r="DI39" s="619"/>
      <c r="DJ39" s="617">
        <f t="shared" si="6"/>
        <v>150878.29999999999</v>
      </c>
      <c r="DK39" s="612">
        <f t="shared" si="7"/>
        <v>2336150.8651284995</v>
      </c>
      <c r="DL39" s="511">
        <f t="shared" si="8"/>
        <v>7138.6</v>
      </c>
      <c r="DM39" s="511">
        <f t="shared" si="9"/>
        <v>2343289.4651284995</v>
      </c>
      <c r="DN39" s="70"/>
      <c r="DO39" s="76"/>
      <c r="DP39" s="29"/>
    </row>
    <row r="40" spans="1:120" x14ac:dyDescent="0.25">
      <c r="A40" s="510">
        <v>2008</v>
      </c>
      <c r="B40" s="365">
        <v>8312008</v>
      </c>
      <c r="C40" s="90" t="s">
        <v>98</v>
      </c>
      <c r="D40" s="91">
        <v>193</v>
      </c>
      <c r="E40" s="91">
        <v>193</v>
      </c>
      <c r="F40" s="91">
        <v>0</v>
      </c>
      <c r="G40" s="91">
        <v>0</v>
      </c>
      <c r="H40" s="91">
        <v>0</v>
      </c>
      <c r="I40" s="91">
        <v>687466</v>
      </c>
      <c r="J40" s="91">
        <v>0</v>
      </c>
      <c r="K40" s="91">
        <v>0</v>
      </c>
      <c r="L40" s="91">
        <v>17149.999999999964</v>
      </c>
      <c r="M40" s="91">
        <v>0</v>
      </c>
      <c r="N40" s="91">
        <v>31160.000000000069</v>
      </c>
      <c r="O40" s="91">
        <v>0</v>
      </c>
      <c r="P40" s="91">
        <v>9718.9285714285597</v>
      </c>
      <c r="Q40" s="91">
        <v>9066.7582417582507</v>
      </c>
      <c r="R40" s="91">
        <v>0</v>
      </c>
      <c r="S40" s="91">
        <v>18000.96153846151</v>
      </c>
      <c r="T40" s="91">
        <v>13107.032967032981</v>
      </c>
      <c r="U40" s="91">
        <v>4326.5934065934116</v>
      </c>
      <c r="V40" s="91">
        <v>0</v>
      </c>
      <c r="W40" s="91">
        <v>0</v>
      </c>
      <c r="X40" s="91">
        <v>0</v>
      </c>
      <c r="Y40" s="91">
        <v>0</v>
      </c>
      <c r="Z40" s="91">
        <v>0</v>
      </c>
      <c r="AA40" s="91">
        <v>0</v>
      </c>
      <c r="AB40" s="91">
        <v>24868.160919540212</v>
      </c>
      <c r="AC40" s="91">
        <v>0</v>
      </c>
      <c r="AD40" s="91">
        <v>57540.979404031532</v>
      </c>
      <c r="AE40" s="91">
        <v>0</v>
      </c>
      <c r="AF40" s="91">
        <v>0</v>
      </c>
      <c r="AG40" s="91">
        <v>0</v>
      </c>
      <c r="AH40" s="91">
        <v>134400</v>
      </c>
      <c r="AI40" s="91">
        <v>0</v>
      </c>
      <c r="AJ40" s="91">
        <v>0</v>
      </c>
      <c r="AK40" s="91">
        <v>0</v>
      </c>
      <c r="AL40" s="91">
        <v>4103</v>
      </c>
      <c r="AM40" s="91">
        <v>0</v>
      </c>
      <c r="AN40" s="91">
        <v>0</v>
      </c>
      <c r="AO40" s="91">
        <v>0</v>
      </c>
      <c r="AP40" s="91">
        <v>0</v>
      </c>
      <c r="AQ40" s="91">
        <v>0</v>
      </c>
      <c r="AR40" s="91">
        <v>0</v>
      </c>
      <c r="AS40" s="91">
        <v>0</v>
      </c>
      <c r="AT40" s="91">
        <v>0</v>
      </c>
      <c r="AU40" s="91">
        <v>687466</v>
      </c>
      <c r="AV40" s="91">
        <v>184939.41504884651</v>
      </c>
      <c r="AW40" s="91">
        <v>138503</v>
      </c>
      <c r="AX40" s="91">
        <v>148880.73552885634</v>
      </c>
      <c r="AY40" s="91">
        <v>1010908.4150488465</v>
      </c>
      <c r="AZ40" s="91">
        <v>1006805.4150488465</v>
      </c>
      <c r="BA40" s="91">
        <v>4610</v>
      </c>
      <c r="BB40" s="91">
        <v>889730</v>
      </c>
      <c r="BC40" s="91">
        <v>0</v>
      </c>
      <c r="BD40" s="91">
        <v>0</v>
      </c>
      <c r="BE40" s="91">
        <v>1010908.4150488465</v>
      </c>
      <c r="BF40" s="91">
        <v>1010908.4150488465</v>
      </c>
      <c r="BG40" s="91">
        <v>0</v>
      </c>
      <c r="BH40" s="91">
        <v>893833</v>
      </c>
      <c r="BI40" s="91">
        <v>755330</v>
      </c>
      <c r="BJ40" s="91">
        <v>872405.41504884651</v>
      </c>
      <c r="BK40" s="91">
        <v>4520.2353111339198</v>
      </c>
      <c r="BL40" s="91">
        <v>4412.0078832512309</v>
      </c>
      <c r="BM40" s="91">
        <v>2.4530198210556152E-2</v>
      </c>
      <c r="BN40" s="91">
        <v>-5.2000991052780759E-3</v>
      </c>
      <c r="BO40" s="91">
        <v>-4427.9755015116871</v>
      </c>
      <c r="BP40" s="91">
        <v>1006480.4395473348</v>
      </c>
      <c r="BQ40" s="91">
        <v>5193.6654898825636</v>
      </c>
      <c r="BR40" s="91" t="s">
        <v>1338</v>
      </c>
      <c r="BS40" s="91">
        <v>5214.9245572400769</v>
      </c>
      <c r="BT40" s="91">
        <v>2.4118528975666464E-2</v>
      </c>
      <c r="BU40" s="91">
        <v>0</v>
      </c>
      <c r="BV40" s="91">
        <v>1006480.4395473348</v>
      </c>
      <c r="BW40" s="91">
        <v>0</v>
      </c>
      <c r="BX40" s="91">
        <v>1006480.4395473348</v>
      </c>
      <c r="BY40" s="91">
        <v>4103</v>
      </c>
      <c r="BZ40" s="91">
        <v>1002377.4395473348</v>
      </c>
      <c r="CB40" s="1219">
        <v>0</v>
      </c>
      <c r="CC40" s="91">
        <v>0</v>
      </c>
      <c r="CD40" s="91">
        <v>0</v>
      </c>
      <c r="CE40" s="91">
        <v>0</v>
      </c>
      <c r="CF40" s="606">
        <v>0</v>
      </c>
      <c r="CG40" s="606">
        <v>0</v>
      </c>
      <c r="CH40" s="606">
        <v>0</v>
      </c>
      <c r="CI40" s="606">
        <v>0</v>
      </c>
      <c r="CJ40" s="606">
        <v>0</v>
      </c>
      <c r="CK40" s="609">
        <v>0</v>
      </c>
      <c r="CL40" s="609">
        <v>0</v>
      </c>
      <c r="CM40" s="609"/>
      <c r="CN40" s="609"/>
      <c r="CO40" s="609"/>
      <c r="CP40" s="609">
        <v>0</v>
      </c>
      <c r="CQ40" s="609">
        <v>0</v>
      </c>
      <c r="CR40" s="609">
        <v>0</v>
      </c>
      <c r="CS40" s="609">
        <v>0</v>
      </c>
      <c r="CT40" s="618">
        <v>0</v>
      </c>
      <c r="CU40" s="613">
        <v>0</v>
      </c>
      <c r="CV40" s="613">
        <v>0</v>
      </c>
      <c r="CW40" s="613">
        <v>0</v>
      </c>
      <c r="CX40" s="623">
        <v>0</v>
      </c>
      <c r="CY40" s="618">
        <v>0</v>
      </c>
      <c r="CZ40" s="613">
        <v>0</v>
      </c>
      <c r="DA40" s="613">
        <v>0</v>
      </c>
      <c r="DB40" s="613">
        <v>0</v>
      </c>
      <c r="DC40" s="623">
        <v>0</v>
      </c>
      <c r="DD40" s="618">
        <v>0</v>
      </c>
      <c r="DE40" s="614"/>
      <c r="DF40" s="614"/>
      <c r="DG40" s="614"/>
      <c r="DH40" s="624"/>
      <c r="DI40" s="619"/>
      <c r="DJ40" s="617">
        <f t="shared" si="6"/>
        <v>0</v>
      </c>
      <c r="DK40" s="612">
        <f t="shared" si="7"/>
        <v>1002377.4395473348</v>
      </c>
      <c r="DL40" s="511">
        <f t="shared" si="8"/>
        <v>4103</v>
      </c>
      <c r="DM40" s="511">
        <f t="shared" si="9"/>
        <v>1006480.4395473348</v>
      </c>
      <c r="DN40" s="70"/>
      <c r="DO40" s="76"/>
      <c r="DP40" s="29"/>
    </row>
    <row r="41" spans="1:120" x14ac:dyDescent="0.25">
      <c r="A41" s="510">
        <v>2009</v>
      </c>
      <c r="B41" s="365">
        <v>8312009</v>
      </c>
      <c r="C41" s="90" t="s">
        <v>99</v>
      </c>
      <c r="D41" s="91">
        <v>195</v>
      </c>
      <c r="E41" s="91">
        <v>195</v>
      </c>
      <c r="F41" s="91">
        <v>0</v>
      </c>
      <c r="G41" s="91">
        <v>0</v>
      </c>
      <c r="H41" s="91">
        <v>0</v>
      </c>
      <c r="I41" s="91">
        <v>694590</v>
      </c>
      <c r="J41" s="91">
        <v>0</v>
      </c>
      <c r="K41" s="91">
        <v>0</v>
      </c>
      <c r="L41" s="91">
        <v>55860.000000000036</v>
      </c>
      <c r="M41" s="91">
        <v>0</v>
      </c>
      <c r="N41" s="91">
        <v>95120.000000000015</v>
      </c>
      <c r="O41" s="91">
        <v>0</v>
      </c>
      <c r="P41" s="91">
        <v>2399.2146596858647</v>
      </c>
      <c r="Q41" s="91">
        <v>2909.6858638743465</v>
      </c>
      <c r="R41" s="91">
        <v>908.63874345549959</v>
      </c>
      <c r="S41" s="91">
        <v>23272.382198952844</v>
      </c>
      <c r="T41" s="91">
        <v>34701.832460732956</v>
      </c>
      <c r="U41" s="91">
        <v>13190.575916230364</v>
      </c>
      <c r="V41" s="91">
        <v>0</v>
      </c>
      <c r="W41" s="91">
        <v>0</v>
      </c>
      <c r="X41" s="91">
        <v>0</v>
      </c>
      <c r="Y41" s="91">
        <v>0</v>
      </c>
      <c r="Z41" s="91">
        <v>0</v>
      </c>
      <c r="AA41" s="91">
        <v>0</v>
      </c>
      <c r="AB41" s="91">
        <v>21158.620689655116</v>
      </c>
      <c r="AC41" s="91">
        <v>0</v>
      </c>
      <c r="AD41" s="91">
        <v>103017.42331288343</v>
      </c>
      <c r="AE41" s="91">
        <v>0</v>
      </c>
      <c r="AF41" s="91">
        <v>5088.0000000000045</v>
      </c>
      <c r="AG41" s="91">
        <v>0</v>
      </c>
      <c r="AH41" s="91">
        <v>134400</v>
      </c>
      <c r="AI41" s="91">
        <v>0</v>
      </c>
      <c r="AJ41" s="91">
        <v>0</v>
      </c>
      <c r="AK41" s="91">
        <v>0</v>
      </c>
      <c r="AL41" s="91">
        <v>4217.8</v>
      </c>
      <c r="AM41" s="91">
        <v>0</v>
      </c>
      <c r="AN41" s="91">
        <v>0</v>
      </c>
      <c r="AO41" s="91">
        <v>0</v>
      </c>
      <c r="AP41" s="91">
        <v>0</v>
      </c>
      <c r="AQ41" s="91">
        <v>0</v>
      </c>
      <c r="AR41" s="91">
        <v>0</v>
      </c>
      <c r="AS41" s="91">
        <v>0</v>
      </c>
      <c r="AT41" s="91">
        <v>0</v>
      </c>
      <c r="AU41" s="91">
        <v>694590</v>
      </c>
      <c r="AV41" s="91">
        <v>357626.37384547043</v>
      </c>
      <c r="AW41" s="91">
        <v>138617.79999999999</v>
      </c>
      <c r="AX41" s="91">
        <v>213724.19057363173</v>
      </c>
      <c r="AY41" s="91">
        <v>1190834.1738454704</v>
      </c>
      <c r="AZ41" s="91">
        <v>1186616.3738454704</v>
      </c>
      <c r="BA41" s="91">
        <v>4610</v>
      </c>
      <c r="BB41" s="91">
        <v>898950</v>
      </c>
      <c r="BC41" s="91">
        <v>0</v>
      </c>
      <c r="BD41" s="91">
        <v>0</v>
      </c>
      <c r="BE41" s="91">
        <v>1190834.1738454704</v>
      </c>
      <c r="BF41" s="91">
        <v>1190834.1738454707</v>
      </c>
      <c r="BG41" s="91">
        <v>0</v>
      </c>
      <c r="BH41" s="91">
        <v>903167.8</v>
      </c>
      <c r="BI41" s="91">
        <v>764550</v>
      </c>
      <c r="BJ41" s="91">
        <v>1052216.3738454704</v>
      </c>
      <c r="BK41" s="91">
        <v>5395.9814043357455</v>
      </c>
      <c r="BL41" s="91">
        <v>5052.5536786407774</v>
      </c>
      <c r="BM41" s="91">
        <v>6.797111867346968E-2</v>
      </c>
      <c r="BN41" s="91">
        <v>-2.6920559336734838E-2</v>
      </c>
      <c r="BO41" s="91">
        <v>-26523.426366037951</v>
      </c>
      <c r="BP41" s="91">
        <v>1164310.7474794325</v>
      </c>
      <c r="BQ41" s="91">
        <v>5949.1946024586277</v>
      </c>
      <c r="BR41" s="91" t="s">
        <v>1338</v>
      </c>
      <c r="BS41" s="91">
        <v>5970.8243460483718</v>
      </c>
      <c r="BT41" s="91">
        <v>4.3257864436468063E-2</v>
      </c>
      <c r="BU41" s="91">
        <v>0</v>
      </c>
      <c r="BV41" s="91">
        <v>1164310.7474794325</v>
      </c>
      <c r="BW41" s="91">
        <v>0</v>
      </c>
      <c r="BX41" s="91">
        <v>1164310.7474794325</v>
      </c>
      <c r="BY41" s="91">
        <v>4217.8</v>
      </c>
      <c r="BZ41" s="91">
        <v>1160092.9474794324</v>
      </c>
      <c r="CB41" s="1219">
        <v>0</v>
      </c>
      <c r="CC41" s="91">
        <v>0</v>
      </c>
      <c r="CD41" s="91">
        <v>0</v>
      </c>
      <c r="CE41" s="91">
        <v>0</v>
      </c>
      <c r="CF41" s="606">
        <v>0</v>
      </c>
      <c r="CG41" s="606">
        <v>0</v>
      </c>
      <c r="CH41" s="606">
        <v>0</v>
      </c>
      <c r="CI41" s="606">
        <v>0</v>
      </c>
      <c r="CJ41" s="606">
        <v>0</v>
      </c>
      <c r="CK41" s="609">
        <v>0</v>
      </c>
      <c r="CL41" s="609">
        <v>0</v>
      </c>
      <c r="CM41" s="609"/>
      <c r="CN41" s="609"/>
      <c r="CO41" s="609"/>
      <c r="CP41" s="609">
        <v>0</v>
      </c>
      <c r="CQ41" s="609">
        <v>0</v>
      </c>
      <c r="CR41" s="609">
        <v>0</v>
      </c>
      <c r="CS41" s="609">
        <v>0</v>
      </c>
      <c r="CT41" s="618">
        <v>0</v>
      </c>
      <c r="CU41" s="613">
        <v>0</v>
      </c>
      <c r="CV41" s="613">
        <v>0</v>
      </c>
      <c r="CW41" s="613">
        <v>0</v>
      </c>
      <c r="CX41" s="623">
        <v>0</v>
      </c>
      <c r="CY41" s="618">
        <v>0</v>
      </c>
      <c r="CZ41" s="613">
        <v>0</v>
      </c>
      <c r="DA41" s="613">
        <v>0</v>
      </c>
      <c r="DB41" s="613">
        <v>0</v>
      </c>
      <c r="DC41" s="623">
        <v>0</v>
      </c>
      <c r="DD41" s="618">
        <v>0</v>
      </c>
      <c r="DE41" s="614"/>
      <c r="DF41" s="614"/>
      <c r="DG41" s="614"/>
      <c r="DH41" s="624"/>
      <c r="DI41" s="619"/>
      <c r="DJ41" s="617">
        <f t="shared" si="6"/>
        <v>0</v>
      </c>
      <c r="DK41" s="612">
        <f t="shared" si="7"/>
        <v>1160092.9474794324</v>
      </c>
      <c r="DL41" s="511">
        <f t="shared" si="8"/>
        <v>4217.8</v>
      </c>
      <c r="DM41" s="511">
        <f t="shared" si="9"/>
        <v>1164310.7474794325</v>
      </c>
      <c r="DN41" s="70"/>
      <c r="DO41" s="76"/>
      <c r="DP41" s="29"/>
    </row>
    <row r="42" spans="1:120" x14ac:dyDescent="0.25">
      <c r="A42" s="510">
        <v>2010</v>
      </c>
      <c r="B42" s="365">
        <v>8312010</v>
      </c>
      <c r="C42" s="90" t="s">
        <v>100</v>
      </c>
      <c r="D42" s="91">
        <v>198</v>
      </c>
      <c r="E42" s="91">
        <v>198</v>
      </c>
      <c r="F42" s="91">
        <v>0</v>
      </c>
      <c r="G42" s="91">
        <v>0</v>
      </c>
      <c r="H42" s="91">
        <v>0</v>
      </c>
      <c r="I42" s="91">
        <v>705276</v>
      </c>
      <c r="J42" s="91">
        <v>0</v>
      </c>
      <c r="K42" s="91">
        <v>0</v>
      </c>
      <c r="L42" s="91">
        <v>54880.000000000029</v>
      </c>
      <c r="M42" s="91">
        <v>0</v>
      </c>
      <c r="N42" s="91">
        <v>92660.000000000058</v>
      </c>
      <c r="O42" s="91">
        <v>0</v>
      </c>
      <c r="P42" s="91">
        <v>0</v>
      </c>
      <c r="Q42" s="91">
        <v>3705.0000000000027</v>
      </c>
      <c r="R42" s="91">
        <v>444.99999999999994</v>
      </c>
      <c r="S42" s="91">
        <v>33465.000000000051</v>
      </c>
      <c r="T42" s="91">
        <v>35019.999999999956</v>
      </c>
      <c r="U42" s="91">
        <v>2719.9999999999995</v>
      </c>
      <c r="V42" s="91">
        <v>0</v>
      </c>
      <c r="W42" s="91">
        <v>0</v>
      </c>
      <c r="X42" s="91">
        <v>0</v>
      </c>
      <c r="Y42" s="91">
        <v>0</v>
      </c>
      <c r="Z42" s="91">
        <v>0</v>
      </c>
      <c r="AA42" s="91">
        <v>0</v>
      </c>
      <c r="AB42" s="91">
        <v>16979.651162790658</v>
      </c>
      <c r="AC42" s="91">
        <v>0</v>
      </c>
      <c r="AD42" s="91">
        <v>64545.747305389232</v>
      </c>
      <c r="AE42" s="91">
        <v>0</v>
      </c>
      <c r="AF42" s="91">
        <v>2035.2</v>
      </c>
      <c r="AG42" s="91">
        <v>0</v>
      </c>
      <c r="AH42" s="91">
        <v>134400</v>
      </c>
      <c r="AI42" s="91">
        <v>0</v>
      </c>
      <c r="AJ42" s="91">
        <v>0</v>
      </c>
      <c r="AK42" s="91">
        <v>0</v>
      </c>
      <c r="AL42" s="91">
        <v>4416.1499999999996</v>
      </c>
      <c r="AM42" s="91">
        <v>0</v>
      </c>
      <c r="AN42" s="91">
        <v>0</v>
      </c>
      <c r="AO42" s="91">
        <v>0</v>
      </c>
      <c r="AP42" s="91">
        <v>0</v>
      </c>
      <c r="AQ42" s="91">
        <v>0</v>
      </c>
      <c r="AR42" s="91">
        <v>0</v>
      </c>
      <c r="AS42" s="91">
        <v>0</v>
      </c>
      <c r="AT42" s="91">
        <v>0</v>
      </c>
      <c r="AU42" s="91">
        <v>705276</v>
      </c>
      <c r="AV42" s="91">
        <v>306455.59846817999</v>
      </c>
      <c r="AW42" s="91">
        <v>138816.15</v>
      </c>
      <c r="AX42" s="91">
        <v>194791.53371584738</v>
      </c>
      <c r="AY42" s="91">
        <v>1150547.74846818</v>
      </c>
      <c r="AZ42" s="91">
        <v>1146131.59846818</v>
      </c>
      <c r="BA42" s="91">
        <v>4610</v>
      </c>
      <c r="BB42" s="91">
        <v>912780</v>
      </c>
      <c r="BC42" s="91">
        <v>0</v>
      </c>
      <c r="BD42" s="91">
        <v>0</v>
      </c>
      <c r="BE42" s="91">
        <v>1150547.74846818</v>
      </c>
      <c r="BF42" s="91">
        <v>1150547.7484681797</v>
      </c>
      <c r="BG42" s="91">
        <v>0</v>
      </c>
      <c r="BH42" s="91">
        <v>917196.15</v>
      </c>
      <c r="BI42" s="91">
        <v>778380</v>
      </c>
      <c r="BJ42" s="91">
        <v>1011731.5984681799</v>
      </c>
      <c r="BK42" s="91">
        <v>5109.7555478190907</v>
      </c>
      <c r="BL42" s="91">
        <v>4947.8504828431369</v>
      </c>
      <c r="BM42" s="91">
        <v>3.2722303460334112E-2</v>
      </c>
      <c r="BN42" s="91">
        <v>-9.2961517301670561E-3</v>
      </c>
      <c r="BO42" s="91">
        <v>-9107.2018276846466</v>
      </c>
      <c r="BP42" s="91">
        <v>1141440.5466404953</v>
      </c>
      <c r="BQ42" s="91">
        <v>5742.5474577802797</v>
      </c>
      <c r="BR42" s="91" t="s">
        <v>1338</v>
      </c>
      <c r="BS42" s="91">
        <v>5764.851245659067</v>
      </c>
      <c r="BT42" s="91">
        <v>2.4543251798472054E-2</v>
      </c>
      <c r="BU42" s="91">
        <v>0</v>
      </c>
      <c r="BV42" s="91">
        <v>1141440.5466404953</v>
      </c>
      <c r="BW42" s="91">
        <v>0</v>
      </c>
      <c r="BX42" s="91">
        <v>1141440.5466404953</v>
      </c>
      <c r="BY42" s="91">
        <v>4416.1499999999996</v>
      </c>
      <c r="BZ42" s="91">
        <v>1137024.3966404954</v>
      </c>
      <c r="CB42" s="1219">
        <v>0</v>
      </c>
      <c r="CC42" s="91">
        <v>0</v>
      </c>
      <c r="CD42" s="91">
        <v>0</v>
      </c>
      <c r="CE42" s="91">
        <v>0</v>
      </c>
      <c r="CF42" s="606">
        <v>0</v>
      </c>
      <c r="CG42" s="606">
        <v>5010</v>
      </c>
      <c r="CH42" s="606">
        <v>3780</v>
      </c>
      <c r="CI42" s="606">
        <v>4653</v>
      </c>
      <c r="CJ42" s="606">
        <v>13443</v>
      </c>
      <c r="CK42" s="609">
        <v>70575.75</v>
      </c>
      <c r="CL42" s="609">
        <v>0</v>
      </c>
      <c r="CM42" s="609"/>
      <c r="CN42" s="609"/>
      <c r="CO42" s="609"/>
      <c r="CP42" s="609">
        <v>0</v>
      </c>
      <c r="CQ42" s="609">
        <v>4647.5999999999995</v>
      </c>
      <c r="CR42" s="609">
        <v>120.2</v>
      </c>
      <c r="CS42" s="609">
        <v>0</v>
      </c>
      <c r="CT42" s="618">
        <v>75343.55</v>
      </c>
      <c r="CU42" s="613">
        <v>0</v>
      </c>
      <c r="CV42" s="613">
        <v>0</v>
      </c>
      <c r="CW42" s="613">
        <v>0</v>
      </c>
      <c r="CX42" s="623">
        <v>0</v>
      </c>
      <c r="CY42" s="618">
        <v>0</v>
      </c>
      <c r="CZ42" s="613">
        <v>0</v>
      </c>
      <c r="DA42" s="613">
        <v>0</v>
      </c>
      <c r="DB42" s="613">
        <v>0</v>
      </c>
      <c r="DC42" s="623">
        <v>0</v>
      </c>
      <c r="DD42" s="618">
        <v>0</v>
      </c>
      <c r="DE42" s="614"/>
      <c r="DF42" s="614"/>
      <c r="DG42" s="614"/>
      <c r="DH42" s="624"/>
      <c r="DI42" s="619"/>
      <c r="DJ42" s="617">
        <f t="shared" si="6"/>
        <v>75343.55</v>
      </c>
      <c r="DK42" s="612">
        <f t="shared" ref="DK42:DK73" si="10">BZ42+CF42+DJ42</f>
        <v>1212367.9466404954</v>
      </c>
      <c r="DL42" s="511">
        <f t="shared" si="8"/>
        <v>4416.1499999999996</v>
      </c>
      <c r="DM42" s="511">
        <f t="shared" si="9"/>
        <v>1216784.0966404954</v>
      </c>
      <c r="DN42" s="70"/>
      <c r="DO42" s="76"/>
      <c r="DP42" s="29"/>
    </row>
    <row r="43" spans="1:120" x14ac:dyDescent="0.25">
      <c r="A43" s="510">
        <v>2011</v>
      </c>
      <c r="B43" s="365">
        <v>8312011</v>
      </c>
      <c r="C43" s="90" t="s">
        <v>101</v>
      </c>
      <c r="D43" s="91">
        <v>224</v>
      </c>
      <c r="E43" s="91">
        <v>224</v>
      </c>
      <c r="F43" s="91">
        <v>0</v>
      </c>
      <c r="G43" s="91">
        <v>0</v>
      </c>
      <c r="H43" s="91">
        <v>0</v>
      </c>
      <c r="I43" s="91">
        <v>797888</v>
      </c>
      <c r="J43" s="91">
        <v>0</v>
      </c>
      <c r="K43" s="91">
        <v>0</v>
      </c>
      <c r="L43" s="91">
        <v>40669.999999999971</v>
      </c>
      <c r="M43" s="91">
        <v>0</v>
      </c>
      <c r="N43" s="91">
        <v>68059.999999999956</v>
      </c>
      <c r="O43" s="91">
        <v>0</v>
      </c>
      <c r="P43" s="91">
        <v>1645</v>
      </c>
      <c r="Q43" s="91">
        <v>31065.000000000007</v>
      </c>
      <c r="R43" s="91">
        <v>12905.000000000029</v>
      </c>
      <c r="S43" s="91">
        <v>10669.999999999998</v>
      </c>
      <c r="T43" s="91">
        <v>8239.9999999999964</v>
      </c>
      <c r="U43" s="91">
        <v>679.99999999999932</v>
      </c>
      <c r="V43" s="91">
        <v>0</v>
      </c>
      <c r="W43" s="91">
        <v>0</v>
      </c>
      <c r="X43" s="91">
        <v>0</v>
      </c>
      <c r="Y43" s="91">
        <v>0</v>
      </c>
      <c r="Z43" s="91">
        <v>0</v>
      </c>
      <c r="AA43" s="91">
        <v>0</v>
      </c>
      <c r="AB43" s="91">
        <v>20332.307692307713</v>
      </c>
      <c r="AC43" s="91">
        <v>0</v>
      </c>
      <c r="AD43" s="91">
        <v>66694.023529411817</v>
      </c>
      <c r="AE43" s="91">
        <v>0</v>
      </c>
      <c r="AF43" s="91">
        <v>10137.599999999969</v>
      </c>
      <c r="AG43" s="91">
        <v>0</v>
      </c>
      <c r="AH43" s="91">
        <v>134400</v>
      </c>
      <c r="AI43" s="91">
        <v>0</v>
      </c>
      <c r="AJ43" s="91">
        <v>0</v>
      </c>
      <c r="AK43" s="91">
        <v>0</v>
      </c>
      <c r="AL43" s="91">
        <v>7360.4</v>
      </c>
      <c r="AM43" s="91">
        <v>0</v>
      </c>
      <c r="AN43" s="91">
        <v>0</v>
      </c>
      <c r="AO43" s="91">
        <v>0</v>
      </c>
      <c r="AP43" s="91">
        <v>0</v>
      </c>
      <c r="AQ43" s="91">
        <v>0</v>
      </c>
      <c r="AR43" s="91">
        <v>0</v>
      </c>
      <c r="AS43" s="91">
        <v>0</v>
      </c>
      <c r="AT43" s="91">
        <v>0</v>
      </c>
      <c r="AU43" s="91">
        <v>797888</v>
      </c>
      <c r="AV43" s="91">
        <v>271098.93122171948</v>
      </c>
      <c r="AW43" s="91">
        <v>141760.4</v>
      </c>
      <c r="AX43" s="91">
        <v>198848.98002488687</v>
      </c>
      <c r="AY43" s="91">
        <v>1210747.3312217193</v>
      </c>
      <c r="AZ43" s="91">
        <v>1203386.9312217194</v>
      </c>
      <c r="BA43" s="91">
        <v>4610</v>
      </c>
      <c r="BB43" s="91">
        <v>1032640</v>
      </c>
      <c r="BC43" s="91">
        <v>0</v>
      </c>
      <c r="BD43" s="91">
        <v>0</v>
      </c>
      <c r="BE43" s="91">
        <v>1210747.3312217193</v>
      </c>
      <c r="BF43" s="91">
        <v>1210747.3312217193</v>
      </c>
      <c r="BG43" s="91">
        <v>0</v>
      </c>
      <c r="BH43" s="91">
        <v>1040000.4</v>
      </c>
      <c r="BI43" s="91">
        <v>898240</v>
      </c>
      <c r="BJ43" s="91">
        <v>1068986.9312217194</v>
      </c>
      <c r="BK43" s="91">
        <v>4772.263085811247</v>
      </c>
      <c r="BL43" s="91">
        <v>4586.1605471698113</v>
      </c>
      <c r="BM43" s="91">
        <v>4.05791591304588E-2</v>
      </c>
      <c r="BN43" s="91">
        <v>-1.32245795652294E-2</v>
      </c>
      <c r="BO43" s="91">
        <v>-13585.61009231175</v>
      </c>
      <c r="BP43" s="91">
        <v>1197161.7211294074</v>
      </c>
      <c r="BQ43" s="91">
        <v>5311.6130407562832</v>
      </c>
      <c r="BR43" s="91" t="s">
        <v>1338</v>
      </c>
      <c r="BS43" s="91">
        <v>5344.471969327712</v>
      </c>
      <c r="BT43" s="91">
        <v>1.7934265220428403E-2</v>
      </c>
      <c r="BU43" s="91">
        <v>0</v>
      </c>
      <c r="BV43" s="91">
        <v>1197161.7211294074</v>
      </c>
      <c r="BW43" s="91">
        <v>0</v>
      </c>
      <c r="BX43" s="91">
        <v>1197161.7211294074</v>
      </c>
      <c r="BY43" s="91">
        <v>7360.4</v>
      </c>
      <c r="BZ43" s="91">
        <v>1189801.3211294075</v>
      </c>
      <c r="CB43" s="1219">
        <v>0</v>
      </c>
      <c r="CC43" s="91">
        <v>0</v>
      </c>
      <c r="CD43" s="91">
        <v>0</v>
      </c>
      <c r="CE43" s="91">
        <v>0</v>
      </c>
      <c r="CF43" s="606">
        <v>0</v>
      </c>
      <c r="CG43" s="606">
        <v>6441</v>
      </c>
      <c r="CH43" s="606">
        <v>6202</v>
      </c>
      <c r="CI43" s="606">
        <v>3579</v>
      </c>
      <c r="CJ43" s="606">
        <v>16222</v>
      </c>
      <c r="CK43" s="609">
        <v>85165.5</v>
      </c>
      <c r="CL43" s="609">
        <v>0</v>
      </c>
      <c r="CM43" s="609"/>
      <c r="CN43" s="609"/>
      <c r="CO43" s="609"/>
      <c r="CP43" s="609">
        <v>0</v>
      </c>
      <c r="CQ43" s="609">
        <v>3280.2</v>
      </c>
      <c r="CR43" s="609">
        <v>1823.8000000000002</v>
      </c>
      <c r="CS43" s="609">
        <v>156.20000000000002</v>
      </c>
      <c r="CT43" s="618">
        <v>90425.7</v>
      </c>
      <c r="CU43" s="613">
        <v>0</v>
      </c>
      <c r="CV43" s="613">
        <v>182</v>
      </c>
      <c r="CW43" s="613">
        <v>0</v>
      </c>
      <c r="CX43" s="623">
        <v>182</v>
      </c>
      <c r="CY43" s="618">
        <v>1403.22</v>
      </c>
      <c r="CZ43" s="613">
        <v>0</v>
      </c>
      <c r="DA43" s="613">
        <v>182</v>
      </c>
      <c r="DB43" s="613">
        <v>0</v>
      </c>
      <c r="DC43" s="623">
        <v>182</v>
      </c>
      <c r="DD43" s="618">
        <v>1403.22</v>
      </c>
      <c r="DE43" s="614"/>
      <c r="DF43" s="614"/>
      <c r="DG43" s="614"/>
      <c r="DH43" s="624"/>
      <c r="DI43" s="619"/>
      <c r="DJ43" s="617">
        <f t="shared" si="6"/>
        <v>93232.14</v>
      </c>
      <c r="DK43" s="612">
        <f t="shared" si="10"/>
        <v>1283033.4611294074</v>
      </c>
      <c r="DL43" s="511">
        <f t="shared" si="8"/>
        <v>7360.4</v>
      </c>
      <c r="DM43" s="511">
        <f t="shared" si="9"/>
        <v>1290393.8611294073</v>
      </c>
      <c r="DN43" s="70"/>
      <c r="DO43" s="76"/>
      <c r="DP43" s="29"/>
    </row>
    <row r="44" spans="1:120" x14ac:dyDescent="0.25">
      <c r="A44" s="510">
        <v>2012</v>
      </c>
      <c r="B44" s="365">
        <v>8312012</v>
      </c>
      <c r="C44" s="90" t="s">
        <v>102</v>
      </c>
      <c r="D44" s="91">
        <v>319</v>
      </c>
      <c r="E44" s="91">
        <v>319</v>
      </c>
      <c r="F44" s="91">
        <v>0</v>
      </c>
      <c r="G44" s="91">
        <v>0</v>
      </c>
      <c r="H44" s="91">
        <v>0</v>
      </c>
      <c r="I44" s="91">
        <v>1136278</v>
      </c>
      <c r="J44" s="91">
        <v>0</v>
      </c>
      <c r="K44" s="91">
        <v>0</v>
      </c>
      <c r="L44" s="91">
        <v>96529.999999999942</v>
      </c>
      <c r="M44" s="91">
        <v>0</v>
      </c>
      <c r="N44" s="91">
        <v>161539.99999999991</v>
      </c>
      <c r="O44" s="91">
        <v>0</v>
      </c>
      <c r="P44" s="91">
        <v>3064.6069182389947</v>
      </c>
      <c r="Q44" s="91">
        <v>1715.3773584905671</v>
      </c>
      <c r="R44" s="91">
        <v>2231.9968553459162</v>
      </c>
      <c r="S44" s="91">
        <v>25299.308176100574</v>
      </c>
      <c r="T44" s="91">
        <v>97641.084905660304</v>
      </c>
      <c r="U44" s="91">
        <v>28649.811320754674</v>
      </c>
      <c r="V44" s="91">
        <v>0</v>
      </c>
      <c r="W44" s="91">
        <v>0</v>
      </c>
      <c r="X44" s="91">
        <v>0</v>
      </c>
      <c r="Y44" s="91">
        <v>0</v>
      </c>
      <c r="Z44" s="91">
        <v>0</v>
      </c>
      <c r="AA44" s="91">
        <v>0</v>
      </c>
      <c r="AB44" s="91">
        <v>33370.567375886501</v>
      </c>
      <c r="AC44" s="91">
        <v>0</v>
      </c>
      <c r="AD44" s="91">
        <v>154385.53427419352</v>
      </c>
      <c r="AE44" s="91">
        <v>0</v>
      </c>
      <c r="AF44" s="91">
        <v>24825.599999999962</v>
      </c>
      <c r="AG44" s="91">
        <v>0</v>
      </c>
      <c r="AH44" s="91">
        <v>134400</v>
      </c>
      <c r="AI44" s="91">
        <v>0</v>
      </c>
      <c r="AJ44" s="91">
        <v>0</v>
      </c>
      <c r="AK44" s="91">
        <v>0</v>
      </c>
      <c r="AL44" s="91">
        <v>8448</v>
      </c>
      <c r="AM44" s="91">
        <v>0</v>
      </c>
      <c r="AN44" s="91">
        <v>0</v>
      </c>
      <c r="AO44" s="91">
        <v>0</v>
      </c>
      <c r="AP44" s="91">
        <v>0</v>
      </c>
      <c r="AQ44" s="91">
        <v>0</v>
      </c>
      <c r="AR44" s="91">
        <v>0</v>
      </c>
      <c r="AS44" s="91">
        <v>0</v>
      </c>
      <c r="AT44" s="91">
        <v>0</v>
      </c>
      <c r="AU44" s="91">
        <v>1136278</v>
      </c>
      <c r="AV44" s="91">
        <v>629253.88718467089</v>
      </c>
      <c r="AW44" s="91">
        <v>142848</v>
      </c>
      <c r="AX44" s="91">
        <v>375841.71846663905</v>
      </c>
      <c r="AY44" s="91">
        <v>1908379.8871846709</v>
      </c>
      <c r="AZ44" s="91">
        <v>1899931.8871846709</v>
      </c>
      <c r="BA44" s="91">
        <v>4610</v>
      </c>
      <c r="BB44" s="91">
        <v>1470590</v>
      </c>
      <c r="BC44" s="91">
        <v>0</v>
      </c>
      <c r="BD44" s="91">
        <v>0</v>
      </c>
      <c r="BE44" s="91">
        <v>1908379.8871846709</v>
      </c>
      <c r="BF44" s="91">
        <v>1908379.8871846709</v>
      </c>
      <c r="BG44" s="91">
        <v>0</v>
      </c>
      <c r="BH44" s="91">
        <v>1479038</v>
      </c>
      <c r="BI44" s="91">
        <v>1336190</v>
      </c>
      <c r="BJ44" s="91">
        <v>1765531.8871846709</v>
      </c>
      <c r="BK44" s="91">
        <v>5534.5827184472446</v>
      </c>
      <c r="BL44" s="91">
        <v>5254.0086697160887</v>
      </c>
      <c r="BM44" s="91">
        <v>5.3401900599893248E-2</v>
      </c>
      <c r="BN44" s="91">
        <v>-1.9635950299946622E-2</v>
      </c>
      <c r="BO44" s="91">
        <v>-32910.417543376781</v>
      </c>
      <c r="BP44" s="91">
        <v>1875469.4696412941</v>
      </c>
      <c r="BQ44" s="91">
        <v>5852.7318797532735</v>
      </c>
      <c r="BR44" s="91" t="s">
        <v>1338</v>
      </c>
      <c r="BS44" s="91">
        <v>5879.2146383739628</v>
      </c>
      <c r="BT44" s="91">
        <v>3.1158137826697629E-2</v>
      </c>
      <c r="BU44" s="91">
        <v>0</v>
      </c>
      <c r="BV44" s="91">
        <v>1875469.4696412941</v>
      </c>
      <c r="BW44" s="91">
        <v>0</v>
      </c>
      <c r="BX44" s="91">
        <v>1875469.4696412941</v>
      </c>
      <c r="BY44" s="91">
        <v>8448</v>
      </c>
      <c r="BZ44" s="91">
        <v>1867021.4696412941</v>
      </c>
      <c r="CB44" s="1219">
        <v>0</v>
      </c>
      <c r="CC44" s="91">
        <v>0</v>
      </c>
      <c r="CD44" s="91">
        <v>0</v>
      </c>
      <c r="CE44" s="91">
        <v>0</v>
      </c>
      <c r="CF44" s="606">
        <v>0</v>
      </c>
      <c r="CG44" s="606">
        <v>0</v>
      </c>
      <c r="CH44" s="606">
        <v>0</v>
      </c>
      <c r="CI44" s="606">
        <v>0</v>
      </c>
      <c r="CJ44" s="606">
        <v>0</v>
      </c>
      <c r="CK44" s="609">
        <v>0</v>
      </c>
      <c r="CL44" s="609">
        <v>0</v>
      </c>
      <c r="CM44" s="609"/>
      <c r="CN44" s="609"/>
      <c r="CO44" s="609"/>
      <c r="CP44" s="609">
        <v>0</v>
      </c>
      <c r="CQ44" s="609">
        <v>0</v>
      </c>
      <c r="CR44" s="609">
        <v>0</v>
      </c>
      <c r="CS44" s="609">
        <v>0</v>
      </c>
      <c r="CT44" s="618">
        <v>0</v>
      </c>
      <c r="CU44" s="613">
        <v>0</v>
      </c>
      <c r="CV44" s="613">
        <v>0</v>
      </c>
      <c r="CW44" s="613">
        <v>0</v>
      </c>
      <c r="CX44" s="623">
        <v>0</v>
      </c>
      <c r="CY44" s="618">
        <v>0</v>
      </c>
      <c r="CZ44" s="613">
        <v>0</v>
      </c>
      <c r="DA44" s="613">
        <v>0</v>
      </c>
      <c r="DB44" s="613">
        <v>0</v>
      </c>
      <c r="DC44" s="623">
        <v>0</v>
      </c>
      <c r="DD44" s="618">
        <v>0</v>
      </c>
      <c r="DE44" s="614"/>
      <c r="DF44" s="614"/>
      <c r="DG44" s="614"/>
      <c r="DH44" s="624"/>
      <c r="DI44" s="619"/>
      <c r="DJ44" s="617">
        <f t="shared" si="6"/>
        <v>0</v>
      </c>
      <c r="DK44" s="612">
        <f t="shared" si="10"/>
        <v>1867021.4696412941</v>
      </c>
      <c r="DL44" s="511">
        <f t="shared" si="8"/>
        <v>8448</v>
      </c>
      <c r="DM44" s="511">
        <f t="shared" si="9"/>
        <v>1875469.4696412941</v>
      </c>
      <c r="DN44" s="70"/>
      <c r="DO44" s="76"/>
      <c r="DP44" s="29"/>
    </row>
    <row r="45" spans="1:120" x14ac:dyDescent="0.25">
      <c r="A45" s="510">
        <v>2013</v>
      </c>
      <c r="B45" s="365">
        <v>8312013</v>
      </c>
      <c r="C45" s="90" t="s">
        <v>103</v>
      </c>
      <c r="D45" s="91">
        <v>416</v>
      </c>
      <c r="E45" s="91">
        <v>416</v>
      </c>
      <c r="F45" s="91">
        <v>0</v>
      </c>
      <c r="G45" s="91">
        <v>0</v>
      </c>
      <c r="H45" s="91">
        <v>0</v>
      </c>
      <c r="I45" s="91">
        <v>1481792</v>
      </c>
      <c r="J45" s="91">
        <v>0</v>
      </c>
      <c r="K45" s="91">
        <v>0</v>
      </c>
      <c r="L45" s="91">
        <v>127889.99999999997</v>
      </c>
      <c r="M45" s="91">
        <v>0</v>
      </c>
      <c r="N45" s="91">
        <v>214019.99999999994</v>
      </c>
      <c r="O45" s="91">
        <v>0</v>
      </c>
      <c r="P45" s="91">
        <v>3055</v>
      </c>
      <c r="Q45" s="91">
        <v>39900.000000000058</v>
      </c>
      <c r="R45" s="91">
        <v>31150.000000000044</v>
      </c>
      <c r="S45" s="91">
        <v>48985.000000000095</v>
      </c>
      <c r="T45" s="91">
        <v>31930.000000000102</v>
      </c>
      <c r="U45" s="91">
        <v>6799.9999999999891</v>
      </c>
      <c r="V45" s="91">
        <v>0</v>
      </c>
      <c r="W45" s="91">
        <v>0</v>
      </c>
      <c r="X45" s="91">
        <v>0</v>
      </c>
      <c r="Y45" s="91">
        <v>0</v>
      </c>
      <c r="Z45" s="91">
        <v>0</v>
      </c>
      <c r="AA45" s="91">
        <v>0</v>
      </c>
      <c r="AB45" s="91">
        <v>137802.90502793284</v>
      </c>
      <c r="AC45" s="91">
        <v>0</v>
      </c>
      <c r="AD45" s="91">
        <v>265159.48051948048</v>
      </c>
      <c r="AE45" s="91">
        <v>0</v>
      </c>
      <c r="AF45" s="91">
        <v>74194.351807228712</v>
      </c>
      <c r="AG45" s="91">
        <v>0</v>
      </c>
      <c r="AH45" s="91">
        <v>134400</v>
      </c>
      <c r="AI45" s="91">
        <v>0</v>
      </c>
      <c r="AJ45" s="91">
        <v>0</v>
      </c>
      <c r="AK45" s="91">
        <v>0</v>
      </c>
      <c r="AL45" s="91">
        <v>5375.4</v>
      </c>
      <c r="AM45" s="91">
        <v>0</v>
      </c>
      <c r="AN45" s="91">
        <v>0</v>
      </c>
      <c r="AO45" s="91">
        <v>0</v>
      </c>
      <c r="AP45" s="91">
        <v>0</v>
      </c>
      <c r="AQ45" s="91">
        <v>0</v>
      </c>
      <c r="AR45" s="91">
        <v>0</v>
      </c>
      <c r="AS45" s="91">
        <v>0</v>
      </c>
      <c r="AT45" s="91">
        <v>0</v>
      </c>
      <c r="AU45" s="91">
        <v>1481792</v>
      </c>
      <c r="AV45" s="91">
        <v>980886.73735464225</v>
      </c>
      <c r="AW45" s="91">
        <v>139775.4</v>
      </c>
      <c r="AX45" s="91">
        <v>578232.9971540327</v>
      </c>
      <c r="AY45" s="91">
        <v>2602454.1373546422</v>
      </c>
      <c r="AZ45" s="91">
        <v>2597078.7373546422</v>
      </c>
      <c r="BA45" s="91">
        <v>4610</v>
      </c>
      <c r="BB45" s="91">
        <v>1917760</v>
      </c>
      <c r="BC45" s="91">
        <v>0</v>
      </c>
      <c r="BD45" s="91">
        <v>0</v>
      </c>
      <c r="BE45" s="91">
        <v>2602454.1373546422</v>
      </c>
      <c r="BF45" s="91">
        <v>2602454.1373546422</v>
      </c>
      <c r="BG45" s="91">
        <v>0</v>
      </c>
      <c r="BH45" s="91">
        <v>1923135.4</v>
      </c>
      <c r="BI45" s="91">
        <v>1783360</v>
      </c>
      <c r="BJ45" s="91">
        <v>2462678.7373546422</v>
      </c>
      <c r="BK45" s="91">
        <v>5919.9008109486595</v>
      </c>
      <c r="BL45" s="91">
        <v>5722.0397631853784</v>
      </c>
      <c r="BM45" s="91">
        <v>3.4578761412369943E-2</v>
      </c>
      <c r="BN45" s="91">
        <v>-1.0224380706184972E-2</v>
      </c>
      <c r="BO45" s="91">
        <v>-24337.794189170098</v>
      </c>
      <c r="BP45" s="91">
        <v>2578116.3431654721</v>
      </c>
      <c r="BQ45" s="91">
        <v>6184.4734210708466</v>
      </c>
      <c r="BR45" s="91" t="s">
        <v>1338</v>
      </c>
      <c r="BS45" s="91">
        <v>6197.395055686231</v>
      </c>
      <c r="BT45" s="91">
        <v>1.8517710616249294E-2</v>
      </c>
      <c r="BU45" s="91">
        <v>0</v>
      </c>
      <c r="BV45" s="91">
        <v>2578116.3431654721</v>
      </c>
      <c r="BW45" s="91">
        <v>0</v>
      </c>
      <c r="BX45" s="91">
        <v>2578116.3431654721</v>
      </c>
      <c r="BY45" s="91">
        <v>5375.4</v>
      </c>
      <c r="BZ45" s="91">
        <v>2572740.9431654722</v>
      </c>
      <c r="CB45" s="1219">
        <v>0</v>
      </c>
      <c r="CC45" s="91">
        <v>0</v>
      </c>
      <c r="CD45" s="91">
        <v>0</v>
      </c>
      <c r="CE45" s="91">
        <v>0</v>
      </c>
      <c r="CF45" s="606">
        <v>0</v>
      </c>
      <c r="CG45" s="606">
        <v>10395</v>
      </c>
      <c r="CH45" s="606">
        <v>6132</v>
      </c>
      <c r="CI45" s="606">
        <v>7560</v>
      </c>
      <c r="CJ45" s="606">
        <v>24087</v>
      </c>
      <c r="CK45" s="609">
        <v>126456.75</v>
      </c>
      <c r="CL45" s="609">
        <v>0</v>
      </c>
      <c r="CM45" s="609"/>
      <c r="CN45" s="609"/>
      <c r="CO45" s="609"/>
      <c r="CP45" s="609">
        <v>0</v>
      </c>
      <c r="CQ45" s="609">
        <v>8446.1999999999989</v>
      </c>
      <c r="CR45" s="609">
        <v>2002</v>
      </c>
      <c r="CS45" s="609">
        <v>1750.6000000000001</v>
      </c>
      <c r="CT45" s="618">
        <v>138655.55000000002</v>
      </c>
      <c r="CU45" s="613">
        <v>0</v>
      </c>
      <c r="CV45" s="613">
        <v>0</v>
      </c>
      <c r="CW45" s="613">
        <v>0</v>
      </c>
      <c r="CX45" s="623">
        <v>0</v>
      </c>
      <c r="CY45" s="618">
        <v>0</v>
      </c>
      <c r="CZ45" s="613">
        <v>0</v>
      </c>
      <c r="DA45" s="613">
        <v>0</v>
      </c>
      <c r="DB45" s="613">
        <v>0</v>
      </c>
      <c r="DC45" s="623">
        <v>0</v>
      </c>
      <c r="DD45" s="618">
        <v>0</v>
      </c>
      <c r="DE45" s="614"/>
      <c r="DF45" s="614"/>
      <c r="DG45" s="614"/>
      <c r="DH45" s="624"/>
      <c r="DI45" s="619"/>
      <c r="DJ45" s="617">
        <f t="shared" si="6"/>
        <v>138655.55000000002</v>
      </c>
      <c r="DK45" s="612">
        <f t="shared" si="10"/>
        <v>2711396.4931654721</v>
      </c>
      <c r="DL45" s="511">
        <f t="shared" si="8"/>
        <v>5375.4</v>
      </c>
      <c r="DM45" s="511">
        <f t="shared" si="9"/>
        <v>2716771.893165472</v>
      </c>
      <c r="DN45" s="70"/>
      <c r="DO45" s="76"/>
      <c r="DP45" s="29"/>
    </row>
    <row r="46" spans="1:120" x14ac:dyDescent="0.25">
      <c r="A46" s="510">
        <v>2014</v>
      </c>
      <c r="B46" s="365">
        <v>8312014</v>
      </c>
      <c r="C46" s="90" t="s">
        <v>104</v>
      </c>
      <c r="D46" s="91">
        <v>223</v>
      </c>
      <c r="E46" s="91">
        <v>223</v>
      </c>
      <c r="F46" s="91">
        <v>0</v>
      </c>
      <c r="G46" s="91">
        <v>0</v>
      </c>
      <c r="H46" s="91">
        <v>0</v>
      </c>
      <c r="I46" s="91">
        <v>794326</v>
      </c>
      <c r="J46" s="91">
        <v>0</v>
      </c>
      <c r="K46" s="91">
        <v>0</v>
      </c>
      <c r="L46" s="91">
        <v>36260.000000000051</v>
      </c>
      <c r="M46" s="91">
        <v>0</v>
      </c>
      <c r="N46" s="91">
        <v>63140.000000000036</v>
      </c>
      <c r="O46" s="91">
        <v>0</v>
      </c>
      <c r="P46" s="91">
        <v>472.11711711711717</v>
      </c>
      <c r="Q46" s="91">
        <v>10019.932432432453</v>
      </c>
      <c r="R46" s="91">
        <v>15198.153153153138</v>
      </c>
      <c r="S46" s="91">
        <v>12666.80180180179</v>
      </c>
      <c r="T46" s="91">
        <v>20175.47297297301</v>
      </c>
      <c r="U46" s="91">
        <v>1366.1261261261263</v>
      </c>
      <c r="V46" s="91">
        <v>0</v>
      </c>
      <c r="W46" s="91">
        <v>0</v>
      </c>
      <c r="X46" s="91">
        <v>0</v>
      </c>
      <c r="Y46" s="91">
        <v>0</v>
      </c>
      <c r="Z46" s="91">
        <v>0</v>
      </c>
      <c r="AA46" s="91">
        <v>0</v>
      </c>
      <c r="AB46" s="91">
        <v>63811.45</v>
      </c>
      <c r="AC46" s="91">
        <v>0</v>
      </c>
      <c r="AD46" s="91">
        <v>112847.33393994544</v>
      </c>
      <c r="AE46" s="91">
        <v>0</v>
      </c>
      <c r="AF46" s="91">
        <v>29585.470270270231</v>
      </c>
      <c r="AG46" s="91">
        <v>0</v>
      </c>
      <c r="AH46" s="91">
        <v>134400</v>
      </c>
      <c r="AI46" s="91">
        <v>0</v>
      </c>
      <c r="AJ46" s="91">
        <v>0</v>
      </c>
      <c r="AK46" s="91">
        <v>0</v>
      </c>
      <c r="AL46" s="91">
        <v>5526.6</v>
      </c>
      <c r="AM46" s="91">
        <v>0</v>
      </c>
      <c r="AN46" s="91">
        <v>0</v>
      </c>
      <c r="AO46" s="91">
        <v>0</v>
      </c>
      <c r="AP46" s="91">
        <v>0</v>
      </c>
      <c r="AQ46" s="91">
        <v>0</v>
      </c>
      <c r="AR46" s="91">
        <v>0</v>
      </c>
      <c r="AS46" s="91">
        <v>0</v>
      </c>
      <c r="AT46" s="91">
        <v>0</v>
      </c>
      <c r="AU46" s="91">
        <v>794326</v>
      </c>
      <c r="AV46" s="91">
        <v>365542.85781381943</v>
      </c>
      <c r="AW46" s="91">
        <v>139926.6</v>
      </c>
      <c r="AX46" s="91">
        <v>246392.51897937129</v>
      </c>
      <c r="AY46" s="91">
        <v>1299795.4578138194</v>
      </c>
      <c r="AZ46" s="91">
        <v>1294268.8578138193</v>
      </c>
      <c r="BA46" s="91">
        <v>4610</v>
      </c>
      <c r="BB46" s="91">
        <v>1028030</v>
      </c>
      <c r="BC46" s="91">
        <v>0</v>
      </c>
      <c r="BD46" s="91">
        <v>0</v>
      </c>
      <c r="BE46" s="91">
        <v>1299795.4578138194</v>
      </c>
      <c r="BF46" s="91">
        <v>1299795.4578138194</v>
      </c>
      <c r="BG46" s="91">
        <v>0</v>
      </c>
      <c r="BH46" s="91">
        <v>1033556.6</v>
      </c>
      <c r="BI46" s="91">
        <v>893630</v>
      </c>
      <c r="BJ46" s="91">
        <v>1159868.8578138193</v>
      </c>
      <c r="BK46" s="91">
        <v>5201.2056404207142</v>
      </c>
      <c r="BL46" s="91">
        <v>4646.3421882352932</v>
      </c>
      <c r="BM46" s="91">
        <v>0.11941941202487311</v>
      </c>
      <c r="BN46" s="91">
        <v>-5.2644706012436551E-2</v>
      </c>
      <c r="BO46" s="91">
        <v>-54546.986032820678</v>
      </c>
      <c r="BP46" s="91">
        <v>1245248.4717809986</v>
      </c>
      <c r="BQ46" s="91">
        <v>5559.2909048475267</v>
      </c>
      <c r="BR46" s="91" t="s">
        <v>1338</v>
      </c>
      <c r="BS46" s="91">
        <v>5584.0738644887833</v>
      </c>
      <c r="BT46" s="91">
        <v>4.810283961663453E-2</v>
      </c>
      <c r="BU46" s="91">
        <v>0</v>
      </c>
      <c r="BV46" s="91">
        <v>1245248.4717809986</v>
      </c>
      <c r="BW46" s="91">
        <v>0</v>
      </c>
      <c r="BX46" s="91">
        <v>1245248.4717809986</v>
      </c>
      <c r="BY46" s="91">
        <v>5526.6</v>
      </c>
      <c r="BZ46" s="91">
        <v>1239721.8717809985</v>
      </c>
      <c r="CB46" s="1219">
        <v>0</v>
      </c>
      <c r="CC46" s="91">
        <v>0</v>
      </c>
      <c r="CD46" s="91">
        <v>0</v>
      </c>
      <c r="CE46" s="91">
        <v>0</v>
      </c>
      <c r="CF46" s="606">
        <v>0</v>
      </c>
      <c r="CG46" s="606">
        <v>0</v>
      </c>
      <c r="CH46" s="606">
        <v>0</v>
      </c>
      <c r="CI46" s="606">
        <v>0</v>
      </c>
      <c r="CJ46" s="606">
        <v>0</v>
      </c>
      <c r="CK46" s="609">
        <v>0</v>
      </c>
      <c r="CL46" s="609">
        <v>0</v>
      </c>
      <c r="CM46" s="609"/>
      <c r="CN46" s="609"/>
      <c r="CO46" s="609"/>
      <c r="CP46" s="609">
        <v>0</v>
      </c>
      <c r="CQ46" s="609">
        <v>0</v>
      </c>
      <c r="CR46" s="609">
        <v>0</v>
      </c>
      <c r="CS46" s="609">
        <v>0</v>
      </c>
      <c r="CT46" s="618">
        <v>0</v>
      </c>
      <c r="CU46" s="613">
        <v>0</v>
      </c>
      <c r="CV46" s="613">
        <v>0</v>
      </c>
      <c r="CW46" s="613">
        <v>0</v>
      </c>
      <c r="CX46" s="623">
        <v>0</v>
      </c>
      <c r="CY46" s="618">
        <v>0</v>
      </c>
      <c r="CZ46" s="613">
        <v>0</v>
      </c>
      <c r="DA46" s="613">
        <v>0</v>
      </c>
      <c r="DB46" s="613">
        <v>0</v>
      </c>
      <c r="DC46" s="623">
        <v>0</v>
      </c>
      <c r="DD46" s="618">
        <v>0</v>
      </c>
      <c r="DE46" s="614"/>
      <c r="DF46" s="614"/>
      <c r="DG46" s="614"/>
      <c r="DH46" s="624"/>
      <c r="DI46" s="619"/>
      <c r="DJ46" s="617">
        <f t="shared" si="6"/>
        <v>0</v>
      </c>
      <c r="DK46" s="612">
        <f t="shared" si="10"/>
        <v>1239721.8717809985</v>
      </c>
      <c r="DL46" s="511">
        <f t="shared" si="8"/>
        <v>5526.6</v>
      </c>
      <c r="DM46" s="511">
        <f t="shared" si="9"/>
        <v>1245248.4717809986</v>
      </c>
      <c r="DN46" s="70"/>
      <c r="DO46" s="76"/>
      <c r="DP46" s="29"/>
    </row>
    <row r="47" spans="1:120" x14ac:dyDescent="0.25">
      <c r="A47" s="510">
        <v>2016</v>
      </c>
      <c r="B47" s="365">
        <v>8312016</v>
      </c>
      <c r="C47" s="90" t="s">
        <v>105</v>
      </c>
      <c r="D47" s="91">
        <v>250</v>
      </c>
      <c r="E47" s="91">
        <v>250</v>
      </c>
      <c r="F47" s="91">
        <v>0</v>
      </c>
      <c r="G47" s="91">
        <v>0</v>
      </c>
      <c r="H47" s="91">
        <v>0</v>
      </c>
      <c r="I47" s="91">
        <v>890500</v>
      </c>
      <c r="J47" s="91">
        <v>0</v>
      </c>
      <c r="K47" s="91">
        <v>0</v>
      </c>
      <c r="L47" s="91">
        <v>67130</v>
      </c>
      <c r="M47" s="91">
        <v>0</v>
      </c>
      <c r="N47" s="91">
        <v>112340</v>
      </c>
      <c r="O47" s="91">
        <v>0</v>
      </c>
      <c r="P47" s="91">
        <v>2616.3967611336038</v>
      </c>
      <c r="Q47" s="91">
        <v>16442.30769230771</v>
      </c>
      <c r="R47" s="91">
        <v>2252.0242914979772</v>
      </c>
      <c r="S47" s="91">
        <v>0</v>
      </c>
      <c r="T47" s="91">
        <v>6776.3157894736814</v>
      </c>
      <c r="U47" s="91">
        <v>97732.793522267166</v>
      </c>
      <c r="V47" s="91">
        <v>0</v>
      </c>
      <c r="W47" s="91">
        <v>0</v>
      </c>
      <c r="X47" s="91">
        <v>0</v>
      </c>
      <c r="Y47" s="91">
        <v>0</v>
      </c>
      <c r="Z47" s="91">
        <v>0</v>
      </c>
      <c r="AA47" s="91">
        <v>0</v>
      </c>
      <c r="AB47" s="91">
        <v>29770.642201834849</v>
      </c>
      <c r="AC47" s="91">
        <v>0</v>
      </c>
      <c r="AD47" s="91">
        <v>99345.652996163539</v>
      </c>
      <c r="AE47" s="91">
        <v>0</v>
      </c>
      <c r="AF47" s="91">
        <v>12480.000000000002</v>
      </c>
      <c r="AG47" s="91">
        <v>0</v>
      </c>
      <c r="AH47" s="91">
        <v>134400</v>
      </c>
      <c r="AI47" s="91">
        <v>0</v>
      </c>
      <c r="AJ47" s="91">
        <v>0</v>
      </c>
      <c r="AK47" s="91">
        <v>0</v>
      </c>
      <c r="AL47" s="91">
        <v>6631.2</v>
      </c>
      <c r="AM47" s="91">
        <v>0</v>
      </c>
      <c r="AN47" s="91">
        <v>0</v>
      </c>
      <c r="AO47" s="91">
        <v>0</v>
      </c>
      <c r="AP47" s="91">
        <v>0</v>
      </c>
      <c r="AQ47" s="91">
        <v>0</v>
      </c>
      <c r="AR47" s="91">
        <v>0</v>
      </c>
      <c r="AS47" s="91">
        <v>0</v>
      </c>
      <c r="AT47" s="91">
        <v>0</v>
      </c>
      <c r="AU47" s="91">
        <v>890500</v>
      </c>
      <c r="AV47" s="91">
        <v>446886.13325467851</v>
      </c>
      <c r="AW47" s="91">
        <v>141031.20000000001</v>
      </c>
      <c r="AX47" s="91">
        <v>273897.15279796225</v>
      </c>
      <c r="AY47" s="91">
        <v>1478417.3332546784</v>
      </c>
      <c r="AZ47" s="91">
        <v>1471786.1332546785</v>
      </c>
      <c r="BA47" s="91">
        <v>4610</v>
      </c>
      <c r="BB47" s="91">
        <v>1152500</v>
      </c>
      <c r="BC47" s="91">
        <v>0</v>
      </c>
      <c r="BD47" s="91">
        <v>0</v>
      </c>
      <c r="BE47" s="91">
        <v>1478417.3332546784</v>
      </c>
      <c r="BF47" s="91">
        <v>1478417.3332546784</v>
      </c>
      <c r="BG47" s="91">
        <v>0</v>
      </c>
      <c r="BH47" s="91">
        <v>1159131.2</v>
      </c>
      <c r="BI47" s="91">
        <v>1018100</v>
      </c>
      <c r="BJ47" s="91">
        <v>1337386.1332546785</v>
      </c>
      <c r="BK47" s="91">
        <v>5349.544533018714</v>
      </c>
      <c r="BL47" s="91">
        <v>5249.3343740259743</v>
      </c>
      <c r="BM47" s="91">
        <v>1.9090069683612779E-2</v>
      </c>
      <c r="BN47" s="91">
        <v>-2.4800348418063892E-3</v>
      </c>
      <c r="BO47" s="91">
        <v>-3254.6330359690869</v>
      </c>
      <c r="BP47" s="91">
        <v>1475162.7002187094</v>
      </c>
      <c r="BQ47" s="91">
        <v>5874.1260008748377</v>
      </c>
      <c r="BR47" s="91" t="s">
        <v>1338</v>
      </c>
      <c r="BS47" s="91">
        <v>5900.6508008748378</v>
      </c>
      <c r="BT47" s="91">
        <v>7.6287875012841511E-3</v>
      </c>
      <c r="BU47" s="91">
        <v>0</v>
      </c>
      <c r="BV47" s="91">
        <v>1475162.7002187094</v>
      </c>
      <c r="BW47" s="91">
        <v>0</v>
      </c>
      <c r="BX47" s="91">
        <v>1475162.7002187094</v>
      </c>
      <c r="BY47" s="91">
        <v>6631.2</v>
      </c>
      <c r="BZ47" s="91">
        <v>1468531.5002187095</v>
      </c>
      <c r="CB47" s="1219">
        <v>0</v>
      </c>
      <c r="CC47" s="91">
        <v>0</v>
      </c>
      <c r="CD47" s="91">
        <v>0</v>
      </c>
      <c r="CE47" s="91">
        <v>0</v>
      </c>
      <c r="CF47" s="606">
        <v>0</v>
      </c>
      <c r="CG47" s="606">
        <v>8820</v>
      </c>
      <c r="CH47" s="606">
        <v>4676</v>
      </c>
      <c r="CI47" s="606">
        <v>7200</v>
      </c>
      <c r="CJ47" s="606">
        <v>20696</v>
      </c>
      <c r="CK47" s="609">
        <v>108654</v>
      </c>
      <c r="CL47" s="609">
        <v>0</v>
      </c>
      <c r="CM47" s="609"/>
      <c r="CN47" s="609"/>
      <c r="CO47" s="609"/>
      <c r="CP47" s="609">
        <v>0</v>
      </c>
      <c r="CQ47" s="609">
        <v>11084.4</v>
      </c>
      <c r="CR47" s="609">
        <v>242.60000000000002</v>
      </c>
      <c r="CS47" s="609">
        <v>0</v>
      </c>
      <c r="CT47" s="618">
        <v>119981</v>
      </c>
      <c r="CU47" s="613">
        <v>2304</v>
      </c>
      <c r="CV47" s="613">
        <v>3724</v>
      </c>
      <c r="CW47" s="613">
        <v>2313</v>
      </c>
      <c r="CX47" s="623">
        <v>8341</v>
      </c>
      <c r="CY47" s="618">
        <v>64309.11</v>
      </c>
      <c r="CZ47" s="613">
        <v>2304</v>
      </c>
      <c r="DA47" s="613">
        <v>3724</v>
      </c>
      <c r="DB47" s="613">
        <v>2313</v>
      </c>
      <c r="DC47" s="623">
        <v>8341</v>
      </c>
      <c r="DD47" s="618">
        <v>64309.11</v>
      </c>
      <c r="DE47" s="614"/>
      <c r="DF47" s="614"/>
      <c r="DG47" s="614"/>
      <c r="DH47" s="624"/>
      <c r="DI47" s="619"/>
      <c r="DJ47" s="617">
        <f t="shared" si="6"/>
        <v>248599.21999999997</v>
      </c>
      <c r="DK47" s="612">
        <f t="shared" si="10"/>
        <v>1717130.7202187094</v>
      </c>
      <c r="DL47" s="511">
        <f t="shared" si="8"/>
        <v>6631.2</v>
      </c>
      <c r="DM47" s="511">
        <f t="shared" si="9"/>
        <v>1723761.9202187094</v>
      </c>
      <c r="DN47" s="70"/>
      <c r="DO47" s="76"/>
      <c r="DP47" s="29"/>
    </row>
    <row r="48" spans="1:120" x14ac:dyDescent="0.25">
      <c r="A48" s="510">
        <v>2017</v>
      </c>
      <c r="B48" s="365">
        <v>8312017</v>
      </c>
      <c r="C48" s="90" t="s">
        <v>106</v>
      </c>
      <c r="D48" s="91">
        <v>360</v>
      </c>
      <c r="E48" s="91">
        <v>360</v>
      </c>
      <c r="F48" s="91">
        <v>0</v>
      </c>
      <c r="G48" s="91">
        <v>0</v>
      </c>
      <c r="H48" s="91">
        <v>0</v>
      </c>
      <c r="I48" s="91">
        <v>1282320</v>
      </c>
      <c r="J48" s="91">
        <v>0</v>
      </c>
      <c r="K48" s="91">
        <v>0</v>
      </c>
      <c r="L48" s="91">
        <v>127399.99999999997</v>
      </c>
      <c r="M48" s="91">
        <v>0</v>
      </c>
      <c r="N48" s="91">
        <v>222220.00000000006</v>
      </c>
      <c r="O48" s="91">
        <v>0</v>
      </c>
      <c r="P48" s="91">
        <v>9399.9999999999891</v>
      </c>
      <c r="Q48" s="91">
        <v>8549.9999999999964</v>
      </c>
      <c r="R48" s="91">
        <v>59184.999999999935</v>
      </c>
      <c r="S48" s="91">
        <v>66445.000000000073</v>
      </c>
      <c r="T48" s="91">
        <v>4119.9999999999955</v>
      </c>
      <c r="U48" s="91">
        <v>5439.9999999999936</v>
      </c>
      <c r="V48" s="91">
        <v>0</v>
      </c>
      <c r="W48" s="91">
        <v>0</v>
      </c>
      <c r="X48" s="91">
        <v>0</v>
      </c>
      <c r="Y48" s="91">
        <v>0</v>
      </c>
      <c r="Z48" s="91">
        <v>0</v>
      </c>
      <c r="AA48" s="91">
        <v>0</v>
      </c>
      <c r="AB48" s="91">
        <v>73749.999999999956</v>
      </c>
      <c r="AC48" s="91">
        <v>0</v>
      </c>
      <c r="AD48" s="91">
        <v>170060.8479262671</v>
      </c>
      <c r="AE48" s="91">
        <v>0</v>
      </c>
      <c r="AF48" s="91">
        <v>383.99999999999767</v>
      </c>
      <c r="AG48" s="91">
        <v>0</v>
      </c>
      <c r="AH48" s="91">
        <v>134400</v>
      </c>
      <c r="AI48" s="91">
        <v>0</v>
      </c>
      <c r="AJ48" s="91">
        <v>0</v>
      </c>
      <c r="AK48" s="91">
        <v>0</v>
      </c>
      <c r="AL48" s="91">
        <v>4634.6000000000004</v>
      </c>
      <c r="AM48" s="91">
        <v>0</v>
      </c>
      <c r="AN48" s="91">
        <v>0</v>
      </c>
      <c r="AO48" s="91">
        <v>0</v>
      </c>
      <c r="AP48" s="91">
        <v>0</v>
      </c>
      <c r="AQ48" s="91">
        <v>0</v>
      </c>
      <c r="AR48" s="91">
        <v>0</v>
      </c>
      <c r="AS48" s="91">
        <v>0</v>
      </c>
      <c r="AT48" s="91">
        <v>0</v>
      </c>
      <c r="AU48" s="91">
        <v>1282320</v>
      </c>
      <c r="AV48" s="91">
        <v>746954.84792626707</v>
      </c>
      <c r="AW48" s="91">
        <v>139034.6</v>
      </c>
      <c r="AX48" s="91">
        <v>420968.6238940091</v>
      </c>
      <c r="AY48" s="91">
        <v>2168309.4479262671</v>
      </c>
      <c r="AZ48" s="91">
        <v>2163674.847926267</v>
      </c>
      <c r="BA48" s="91">
        <v>4610</v>
      </c>
      <c r="BB48" s="91">
        <v>1659600</v>
      </c>
      <c r="BC48" s="91">
        <v>0</v>
      </c>
      <c r="BD48" s="91">
        <v>0</v>
      </c>
      <c r="BE48" s="91">
        <v>2168309.4479262671</v>
      </c>
      <c r="BF48" s="91">
        <v>2168309.4479262671</v>
      </c>
      <c r="BG48" s="91">
        <v>0</v>
      </c>
      <c r="BH48" s="91">
        <v>1664234.6</v>
      </c>
      <c r="BI48" s="91">
        <v>1525200</v>
      </c>
      <c r="BJ48" s="91">
        <v>2029274.847926267</v>
      </c>
      <c r="BK48" s="91">
        <v>5636.874577572964</v>
      </c>
      <c r="BL48" s="91">
        <v>5509.7126552112677</v>
      </c>
      <c r="BM48" s="91">
        <v>2.3079592406951083E-2</v>
      </c>
      <c r="BN48" s="91">
        <v>-4.4747962034755416E-3</v>
      </c>
      <c r="BO48" s="91">
        <v>-8875.742857840989</v>
      </c>
      <c r="BP48" s="91">
        <v>2159433.7050684262</v>
      </c>
      <c r="BQ48" s="91">
        <v>5985.5530696345168</v>
      </c>
      <c r="BR48" s="91" t="s">
        <v>1338</v>
      </c>
      <c r="BS48" s="91">
        <v>5998.426958523406</v>
      </c>
      <c r="BT48" s="91">
        <v>1.6759433036057203E-2</v>
      </c>
      <c r="BU48" s="91">
        <v>0</v>
      </c>
      <c r="BV48" s="91">
        <v>2159433.7050684262</v>
      </c>
      <c r="BW48" s="91">
        <v>0</v>
      </c>
      <c r="BX48" s="91">
        <v>2159433.7050684262</v>
      </c>
      <c r="BY48" s="91">
        <v>4634.6000000000004</v>
      </c>
      <c r="BZ48" s="91">
        <v>2154799.1050684261</v>
      </c>
      <c r="CB48" s="1219">
        <v>0</v>
      </c>
      <c r="CC48" s="91">
        <v>0</v>
      </c>
      <c r="CD48" s="91">
        <v>0</v>
      </c>
      <c r="CE48" s="91">
        <v>0</v>
      </c>
      <c r="CF48" s="606">
        <v>0</v>
      </c>
      <c r="CG48" s="606">
        <v>0</v>
      </c>
      <c r="CH48" s="606">
        <v>0</v>
      </c>
      <c r="CI48" s="606">
        <v>0</v>
      </c>
      <c r="CJ48" s="606">
        <v>0</v>
      </c>
      <c r="CK48" s="609">
        <v>0</v>
      </c>
      <c r="CL48" s="609">
        <v>0</v>
      </c>
      <c r="CM48" s="609"/>
      <c r="CN48" s="609"/>
      <c r="CO48" s="609"/>
      <c r="CP48" s="609">
        <v>0</v>
      </c>
      <c r="CQ48" s="609">
        <v>0</v>
      </c>
      <c r="CR48" s="609">
        <v>0</v>
      </c>
      <c r="CS48" s="609">
        <v>0</v>
      </c>
      <c r="CT48" s="618">
        <v>0</v>
      </c>
      <c r="CU48" s="613">
        <v>0</v>
      </c>
      <c r="CV48" s="613">
        <v>0</v>
      </c>
      <c r="CW48" s="613">
        <v>0</v>
      </c>
      <c r="CX48" s="623">
        <v>0</v>
      </c>
      <c r="CY48" s="618">
        <v>0</v>
      </c>
      <c r="CZ48" s="613">
        <v>0</v>
      </c>
      <c r="DA48" s="613">
        <v>0</v>
      </c>
      <c r="DB48" s="613">
        <v>0</v>
      </c>
      <c r="DC48" s="623">
        <v>0</v>
      </c>
      <c r="DD48" s="618">
        <v>0</v>
      </c>
      <c r="DE48" s="614"/>
      <c r="DF48" s="614"/>
      <c r="DG48" s="614"/>
      <c r="DH48" s="624"/>
      <c r="DI48" s="619"/>
      <c r="DJ48" s="617">
        <f t="shared" si="6"/>
        <v>0</v>
      </c>
      <c r="DK48" s="612">
        <f t="shared" si="10"/>
        <v>2154799.1050684261</v>
      </c>
      <c r="DL48" s="511">
        <f t="shared" si="8"/>
        <v>4634.6000000000004</v>
      </c>
      <c r="DM48" s="511">
        <f t="shared" si="9"/>
        <v>2159433.7050684262</v>
      </c>
      <c r="DN48" s="70"/>
      <c r="DO48" s="76"/>
      <c r="DP48" s="29"/>
    </row>
    <row r="49" spans="1:120" x14ac:dyDescent="0.25">
      <c r="A49" s="510">
        <v>2018</v>
      </c>
      <c r="B49" s="365">
        <v>8312018</v>
      </c>
      <c r="C49" s="90" t="s">
        <v>107</v>
      </c>
      <c r="D49" s="91">
        <v>369</v>
      </c>
      <c r="E49" s="91">
        <v>369</v>
      </c>
      <c r="F49" s="91">
        <v>0</v>
      </c>
      <c r="G49" s="91">
        <v>0</v>
      </c>
      <c r="H49" s="91">
        <v>0</v>
      </c>
      <c r="I49" s="91">
        <v>1314378</v>
      </c>
      <c r="J49" s="91">
        <v>0</v>
      </c>
      <c r="K49" s="91">
        <v>0</v>
      </c>
      <c r="L49" s="91">
        <v>88689.999999999913</v>
      </c>
      <c r="M49" s="91">
        <v>0</v>
      </c>
      <c r="N49" s="91">
        <v>150059.99999999983</v>
      </c>
      <c r="O49" s="91">
        <v>0</v>
      </c>
      <c r="P49" s="91">
        <v>35817.065217391348</v>
      </c>
      <c r="Q49" s="91">
        <v>18003.79076086956</v>
      </c>
      <c r="R49" s="91">
        <v>16063.532608695647</v>
      </c>
      <c r="S49" s="91">
        <v>2917.9076086956602</v>
      </c>
      <c r="T49" s="91">
        <v>7229.5923913043553</v>
      </c>
      <c r="U49" s="91">
        <v>17728.043478260875</v>
      </c>
      <c r="V49" s="91">
        <v>0</v>
      </c>
      <c r="W49" s="91">
        <v>0</v>
      </c>
      <c r="X49" s="91">
        <v>0</v>
      </c>
      <c r="Y49" s="91">
        <v>0</v>
      </c>
      <c r="Z49" s="91">
        <v>0</v>
      </c>
      <c r="AA49" s="91">
        <v>0</v>
      </c>
      <c r="AB49" s="91">
        <v>11164.615384615388</v>
      </c>
      <c r="AC49" s="91">
        <v>0</v>
      </c>
      <c r="AD49" s="91">
        <v>164579.33773584911</v>
      </c>
      <c r="AE49" s="91">
        <v>0</v>
      </c>
      <c r="AF49" s="91">
        <v>14265.599999999964</v>
      </c>
      <c r="AG49" s="91">
        <v>0</v>
      </c>
      <c r="AH49" s="91">
        <v>134400</v>
      </c>
      <c r="AI49" s="91">
        <v>0</v>
      </c>
      <c r="AJ49" s="91">
        <v>0</v>
      </c>
      <c r="AK49" s="91">
        <v>0</v>
      </c>
      <c r="AL49" s="91">
        <v>6656</v>
      </c>
      <c r="AM49" s="91">
        <v>0</v>
      </c>
      <c r="AN49" s="91">
        <v>0</v>
      </c>
      <c r="AO49" s="91">
        <v>0</v>
      </c>
      <c r="AP49" s="91">
        <v>0</v>
      </c>
      <c r="AQ49" s="91">
        <v>0</v>
      </c>
      <c r="AR49" s="91">
        <v>0</v>
      </c>
      <c r="AS49" s="91">
        <v>0</v>
      </c>
      <c r="AT49" s="91">
        <v>0</v>
      </c>
      <c r="AU49" s="91">
        <v>1314378</v>
      </c>
      <c r="AV49" s="91">
        <v>526519.48518568161</v>
      </c>
      <c r="AW49" s="91">
        <v>141056</v>
      </c>
      <c r="AX49" s="91">
        <v>353096.35606641427</v>
      </c>
      <c r="AY49" s="91">
        <v>1981953.4851856816</v>
      </c>
      <c r="AZ49" s="91">
        <v>1975297.4851856816</v>
      </c>
      <c r="BA49" s="91">
        <v>4610</v>
      </c>
      <c r="BB49" s="91">
        <v>1701090</v>
      </c>
      <c r="BC49" s="91">
        <v>0</v>
      </c>
      <c r="BD49" s="91">
        <v>0</v>
      </c>
      <c r="BE49" s="91">
        <v>1981953.4851856816</v>
      </c>
      <c r="BF49" s="91">
        <v>1981953.4851856818</v>
      </c>
      <c r="BG49" s="91">
        <v>0</v>
      </c>
      <c r="BH49" s="91">
        <v>1707746</v>
      </c>
      <c r="BI49" s="91">
        <v>1566690</v>
      </c>
      <c r="BJ49" s="91">
        <v>1840897.4851856816</v>
      </c>
      <c r="BK49" s="91">
        <v>4988.8820736739335</v>
      </c>
      <c r="BL49" s="91">
        <v>4795.3302024590166</v>
      </c>
      <c r="BM49" s="91">
        <v>4.0362574221826195E-2</v>
      </c>
      <c r="BN49" s="91">
        <v>-1.3116287110913097E-2</v>
      </c>
      <c r="BO49" s="91">
        <v>-23208.966331294545</v>
      </c>
      <c r="BP49" s="91">
        <v>1958744.5188543871</v>
      </c>
      <c r="BQ49" s="91">
        <v>5290.2127882232717</v>
      </c>
      <c r="BR49" s="91" t="s">
        <v>1338</v>
      </c>
      <c r="BS49" s="91">
        <v>5308.2507286026748</v>
      </c>
      <c r="BT49" s="91">
        <v>2.4752961103795545E-2</v>
      </c>
      <c r="BU49" s="91">
        <v>0</v>
      </c>
      <c r="BV49" s="91">
        <v>1958744.5188543871</v>
      </c>
      <c r="BW49" s="91">
        <v>0</v>
      </c>
      <c r="BX49" s="91">
        <v>1958744.5188543871</v>
      </c>
      <c r="BY49" s="91">
        <v>6656</v>
      </c>
      <c r="BZ49" s="91">
        <v>1952088.5188543871</v>
      </c>
      <c r="CB49" s="1219">
        <v>0</v>
      </c>
      <c r="CC49" s="91">
        <v>0</v>
      </c>
      <c r="CD49" s="91">
        <v>0</v>
      </c>
      <c r="CE49" s="91">
        <v>0</v>
      </c>
      <c r="CF49" s="606">
        <v>0</v>
      </c>
      <c r="CG49" s="606">
        <v>9600</v>
      </c>
      <c r="CH49" s="606">
        <v>6146</v>
      </c>
      <c r="CI49" s="606">
        <v>8460</v>
      </c>
      <c r="CJ49" s="606">
        <v>24206</v>
      </c>
      <c r="CK49" s="609">
        <v>127081.5</v>
      </c>
      <c r="CL49" s="609">
        <v>0</v>
      </c>
      <c r="CM49" s="609"/>
      <c r="CN49" s="609"/>
      <c r="CO49" s="609"/>
      <c r="CP49" s="609">
        <v>0</v>
      </c>
      <c r="CQ49" s="609">
        <v>3634.2</v>
      </c>
      <c r="CR49" s="609">
        <v>2683.2000000000003</v>
      </c>
      <c r="CS49" s="609">
        <v>206.4</v>
      </c>
      <c r="CT49" s="618">
        <v>133605.29999999999</v>
      </c>
      <c r="CU49" s="613">
        <v>2310</v>
      </c>
      <c r="CV49" s="613">
        <v>3570</v>
      </c>
      <c r="CW49" s="613">
        <v>2145</v>
      </c>
      <c r="CX49" s="623">
        <v>8025</v>
      </c>
      <c r="CY49" s="618">
        <v>61872.75</v>
      </c>
      <c r="CZ49" s="613">
        <v>2310</v>
      </c>
      <c r="DA49" s="613">
        <v>3570</v>
      </c>
      <c r="DB49" s="613">
        <v>2145</v>
      </c>
      <c r="DC49" s="623">
        <v>8025</v>
      </c>
      <c r="DD49" s="618">
        <v>61872.75</v>
      </c>
      <c r="DE49" s="614"/>
      <c r="DF49" s="614"/>
      <c r="DG49" s="614"/>
      <c r="DH49" s="624"/>
      <c r="DI49" s="619"/>
      <c r="DJ49" s="617">
        <f t="shared" si="6"/>
        <v>257350.8</v>
      </c>
      <c r="DK49" s="612">
        <f t="shared" si="10"/>
        <v>2209439.3188543869</v>
      </c>
      <c r="DL49" s="511">
        <f t="shared" si="8"/>
        <v>6656</v>
      </c>
      <c r="DM49" s="511">
        <f t="shared" si="9"/>
        <v>2216095.3188543869</v>
      </c>
      <c r="DN49" s="70"/>
      <c r="DO49" s="76"/>
      <c r="DP49" s="29"/>
    </row>
    <row r="50" spans="1:120" x14ac:dyDescent="0.25">
      <c r="A50" s="510">
        <v>2019</v>
      </c>
      <c r="B50" s="365">
        <v>8312019</v>
      </c>
      <c r="C50" s="90" t="s">
        <v>108</v>
      </c>
      <c r="D50" s="91">
        <v>320</v>
      </c>
      <c r="E50" s="91">
        <v>320</v>
      </c>
      <c r="F50" s="91">
        <v>0</v>
      </c>
      <c r="G50" s="91">
        <v>0</v>
      </c>
      <c r="H50" s="91">
        <v>0</v>
      </c>
      <c r="I50" s="91">
        <v>1139840</v>
      </c>
      <c r="J50" s="91">
        <v>0</v>
      </c>
      <c r="K50" s="91">
        <v>0</v>
      </c>
      <c r="L50" s="91">
        <v>51940</v>
      </c>
      <c r="M50" s="91">
        <v>0</v>
      </c>
      <c r="N50" s="91">
        <v>91840</v>
      </c>
      <c r="O50" s="91">
        <v>0</v>
      </c>
      <c r="P50" s="91">
        <v>15275</v>
      </c>
      <c r="Q50" s="91">
        <v>13110</v>
      </c>
      <c r="R50" s="91">
        <v>3115</v>
      </c>
      <c r="S50" s="91">
        <v>970</v>
      </c>
      <c r="T50" s="91">
        <v>5150</v>
      </c>
      <c r="U50" s="91">
        <v>2720</v>
      </c>
      <c r="V50" s="91">
        <v>0</v>
      </c>
      <c r="W50" s="91">
        <v>0</v>
      </c>
      <c r="X50" s="91">
        <v>0</v>
      </c>
      <c r="Y50" s="91">
        <v>0</v>
      </c>
      <c r="Z50" s="91">
        <v>0</v>
      </c>
      <c r="AA50" s="91">
        <v>0</v>
      </c>
      <c r="AB50" s="91">
        <v>7080</v>
      </c>
      <c r="AC50" s="91">
        <v>0</v>
      </c>
      <c r="AD50" s="91">
        <v>131149.15226505668</v>
      </c>
      <c r="AE50" s="91">
        <v>0</v>
      </c>
      <c r="AF50" s="91">
        <v>0</v>
      </c>
      <c r="AG50" s="91">
        <v>0</v>
      </c>
      <c r="AH50" s="91">
        <v>134400</v>
      </c>
      <c r="AI50" s="91">
        <v>0</v>
      </c>
      <c r="AJ50" s="91">
        <v>0</v>
      </c>
      <c r="AK50" s="91">
        <v>0</v>
      </c>
      <c r="AL50" s="91">
        <v>5529.6</v>
      </c>
      <c r="AM50" s="91">
        <v>0</v>
      </c>
      <c r="AN50" s="91">
        <v>0</v>
      </c>
      <c r="AO50" s="91">
        <v>0</v>
      </c>
      <c r="AP50" s="91">
        <v>0</v>
      </c>
      <c r="AQ50" s="91">
        <v>0</v>
      </c>
      <c r="AR50" s="91">
        <v>0</v>
      </c>
      <c r="AS50" s="91">
        <v>0</v>
      </c>
      <c r="AT50" s="91">
        <v>0</v>
      </c>
      <c r="AU50" s="91">
        <v>1139840</v>
      </c>
      <c r="AV50" s="91">
        <v>322349.15226505668</v>
      </c>
      <c r="AW50" s="91">
        <v>139929.60000000001</v>
      </c>
      <c r="AX50" s="91">
        <v>250748.71617343248</v>
      </c>
      <c r="AY50" s="91">
        <v>1602118.7522650568</v>
      </c>
      <c r="AZ50" s="91">
        <v>1596589.1522650567</v>
      </c>
      <c r="BA50" s="91">
        <v>4610</v>
      </c>
      <c r="BB50" s="91">
        <v>1475200</v>
      </c>
      <c r="BC50" s="91">
        <v>0</v>
      </c>
      <c r="BD50" s="91">
        <v>0</v>
      </c>
      <c r="BE50" s="91">
        <v>1602118.7522650568</v>
      </c>
      <c r="BF50" s="91">
        <v>1602118.7522650568</v>
      </c>
      <c r="BG50" s="91">
        <v>0</v>
      </c>
      <c r="BH50" s="91">
        <v>1480729.6000000001</v>
      </c>
      <c r="BI50" s="91">
        <v>1340800</v>
      </c>
      <c r="BJ50" s="91">
        <v>1462189.1522650567</v>
      </c>
      <c r="BK50" s="91">
        <v>4569.3411008283019</v>
      </c>
      <c r="BL50" s="91">
        <v>4570.5938054313092</v>
      </c>
      <c r="BM50" s="91">
        <v>-2.7407918015349579E-4</v>
      </c>
      <c r="BN50" s="91">
        <v>5.2740791801534955E-3</v>
      </c>
      <c r="BO50" s="91">
        <v>7713.8155616524173</v>
      </c>
      <c r="BP50" s="91">
        <v>1609832.5678267092</v>
      </c>
      <c r="BQ50" s="91">
        <v>5013.4467744584663</v>
      </c>
      <c r="BR50" s="91" t="s">
        <v>1338</v>
      </c>
      <c r="BS50" s="91">
        <v>5030.726774458466</v>
      </c>
      <c r="BT50" s="91">
        <v>2.8997654799201023E-3</v>
      </c>
      <c r="BU50" s="91">
        <v>0</v>
      </c>
      <c r="BV50" s="91">
        <v>1609832.5678267092</v>
      </c>
      <c r="BW50" s="91">
        <v>0</v>
      </c>
      <c r="BX50" s="91">
        <v>1609832.5678267092</v>
      </c>
      <c r="BY50" s="91">
        <v>5529.6</v>
      </c>
      <c r="BZ50" s="91">
        <v>1604302.9678267092</v>
      </c>
      <c r="CB50" s="1219">
        <v>0</v>
      </c>
      <c r="CC50" s="91">
        <v>0</v>
      </c>
      <c r="CD50" s="91">
        <v>0</v>
      </c>
      <c r="CE50" s="91">
        <v>0</v>
      </c>
      <c r="CF50" s="606">
        <v>0</v>
      </c>
      <c r="CG50" s="606">
        <v>0</v>
      </c>
      <c r="CH50" s="606">
        <v>0</v>
      </c>
      <c r="CI50" s="606">
        <v>0</v>
      </c>
      <c r="CJ50" s="606">
        <v>0</v>
      </c>
      <c r="CK50" s="609">
        <v>0</v>
      </c>
      <c r="CL50" s="609">
        <v>0</v>
      </c>
      <c r="CM50" s="609"/>
      <c r="CN50" s="609"/>
      <c r="CO50" s="609"/>
      <c r="CP50" s="609">
        <v>0</v>
      </c>
      <c r="CQ50" s="609">
        <v>0</v>
      </c>
      <c r="CR50" s="609">
        <v>0</v>
      </c>
      <c r="CS50" s="609">
        <v>0</v>
      </c>
      <c r="CT50" s="618">
        <v>0</v>
      </c>
      <c r="CU50" s="613">
        <v>0</v>
      </c>
      <c r="CV50" s="613">
        <v>0</v>
      </c>
      <c r="CW50" s="613">
        <v>0</v>
      </c>
      <c r="CX50" s="623">
        <v>0</v>
      </c>
      <c r="CY50" s="618">
        <v>0</v>
      </c>
      <c r="CZ50" s="613">
        <v>0</v>
      </c>
      <c r="DA50" s="613">
        <v>0</v>
      </c>
      <c r="DB50" s="613">
        <v>0</v>
      </c>
      <c r="DC50" s="623">
        <v>0</v>
      </c>
      <c r="DD50" s="618">
        <v>0</v>
      </c>
      <c r="DE50" s="614"/>
      <c r="DF50" s="614"/>
      <c r="DG50" s="614"/>
      <c r="DH50" s="624"/>
      <c r="DI50" s="619"/>
      <c r="DJ50" s="617">
        <f t="shared" si="6"/>
        <v>0</v>
      </c>
      <c r="DK50" s="612">
        <f t="shared" si="10"/>
        <v>1604302.9678267092</v>
      </c>
      <c r="DL50" s="511">
        <f t="shared" si="8"/>
        <v>5529.6</v>
      </c>
      <c r="DM50" s="511">
        <f t="shared" si="9"/>
        <v>1609832.5678267092</v>
      </c>
      <c r="DN50" s="70"/>
      <c r="DO50" s="76"/>
      <c r="DP50" s="29"/>
    </row>
    <row r="51" spans="1:120" x14ac:dyDescent="0.25">
      <c r="A51" s="510">
        <v>2020</v>
      </c>
      <c r="B51" s="365">
        <v>8312020</v>
      </c>
      <c r="C51" s="90" t="s">
        <v>109</v>
      </c>
      <c r="D51" s="91">
        <v>377</v>
      </c>
      <c r="E51" s="91">
        <v>377</v>
      </c>
      <c r="F51" s="91">
        <v>0</v>
      </c>
      <c r="G51" s="91">
        <v>0</v>
      </c>
      <c r="H51" s="91">
        <v>0</v>
      </c>
      <c r="I51" s="91">
        <v>1342874</v>
      </c>
      <c r="J51" s="91">
        <v>0</v>
      </c>
      <c r="K51" s="91">
        <v>0</v>
      </c>
      <c r="L51" s="91">
        <v>71540.000000000029</v>
      </c>
      <c r="M51" s="91">
        <v>0</v>
      </c>
      <c r="N51" s="91">
        <v>122179.99999999985</v>
      </c>
      <c r="O51" s="91">
        <v>0</v>
      </c>
      <c r="P51" s="91">
        <v>56937.053333333366</v>
      </c>
      <c r="Q51" s="91">
        <v>4584.3200000000033</v>
      </c>
      <c r="R51" s="91">
        <v>1342.1200000000001</v>
      </c>
      <c r="S51" s="91">
        <v>27304.853333333274</v>
      </c>
      <c r="T51" s="91">
        <v>2070.9866666666726</v>
      </c>
      <c r="U51" s="91">
        <v>10938.026666666674</v>
      </c>
      <c r="V51" s="91">
        <v>0</v>
      </c>
      <c r="W51" s="91">
        <v>0</v>
      </c>
      <c r="X51" s="91">
        <v>0</v>
      </c>
      <c r="Y51" s="91">
        <v>0</v>
      </c>
      <c r="Z51" s="91">
        <v>0</v>
      </c>
      <c r="AA51" s="91">
        <v>0</v>
      </c>
      <c r="AB51" s="91">
        <v>30077.012578616457</v>
      </c>
      <c r="AC51" s="91">
        <v>0</v>
      </c>
      <c r="AD51" s="91">
        <v>172145.1037040056</v>
      </c>
      <c r="AE51" s="91">
        <v>0</v>
      </c>
      <c r="AF51" s="91">
        <v>11884.799999999981</v>
      </c>
      <c r="AG51" s="91">
        <v>0</v>
      </c>
      <c r="AH51" s="91">
        <v>134400</v>
      </c>
      <c r="AI51" s="91">
        <v>0</v>
      </c>
      <c r="AJ51" s="91">
        <v>0</v>
      </c>
      <c r="AK51" s="91">
        <v>0</v>
      </c>
      <c r="AL51" s="91">
        <v>5675.4</v>
      </c>
      <c r="AM51" s="91">
        <v>0</v>
      </c>
      <c r="AN51" s="91">
        <v>0</v>
      </c>
      <c r="AO51" s="91">
        <v>0</v>
      </c>
      <c r="AP51" s="91">
        <v>0</v>
      </c>
      <c r="AQ51" s="91">
        <v>0</v>
      </c>
      <c r="AR51" s="91">
        <v>0</v>
      </c>
      <c r="AS51" s="91">
        <v>0</v>
      </c>
      <c r="AT51" s="91">
        <v>0</v>
      </c>
      <c r="AU51" s="91">
        <v>1342874</v>
      </c>
      <c r="AV51" s="91">
        <v>511004.27628262196</v>
      </c>
      <c r="AW51" s="91">
        <v>140075.4</v>
      </c>
      <c r="AX51" s="91">
        <v>350412.99199339777</v>
      </c>
      <c r="AY51" s="91">
        <v>1993953.6762826219</v>
      </c>
      <c r="AZ51" s="91">
        <v>1988278.276282622</v>
      </c>
      <c r="BA51" s="91">
        <v>4610</v>
      </c>
      <c r="BB51" s="91">
        <v>1737970</v>
      </c>
      <c r="BC51" s="91">
        <v>0</v>
      </c>
      <c r="BD51" s="91">
        <v>0</v>
      </c>
      <c r="BE51" s="91">
        <v>1993953.6762826219</v>
      </c>
      <c r="BF51" s="91">
        <v>1993953.6762826217</v>
      </c>
      <c r="BG51" s="91">
        <v>0</v>
      </c>
      <c r="BH51" s="91">
        <v>1743645.4</v>
      </c>
      <c r="BI51" s="91">
        <v>1603570</v>
      </c>
      <c r="BJ51" s="91">
        <v>1853878.276282622</v>
      </c>
      <c r="BK51" s="91">
        <v>4917.4490087072199</v>
      </c>
      <c r="BL51" s="91">
        <v>4881.7392008333336</v>
      </c>
      <c r="BM51" s="91">
        <v>7.3149765697828615E-3</v>
      </c>
      <c r="BN51" s="91">
        <v>0</v>
      </c>
      <c r="BO51" s="91">
        <v>0</v>
      </c>
      <c r="BP51" s="91">
        <v>1993953.6762826219</v>
      </c>
      <c r="BQ51" s="91">
        <v>5273.9476824472731</v>
      </c>
      <c r="BR51" s="91" t="s">
        <v>1338</v>
      </c>
      <c r="BS51" s="91">
        <v>5289.0017938531082</v>
      </c>
      <c r="BT51" s="91">
        <v>3.8483547755217007E-3</v>
      </c>
      <c r="BU51" s="91">
        <v>0</v>
      </c>
      <c r="BV51" s="91">
        <v>1993953.6762826219</v>
      </c>
      <c r="BW51" s="91">
        <v>0</v>
      </c>
      <c r="BX51" s="91">
        <v>1993953.6762826219</v>
      </c>
      <c r="BY51" s="91">
        <v>5675.4</v>
      </c>
      <c r="BZ51" s="91">
        <v>1988278.276282622</v>
      </c>
      <c r="CB51" s="1219">
        <v>72000</v>
      </c>
      <c r="CC51" s="91">
        <v>0</v>
      </c>
      <c r="CD51" s="91">
        <v>26520</v>
      </c>
      <c r="CE51" s="91">
        <v>15251.79</v>
      </c>
      <c r="CF51" s="606">
        <v>113771.79000000001</v>
      </c>
      <c r="CG51" s="606">
        <v>6303</v>
      </c>
      <c r="CH51" s="606">
        <v>4844</v>
      </c>
      <c r="CI51" s="606">
        <v>6840</v>
      </c>
      <c r="CJ51" s="606">
        <v>17987</v>
      </c>
      <c r="CK51" s="609">
        <v>94431.75</v>
      </c>
      <c r="CL51" s="609">
        <v>0</v>
      </c>
      <c r="CM51" s="609"/>
      <c r="CN51" s="609"/>
      <c r="CO51" s="609"/>
      <c r="CP51" s="609">
        <v>0</v>
      </c>
      <c r="CQ51" s="609">
        <v>3141</v>
      </c>
      <c r="CR51" s="609">
        <v>2156</v>
      </c>
      <c r="CS51" s="609">
        <v>90</v>
      </c>
      <c r="CT51" s="618">
        <v>99818.75</v>
      </c>
      <c r="CU51" s="613">
        <v>0</v>
      </c>
      <c r="CV51" s="613">
        <v>0</v>
      </c>
      <c r="CW51" s="613">
        <v>0</v>
      </c>
      <c r="CX51" s="623">
        <v>0</v>
      </c>
      <c r="CY51" s="618">
        <v>0</v>
      </c>
      <c r="CZ51" s="613">
        <v>0</v>
      </c>
      <c r="DA51" s="613">
        <v>0</v>
      </c>
      <c r="DB51" s="613">
        <v>0</v>
      </c>
      <c r="DC51" s="623">
        <v>0</v>
      </c>
      <c r="DD51" s="618">
        <v>0</v>
      </c>
      <c r="DE51" s="614"/>
      <c r="DF51" s="614"/>
      <c r="DG51" s="614"/>
      <c r="DH51" s="624"/>
      <c r="DI51" s="619"/>
      <c r="DJ51" s="617">
        <f t="shared" si="6"/>
        <v>99818.75</v>
      </c>
      <c r="DK51" s="612">
        <f t="shared" si="10"/>
        <v>2201868.8162826221</v>
      </c>
      <c r="DL51" s="511">
        <f t="shared" si="8"/>
        <v>5675.4</v>
      </c>
      <c r="DM51" s="511">
        <f t="shared" si="9"/>
        <v>2207544.216282622</v>
      </c>
      <c r="DN51" s="70"/>
      <c r="DO51" s="76"/>
      <c r="DP51" s="29"/>
    </row>
    <row r="52" spans="1:120" x14ac:dyDescent="0.25">
      <c r="A52" s="510">
        <v>2021</v>
      </c>
      <c r="B52" s="365">
        <v>8312021</v>
      </c>
      <c r="C52" s="90" t="s">
        <v>110</v>
      </c>
      <c r="D52" s="91">
        <v>562</v>
      </c>
      <c r="E52" s="91">
        <v>562</v>
      </c>
      <c r="F52" s="91">
        <v>0</v>
      </c>
      <c r="G52" s="91">
        <v>0</v>
      </c>
      <c r="H52" s="91">
        <v>0</v>
      </c>
      <c r="I52" s="91">
        <v>2001844</v>
      </c>
      <c r="J52" s="91">
        <v>0</v>
      </c>
      <c r="K52" s="91">
        <v>0</v>
      </c>
      <c r="L52" s="91">
        <v>184239.99999999991</v>
      </c>
      <c r="M52" s="91">
        <v>0</v>
      </c>
      <c r="N52" s="91">
        <v>309139.99999999988</v>
      </c>
      <c r="O52" s="91">
        <v>0</v>
      </c>
      <c r="P52" s="91">
        <v>2584.9999999999995</v>
      </c>
      <c r="Q52" s="91">
        <v>5984.9999999999964</v>
      </c>
      <c r="R52" s="91">
        <v>9789.9999999999982</v>
      </c>
      <c r="S52" s="91">
        <v>19885.000000000007</v>
      </c>
      <c r="T52" s="91">
        <v>73129.999999999854</v>
      </c>
      <c r="U52" s="91">
        <v>211480.0000000002</v>
      </c>
      <c r="V52" s="91">
        <v>0</v>
      </c>
      <c r="W52" s="91">
        <v>0</v>
      </c>
      <c r="X52" s="91">
        <v>0</v>
      </c>
      <c r="Y52" s="91">
        <v>0</v>
      </c>
      <c r="Z52" s="91">
        <v>0</v>
      </c>
      <c r="AA52" s="91">
        <v>0</v>
      </c>
      <c r="AB52" s="91">
        <v>79849.877551020312</v>
      </c>
      <c r="AC52" s="91">
        <v>0</v>
      </c>
      <c r="AD52" s="91">
        <v>249068.18181818191</v>
      </c>
      <c r="AE52" s="91">
        <v>0</v>
      </c>
      <c r="AF52" s="91">
        <v>44428.800000000236</v>
      </c>
      <c r="AG52" s="91">
        <v>0</v>
      </c>
      <c r="AH52" s="91">
        <v>134400</v>
      </c>
      <c r="AI52" s="91">
        <v>0</v>
      </c>
      <c r="AJ52" s="91">
        <v>0</v>
      </c>
      <c r="AK52" s="91">
        <v>0</v>
      </c>
      <c r="AL52" s="91">
        <v>5738</v>
      </c>
      <c r="AM52" s="91">
        <v>0</v>
      </c>
      <c r="AN52" s="91">
        <v>0</v>
      </c>
      <c r="AO52" s="91">
        <v>0</v>
      </c>
      <c r="AP52" s="91">
        <v>0</v>
      </c>
      <c r="AQ52" s="91">
        <v>0</v>
      </c>
      <c r="AR52" s="91">
        <v>0</v>
      </c>
      <c r="AS52" s="91">
        <v>0</v>
      </c>
      <c r="AT52" s="91">
        <v>0</v>
      </c>
      <c r="AU52" s="91">
        <v>2001844</v>
      </c>
      <c r="AV52" s="91">
        <v>1189581.8593692025</v>
      </c>
      <c r="AW52" s="91">
        <v>140138</v>
      </c>
      <c r="AX52" s="91">
        <v>692149.32755009294</v>
      </c>
      <c r="AY52" s="91">
        <v>3331563.8593692025</v>
      </c>
      <c r="AZ52" s="91">
        <v>3325825.8593692025</v>
      </c>
      <c r="BA52" s="91">
        <v>4610</v>
      </c>
      <c r="BB52" s="91">
        <v>2590820</v>
      </c>
      <c r="BC52" s="91">
        <v>0</v>
      </c>
      <c r="BD52" s="91">
        <v>0</v>
      </c>
      <c r="BE52" s="91">
        <v>3331563.8593692025</v>
      </c>
      <c r="BF52" s="91">
        <v>3331563.8593692025</v>
      </c>
      <c r="BG52" s="91">
        <v>0</v>
      </c>
      <c r="BH52" s="91">
        <v>2596558</v>
      </c>
      <c r="BI52" s="91">
        <v>2456420</v>
      </c>
      <c r="BJ52" s="91">
        <v>3191425.8593692025</v>
      </c>
      <c r="BK52" s="91">
        <v>5678.6936999452</v>
      </c>
      <c r="BL52" s="91">
        <v>5439.5207153081519</v>
      </c>
      <c r="BM52" s="91">
        <v>4.3969496055774986E-2</v>
      </c>
      <c r="BN52" s="91">
        <v>-1.4919748027887493E-2</v>
      </c>
      <c r="BO52" s="91">
        <v>-45609.828497258044</v>
      </c>
      <c r="BP52" s="91">
        <v>3285954.0308719445</v>
      </c>
      <c r="BQ52" s="91">
        <v>5836.683328953638</v>
      </c>
      <c r="BR52" s="91" t="s">
        <v>1338</v>
      </c>
      <c r="BS52" s="91">
        <v>5846.8932933664491</v>
      </c>
      <c r="BT52" s="91">
        <v>2.27936891416467E-2</v>
      </c>
      <c r="BU52" s="91">
        <v>0</v>
      </c>
      <c r="BV52" s="91">
        <v>3285954.0308719445</v>
      </c>
      <c r="BW52" s="91">
        <v>0</v>
      </c>
      <c r="BX52" s="91">
        <v>3285954.0308719445</v>
      </c>
      <c r="BY52" s="91">
        <v>5738</v>
      </c>
      <c r="BZ52" s="91">
        <v>3280216.0308719445</v>
      </c>
      <c r="CB52" s="1219">
        <v>0</v>
      </c>
      <c r="CC52" s="91">
        <v>0</v>
      </c>
      <c r="CD52" s="91">
        <v>0</v>
      </c>
      <c r="CE52" s="91">
        <v>0</v>
      </c>
      <c r="CF52" s="606">
        <v>0</v>
      </c>
      <c r="CG52" s="606">
        <v>11085</v>
      </c>
      <c r="CH52" s="606">
        <v>7924</v>
      </c>
      <c r="CI52" s="606">
        <v>7740</v>
      </c>
      <c r="CJ52" s="606">
        <v>26749</v>
      </c>
      <c r="CK52" s="609">
        <v>140432.25</v>
      </c>
      <c r="CL52" s="609">
        <v>0</v>
      </c>
      <c r="CM52" s="609"/>
      <c r="CN52" s="609"/>
      <c r="CO52" s="609"/>
      <c r="CP52" s="609">
        <v>0</v>
      </c>
      <c r="CQ52" s="609">
        <v>14388.6</v>
      </c>
      <c r="CR52" s="609">
        <v>221.4</v>
      </c>
      <c r="CS52" s="609">
        <v>213.20000000000002</v>
      </c>
      <c r="CT52" s="618">
        <v>155255.45000000001</v>
      </c>
      <c r="CU52" s="613">
        <v>0</v>
      </c>
      <c r="CV52" s="613">
        <v>0</v>
      </c>
      <c r="CW52" s="613">
        <v>0</v>
      </c>
      <c r="CX52" s="623">
        <v>0</v>
      </c>
      <c r="CY52" s="618">
        <v>0</v>
      </c>
      <c r="CZ52" s="613">
        <v>0</v>
      </c>
      <c r="DA52" s="613">
        <v>0</v>
      </c>
      <c r="DB52" s="613">
        <v>0</v>
      </c>
      <c r="DC52" s="623">
        <v>0</v>
      </c>
      <c r="DD52" s="618">
        <v>0</v>
      </c>
      <c r="DE52" s="614"/>
      <c r="DF52" s="614"/>
      <c r="DG52" s="614"/>
      <c r="DH52" s="624"/>
      <c r="DI52" s="619"/>
      <c r="DJ52" s="617">
        <f t="shared" si="6"/>
        <v>155255.45000000001</v>
      </c>
      <c r="DK52" s="612">
        <f t="shared" si="10"/>
        <v>3435471.4808719447</v>
      </c>
      <c r="DL52" s="511">
        <f t="shared" si="8"/>
        <v>5738</v>
      </c>
      <c r="DM52" s="511">
        <f t="shared" si="9"/>
        <v>3441209.4808719447</v>
      </c>
      <c r="DN52" s="70"/>
      <c r="DO52" s="76"/>
      <c r="DP52" s="29"/>
    </row>
    <row r="53" spans="1:120" x14ac:dyDescent="0.25">
      <c r="A53" s="510">
        <v>2022</v>
      </c>
      <c r="B53" s="365">
        <v>8312022</v>
      </c>
      <c r="C53" s="90" t="s">
        <v>111</v>
      </c>
      <c r="D53" s="91">
        <v>570</v>
      </c>
      <c r="E53" s="91">
        <v>570</v>
      </c>
      <c r="F53" s="91">
        <v>0</v>
      </c>
      <c r="G53" s="91">
        <v>0</v>
      </c>
      <c r="H53" s="91">
        <v>0</v>
      </c>
      <c r="I53" s="91">
        <v>2030340</v>
      </c>
      <c r="J53" s="91">
        <v>0</v>
      </c>
      <c r="K53" s="91">
        <v>0</v>
      </c>
      <c r="L53" s="91">
        <v>128380.00000000012</v>
      </c>
      <c r="M53" s="91">
        <v>0</v>
      </c>
      <c r="N53" s="91">
        <v>221400.00000000009</v>
      </c>
      <c r="O53" s="91">
        <v>0</v>
      </c>
      <c r="P53" s="91">
        <v>29478.433098591515</v>
      </c>
      <c r="Q53" s="91">
        <v>35178.433098591566</v>
      </c>
      <c r="R53" s="91">
        <v>2232.8345070422533</v>
      </c>
      <c r="S53" s="91">
        <v>38936.619718309797</v>
      </c>
      <c r="T53" s="91">
        <v>39277.816901408318</v>
      </c>
      <c r="U53" s="91">
        <v>23201.408450704239</v>
      </c>
      <c r="V53" s="91">
        <v>0</v>
      </c>
      <c r="W53" s="91">
        <v>0</v>
      </c>
      <c r="X53" s="91">
        <v>0</v>
      </c>
      <c r="Y53" s="91">
        <v>0</v>
      </c>
      <c r="Z53" s="91">
        <v>0</v>
      </c>
      <c r="AA53" s="91">
        <v>0</v>
      </c>
      <c r="AB53" s="91">
        <v>65914.8</v>
      </c>
      <c r="AC53" s="91">
        <v>0</v>
      </c>
      <c r="AD53" s="91">
        <v>310172.98502807232</v>
      </c>
      <c r="AE53" s="91">
        <v>0</v>
      </c>
      <c r="AF53" s="91">
        <v>26687.999999999782</v>
      </c>
      <c r="AG53" s="91">
        <v>0</v>
      </c>
      <c r="AH53" s="91">
        <v>134400</v>
      </c>
      <c r="AI53" s="91">
        <v>0</v>
      </c>
      <c r="AJ53" s="91">
        <v>0</v>
      </c>
      <c r="AK53" s="91">
        <v>0</v>
      </c>
      <c r="AL53" s="91">
        <v>12492.8</v>
      </c>
      <c r="AM53" s="91">
        <v>201307</v>
      </c>
      <c r="AN53" s="91">
        <v>0</v>
      </c>
      <c r="AO53" s="91">
        <v>0</v>
      </c>
      <c r="AP53" s="91">
        <v>0</v>
      </c>
      <c r="AQ53" s="91">
        <v>0</v>
      </c>
      <c r="AR53" s="91">
        <v>0</v>
      </c>
      <c r="AS53" s="91">
        <v>0</v>
      </c>
      <c r="AT53" s="91">
        <v>0</v>
      </c>
      <c r="AU53" s="91">
        <v>2030340</v>
      </c>
      <c r="AV53" s="91">
        <v>920861.33080272004</v>
      </c>
      <c r="AW53" s="91">
        <v>348199.8</v>
      </c>
      <c r="AX53" s="91">
        <v>588688.80950795859</v>
      </c>
      <c r="AY53" s="91">
        <v>3299401.1308027199</v>
      </c>
      <c r="AZ53" s="91">
        <v>3085601.33080272</v>
      </c>
      <c r="BA53" s="91">
        <v>4610</v>
      </c>
      <c r="BB53" s="91">
        <v>2627700</v>
      </c>
      <c r="BC53" s="91">
        <v>0</v>
      </c>
      <c r="BD53" s="91">
        <v>0</v>
      </c>
      <c r="BE53" s="91">
        <v>3299401.1308027199</v>
      </c>
      <c r="BF53" s="91">
        <v>3299401.1308027189</v>
      </c>
      <c r="BG53" s="91">
        <v>0</v>
      </c>
      <c r="BH53" s="91">
        <v>2841499.8</v>
      </c>
      <c r="BI53" s="91">
        <v>2694607</v>
      </c>
      <c r="BJ53" s="91">
        <v>3152508.33080272</v>
      </c>
      <c r="BK53" s="91">
        <v>5530.7163698293334</v>
      </c>
      <c r="BL53" s="91">
        <v>5248.6793390845069</v>
      </c>
      <c r="BM53" s="91">
        <v>5.373485643228882E-2</v>
      </c>
      <c r="BN53" s="91">
        <v>-1.9802428216144412E-2</v>
      </c>
      <c r="BO53" s="91">
        <v>-59243.859629815306</v>
      </c>
      <c r="BP53" s="91">
        <v>3240157.2711729044</v>
      </c>
      <c r="BQ53" s="91">
        <v>5309.3990722331664</v>
      </c>
      <c r="BR53" s="91" t="s">
        <v>1338</v>
      </c>
      <c r="BS53" s="91">
        <v>5684.4864406542183</v>
      </c>
      <c r="BT53" s="91">
        <v>3.2816624023259466E-2</v>
      </c>
      <c r="BU53" s="91">
        <v>0</v>
      </c>
      <c r="BV53" s="91">
        <v>3240157.2711729044</v>
      </c>
      <c r="BW53" s="91">
        <v>0</v>
      </c>
      <c r="BX53" s="91">
        <v>3240157.2711729044</v>
      </c>
      <c r="BY53" s="91">
        <v>12492.8</v>
      </c>
      <c r="BZ53" s="91">
        <v>3227664.4711729046</v>
      </c>
      <c r="CB53" s="1219">
        <v>0</v>
      </c>
      <c r="CC53" s="91">
        <v>0</v>
      </c>
      <c r="CD53" s="91">
        <v>0</v>
      </c>
      <c r="CE53" s="91">
        <v>0</v>
      </c>
      <c r="CF53" s="606">
        <v>0</v>
      </c>
      <c r="CG53" s="606">
        <v>14460</v>
      </c>
      <c r="CH53" s="606">
        <v>12250</v>
      </c>
      <c r="CI53" s="606">
        <v>12491</v>
      </c>
      <c r="CJ53" s="606">
        <v>39201</v>
      </c>
      <c r="CK53" s="609">
        <v>205805.25</v>
      </c>
      <c r="CL53" s="609">
        <v>0</v>
      </c>
      <c r="CM53" s="609"/>
      <c r="CN53" s="609"/>
      <c r="CO53" s="609"/>
      <c r="CP53" s="609">
        <v>0</v>
      </c>
      <c r="CQ53" s="609">
        <v>7464.5999999999995</v>
      </c>
      <c r="CR53" s="609">
        <v>3941.8</v>
      </c>
      <c r="CS53" s="609">
        <v>2502.6000000000004</v>
      </c>
      <c r="CT53" s="618">
        <v>219714.25</v>
      </c>
      <c r="CU53" s="613">
        <v>0</v>
      </c>
      <c r="CV53" s="613">
        <v>0</v>
      </c>
      <c r="CW53" s="613">
        <v>0</v>
      </c>
      <c r="CX53" s="623">
        <v>0</v>
      </c>
      <c r="CY53" s="618">
        <v>0</v>
      </c>
      <c r="CZ53" s="613">
        <v>0</v>
      </c>
      <c r="DA53" s="613">
        <v>0</v>
      </c>
      <c r="DB53" s="613">
        <v>0</v>
      </c>
      <c r="DC53" s="623">
        <v>0</v>
      </c>
      <c r="DD53" s="618">
        <v>0</v>
      </c>
      <c r="DE53" s="614"/>
      <c r="DF53" s="614"/>
      <c r="DG53" s="614"/>
      <c r="DH53" s="624"/>
      <c r="DI53" s="619"/>
      <c r="DJ53" s="617">
        <f t="shared" si="6"/>
        <v>219714.25</v>
      </c>
      <c r="DK53" s="612">
        <f t="shared" si="10"/>
        <v>3447378.7211729046</v>
      </c>
      <c r="DL53" s="511">
        <f t="shared" si="8"/>
        <v>12492.8</v>
      </c>
      <c r="DM53" s="511">
        <f t="shared" si="9"/>
        <v>3459871.5211729044</v>
      </c>
      <c r="DN53" s="70"/>
      <c r="DO53" s="76"/>
      <c r="DP53" s="29"/>
    </row>
    <row r="54" spans="1:120" x14ac:dyDescent="0.25">
      <c r="A54" s="510">
        <v>2023</v>
      </c>
      <c r="B54" s="365">
        <v>8312023</v>
      </c>
      <c r="C54" s="90" t="s">
        <v>112</v>
      </c>
      <c r="D54" s="91">
        <v>109</v>
      </c>
      <c r="E54" s="91">
        <v>109</v>
      </c>
      <c r="F54" s="91">
        <v>0</v>
      </c>
      <c r="G54" s="91">
        <v>0</v>
      </c>
      <c r="H54" s="91">
        <v>0</v>
      </c>
      <c r="I54" s="91">
        <v>388258</v>
      </c>
      <c r="J54" s="91">
        <v>0</v>
      </c>
      <c r="K54" s="91">
        <v>0</v>
      </c>
      <c r="L54" s="91">
        <v>35279.999999999985</v>
      </c>
      <c r="M54" s="91">
        <v>0</v>
      </c>
      <c r="N54" s="91">
        <v>59039.999999999978</v>
      </c>
      <c r="O54" s="91">
        <v>0</v>
      </c>
      <c r="P54" s="91">
        <v>235.00000000000017</v>
      </c>
      <c r="Q54" s="91">
        <v>1424.9999999999993</v>
      </c>
      <c r="R54" s="91">
        <v>2669.9999999999986</v>
      </c>
      <c r="S54" s="91">
        <v>1454.9999999999993</v>
      </c>
      <c r="T54" s="91">
        <v>39139.999999999985</v>
      </c>
      <c r="U54" s="91">
        <v>1359.9999999999993</v>
      </c>
      <c r="V54" s="91">
        <v>0</v>
      </c>
      <c r="W54" s="91">
        <v>0</v>
      </c>
      <c r="X54" s="91">
        <v>0</v>
      </c>
      <c r="Y54" s="91">
        <v>0</v>
      </c>
      <c r="Z54" s="91">
        <v>0</v>
      </c>
      <c r="AA54" s="91">
        <v>0</v>
      </c>
      <c r="AB54" s="91">
        <v>23446.354166666642</v>
      </c>
      <c r="AC54" s="91">
        <v>0</v>
      </c>
      <c r="AD54" s="91">
        <v>58322.242524916946</v>
      </c>
      <c r="AE54" s="91">
        <v>0</v>
      </c>
      <c r="AF54" s="91">
        <v>5241.5999999999949</v>
      </c>
      <c r="AG54" s="91">
        <v>0</v>
      </c>
      <c r="AH54" s="91">
        <v>134400</v>
      </c>
      <c r="AI54" s="91">
        <v>0</v>
      </c>
      <c r="AJ54" s="91">
        <v>0</v>
      </c>
      <c r="AK54" s="91">
        <v>0</v>
      </c>
      <c r="AL54" s="91">
        <v>4990</v>
      </c>
      <c r="AM54" s="91">
        <v>32860</v>
      </c>
      <c r="AN54" s="91">
        <v>0</v>
      </c>
      <c r="AO54" s="91">
        <v>0</v>
      </c>
      <c r="AP54" s="91">
        <v>0</v>
      </c>
      <c r="AQ54" s="91">
        <v>0</v>
      </c>
      <c r="AR54" s="91">
        <v>0</v>
      </c>
      <c r="AS54" s="91">
        <v>0</v>
      </c>
      <c r="AT54" s="91">
        <v>0</v>
      </c>
      <c r="AU54" s="91">
        <v>388258</v>
      </c>
      <c r="AV54" s="91">
        <v>227615.19669158352</v>
      </c>
      <c r="AW54" s="91">
        <v>172250</v>
      </c>
      <c r="AX54" s="91">
        <v>131344.67783378318</v>
      </c>
      <c r="AY54" s="91">
        <v>788123.19669158349</v>
      </c>
      <c r="AZ54" s="91">
        <v>750273.19669158349</v>
      </c>
      <c r="BA54" s="91">
        <v>4610</v>
      </c>
      <c r="BB54" s="91">
        <v>502490</v>
      </c>
      <c r="BC54" s="91">
        <v>0</v>
      </c>
      <c r="BD54" s="91">
        <v>0</v>
      </c>
      <c r="BE54" s="91">
        <v>788123.19669158349</v>
      </c>
      <c r="BF54" s="91">
        <v>788123.19669158349</v>
      </c>
      <c r="BG54" s="91">
        <v>0</v>
      </c>
      <c r="BH54" s="91">
        <v>540340</v>
      </c>
      <c r="BI54" s="91">
        <v>400950</v>
      </c>
      <c r="BJ54" s="91">
        <v>648733.19669158349</v>
      </c>
      <c r="BK54" s="91">
        <v>5951.6807035925094</v>
      </c>
      <c r="BL54" s="91">
        <v>5797.6713132653067</v>
      </c>
      <c r="BM54" s="91">
        <v>2.6564008548539651E-2</v>
      </c>
      <c r="BN54" s="91">
        <v>-6.2170042742698255E-3</v>
      </c>
      <c r="BO54" s="91">
        <v>-3928.8120595566343</v>
      </c>
      <c r="BP54" s="91">
        <v>784194.38463202689</v>
      </c>
      <c r="BQ54" s="91">
        <v>6847.1961892846502</v>
      </c>
      <c r="BR54" s="91" t="s">
        <v>1338</v>
      </c>
      <c r="BS54" s="91">
        <v>7194.4438957066686</v>
      </c>
      <c r="BT54" s="91">
        <v>-3.1843095138061051E-3</v>
      </c>
      <c r="BU54" s="91">
        <v>0</v>
      </c>
      <c r="BV54" s="91">
        <v>784194.38463202689</v>
      </c>
      <c r="BW54" s="91">
        <v>0</v>
      </c>
      <c r="BX54" s="91">
        <v>784194.38463202689</v>
      </c>
      <c r="BY54" s="91">
        <v>4990</v>
      </c>
      <c r="BZ54" s="91">
        <v>779204.38463202689</v>
      </c>
      <c r="CB54" s="1219">
        <v>0</v>
      </c>
      <c r="CC54" s="91">
        <v>0</v>
      </c>
      <c r="CD54" s="91">
        <v>0</v>
      </c>
      <c r="CE54" s="91">
        <v>0</v>
      </c>
      <c r="CF54" s="606">
        <v>0</v>
      </c>
      <c r="CG54" s="606">
        <v>3168</v>
      </c>
      <c r="CH54" s="606">
        <v>2268</v>
      </c>
      <c r="CI54" s="606">
        <v>1431.9999999999998</v>
      </c>
      <c r="CJ54" s="606">
        <v>6868</v>
      </c>
      <c r="CK54" s="609">
        <v>36057</v>
      </c>
      <c r="CL54" s="609">
        <v>0</v>
      </c>
      <c r="CM54" s="609"/>
      <c r="CN54" s="609"/>
      <c r="CO54" s="609"/>
      <c r="CP54" s="609">
        <v>0</v>
      </c>
      <c r="CQ54" s="609">
        <v>3127.2</v>
      </c>
      <c r="CR54" s="609">
        <v>44.2</v>
      </c>
      <c r="CS54" s="609">
        <v>346.6</v>
      </c>
      <c r="CT54" s="618">
        <v>39574.999999999993</v>
      </c>
      <c r="CU54" s="613">
        <v>0</v>
      </c>
      <c r="CV54" s="613">
        <v>0</v>
      </c>
      <c r="CW54" s="613">
        <v>0</v>
      </c>
      <c r="CX54" s="623">
        <v>0</v>
      </c>
      <c r="CY54" s="618">
        <v>0</v>
      </c>
      <c r="CZ54" s="613">
        <v>0</v>
      </c>
      <c r="DA54" s="613">
        <v>0</v>
      </c>
      <c r="DB54" s="613">
        <v>0</v>
      </c>
      <c r="DC54" s="623">
        <v>0</v>
      </c>
      <c r="DD54" s="618">
        <v>0</v>
      </c>
      <c r="DE54" s="614"/>
      <c r="DF54" s="614"/>
      <c r="DG54" s="614"/>
      <c r="DH54" s="624"/>
      <c r="DI54" s="619"/>
      <c r="DJ54" s="617">
        <f t="shared" si="6"/>
        <v>39574.999999999993</v>
      </c>
      <c r="DK54" s="612">
        <f t="shared" si="10"/>
        <v>818779.38463202689</v>
      </c>
      <c r="DL54" s="511">
        <f t="shared" si="8"/>
        <v>4990</v>
      </c>
      <c r="DM54" s="511">
        <f t="shared" si="9"/>
        <v>823769.38463202689</v>
      </c>
      <c r="DN54" s="70"/>
      <c r="DO54" s="76"/>
      <c r="DP54" s="29"/>
    </row>
    <row r="55" spans="1:120" x14ac:dyDescent="0.25">
      <c r="A55" s="510">
        <v>2024</v>
      </c>
      <c r="B55" s="365">
        <v>8312024</v>
      </c>
      <c r="C55" s="90" t="s">
        <v>113</v>
      </c>
      <c r="D55" s="91">
        <v>216</v>
      </c>
      <c r="E55" s="91">
        <v>216</v>
      </c>
      <c r="F55" s="91">
        <v>0</v>
      </c>
      <c r="G55" s="91">
        <v>0</v>
      </c>
      <c r="H55" s="91">
        <v>0</v>
      </c>
      <c r="I55" s="91">
        <v>769392</v>
      </c>
      <c r="J55" s="91">
        <v>0</v>
      </c>
      <c r="K55" s="91">
        <v>0</v>
      </c>
      <c r="L55" s="91">
        <v>29889.99999999996</v>
      </c>
      <c r="M55" s="91">
        <v>0</v>
      </c>
      <c r="N55" s="91">
        <v>54120.00000000008</v>
      </c>
      <c r="O55" s="91">
        <v>0</v>
      </c>
      <c r="P55" s="91">
        <v>4700.0000000000009</v>
      </c>
      <c r="Q55" s="91">
        <v>285.00000000000006</v>
      </c>
      <c r="R55" s="91">
        <v>0</v>
      </c>
      <c r="S55" s="91">
        <v>0</v>
      </c>
      <c r="T55" s="91">
        <v>515.00000000000011</v>
      </c>
      <c r="U55" s="91">
        <v>0</v>
      </c>
      <c r="V55" s="91">
        <v>0</v>
      </c>
      <c r="W55" s="91">
        <v>0</v>
      </c>
      <c r="X55" s="91">
        <v>0</v>
      </c>
      <c r="Y55" s="91">
        <v>0</v>
      </c>
      <c r="Z55" s="91">
        <v>0</v>
      </c>
      <c r="AA55" s="91">
        <v>0</v>
      </c>
      <c r="AB55" s="91">
        <v>14388.387096774244</v>
      </c>
      <c r="AC55" s="91">
        <v>0</v>
      </c>
      <c r="AD55" s="91">
        <v>80254.114420062673</v>
      </c>
      <c r="AE55" s="91">
        <v>0</v>
      </c>
      <c r="AF55" s="91">
        <v>10598.399999999976</v>
      </c>
      <c r="AG55" s="91">
        <v>0</v>
      </c>
      <c r="AH55" s="91">
        <v>134400</v>
      </c>
      <c r="AI55" s="91">
        <v>0</v>
      </c>
      <c r="AJ55" s="91">
        <v>0</v>
      </c>
      <c r="AK55" s="91">
        <v>0</v>
      </c>
      <c r="AL55" s="91">
        <v>10342.4</v>
      </c>
      <c r="AM55" s="91">
        <v>0</v>
      </c>
      <c r="AN55" s="91">
        <v>0</v>
      </c>
      <c r="AO55" s="91">
        <v>0</v>
      </c>
      <c r="AP55" s="91">
        <v>0</v>
      </c>
      <c r="AQ55" s="91">
        <v>0</v>
      </c>
      <c r="AR55" s="91">
        <v>0</v>
      </c>
      <c r="AS55" s="91">
        <v>0</v>
      </c>
      <c r="AT55" s="91">
        <v>0</v>
      </c>
      <c r="AU55" s="91">
        <v>769392</v>
      </c>
      <c r="AV55" s="91">
        <v>194750.90151683692</v>
      </c>
      <c r="AW55" s="91">
        <v>144742.39999999999</v>
      </c>
      <c r="AX55" s="91">
        <v>168529.83936533018</v>
      </c>
      <c r="AY55" s="91">
        <v>1108885.301516837</v>
      </c>
      <c r="AZ55" s="91">
        <v>1098542.9015168371</v>
      </c>
      <c r="BA55" s="91">
        <v>4610</v>
      </c>
      <c r="BB55" s="91">
        <v>995760</v>
      </c>
      <c r="BC55" s="91">
        <v>0</v>
      </c>
      <c r="BD55" s="91">
        <v>0</v>
      </c>
      <c r="BE55" s="91">
        <v>1108885.301516837</v>
      </c>
      <c r="BF55" s="91">
        <v>1108885.301516837</v>
      </c>
      <c r="BG55" s="91">
        <v>0</v>
      </c>
      <c r="BH55" s="91">
        <v>1006102.4</v>
      </c>
      <c r="BI55" s="91">
        <v>861360</v>
      </c>
      <c r="BJ55" s="91">
        <v>964142.90151683695</v>
      </c>
      <c r="BK55" s="91">
        <v>4463.6245440594303</v>
      </c>
      <c r="BL55" s="91">
        <v>4253.8013152709364</v>
      </c>
      <c r="BM55" s="91">
        <v>4.9326052920064437E-2</v>
      </c>
      <c r="BN55" s="91">
        <v>-1.7598026460032216E-2</v>
      </c>
      <c r="BO55" s="91">
        <v>-16169.43775000128</v>
      </c>
      <c r="BP55" s="91">
        <v>1092715.8637668358</v>
      </c>
      <c r="BQ55" s="91">
        <v>5010.9882581797956</v>
      </c>
      <c r="BR55" s="91" t="s">
        <v>1338</v>
      </c>
      <c r="BS55" s="91">
        <v>5058.869739661277</v>
      </c>
      <c r="BT55" s="91">
        <v>2.0191110576201154E-2</v>
      </c>
      <c r="BU55" s="91">
        <v>0</v>
      </c>
      <c r="BV55" s="91">
        <v>1092715.8637668358</v>
      </c>
      <c r="BW55" s="91">
        <v>0</v>
      </c>
      <c r="BX55" s="91">
        <v>1092715.8637668358</v>
      </c>
      <c r="BY55" s="91">
        <v>10342.4</v>
      </c>
      <c r="BZ55" s="91">
        <v>1082373.4637668359</v>
      </c>
      <c r="CB55" s="1219">
        <v>0</v>
      </c>
      <c r="CC55" s="91">
        <v>0</v>
      </c>
      <c r="CD55" s="91">
        <v>0</v>
      </c>
      <c r="CE55" s="91">
        <v>0</v>
      </c>
      <c r="CF55" s="606">
        <v>0</v>
      </c>
      <c r="CG55" s="606">
        <v>9360</v>
      </c>
      <c r="CH55" s="606">
        <v>6244</v>
      </c>
      <c r="CI55" s="606">
        <v>8640</v>
      </c>
      <c r="CJ55" s="606">
        <v>24244</v>
      </c>
      <c r="CK55" s="609">
        <v>127281</v>
      </c>
      <c r="CL55" s="609">
        <v>0</v>
      </c>
      <c r="CM55" s="609"/>
      <c r="CN55" s="609"/>
      <c r="CO55" s="609"/>
      <c r="CP55" s="609">
        <v>0</v>
      </c>
      <c r="CQ55" s="609">
        <v>0</v>
      </c>
      <c r="CR55" s="609">
        <v>435</v>
      </c>
      <c r="CS55" s="609">
        <v>176.8</v>
      </c>
      <c r="CT55" s="618">
        <v>127892.8</v>
      </c>
      <c r="CU55" s="613">
        <v>0</v>
      </c>
      <c r="CV55" s="613">
        <v>0</v>
      </c>
      <c r="CW55" s="613">
        <v>0</v>
      </c>
      <c r="CX55" s="623">
        <v>0</v>
      </c>
      <c r="CY55" s="618">
        <v>0</v>
      </c>
      <c r="CZ55" s="613">
        <v>0</v>
      </c>
      <c r="DA55" s="613">
        <v>0</v>
      </c>
      <c r="DB55" s="613">
        <v>0</v>
      </c>
      <c r="DC55" s="623">
        <v>0</v>
      </c>
      <c r="DD55" s="618">
        <v>0</v>
      </c>
      <c r="DE55" s="614"/>
      <c r="DF55" s="614"/>
      <c r="DG55" s="614"/>
      <c r="DH55" s="624"/>
      <c r="DI55" s="619"/>
      <c r="DJ55" s="617">
        <f t="shared" si="6"/>
        <v>127892.8</v>
      </c>
      <c r="DK55" s="612">
        <f t="shared" si="10"/>
        <v>1210266.2637668359</v>
      </c>
      <c r="DL55" s="511">
        <f t="shared" si="8"/>
        <v>10342.4</v>
      </c>
      <c r="DM55" s="511">
        <f t="shared" si="9"/>
        <v>1220608.6637668358</v>
      </c>
      <c r="DN55" s="70"/>
      <c r="DO55" s="76"/>
      <c r="DP55" s="29"/>
    </row>
    <row r="56" spans="1:120" x14ac:dyDescent="0.25">
      <c r="A56" s="510">
        <v>2025</v>
      </c>
      <c r="B56" s="365">
        <v>8312025</v>
      </c>
      <c r="C56" s="90" t="s">
        <v>114</v>
      </c>
      <c r="D56" s="91">
        <v>231</v>
      </c>
      <c r="E56" s="91">
        <v>231</v>
      </c>
      <c r="F56" s="91">
        <v>0</v>
      </c>
      <c r="G56" s="91">
        <v>0</v>
      </c>
      <c r="H56" s="91">
        <v>0</v>
      </c>
      <c r="I56" s="91">
        <v>822822</v>
      </c>
      <c r="J56" s="91">
        <v>0</v>
      </c>
      <c r="K56" s="91">
        <v>0</v>
      </c>
      <c r="L56" s="91">
        <v>35769.999999999993</v>
      </c>
      <c r="M56" s="91">
        <v>0</v>
      </c>
      <c r="N56" s="91">
        <v>62320</v>
      </c>
      <c r="O56" s="91">
        <v>0</v>
      </c>
      <c r="P56" s="91">
        <v>3524.9999999999982</v>
      </c>
      <c r="Q56" s="91">
        <v>3705.0000000000014</v>
      </c>
      <c r="R56" s="91">
        <v>4894.9999999999982</v>
      </c>
      <c r="S56" s="91">
        <v>1455.0000000000016</v>
      </c>
      <c r="T56" s="91">
        <v>1545.0000000000016</v>
      </c>
      <c r="U56" s="91">
        <v>2040.000000000002</v>
      </c>
      <c r="V56" s="91">
        <v>0</v>
      </c>
      <c r="W56" s="91">
        <v>0</v>
      </c>
      <c r="X56" s="91">
        <v>0</v>
      </c>
      <c r="Y56" s="91">
        <v>0</v>
      </c>
      <c r="Z56" s="91">
        <v>0</v>
      </c>
      <c r="AA56" s="91">
        <v>0</v>
      </c>
      <c r="AB56" s="91">
        <v>36579.999999999949</v>
      </c>
      <c r="AC56" s="91">
        <v>0</v>
      </c>
      <c r="AD56" s="91">
        <v>86903.891189362868</v>
      </c>
      <c r="AE56" s="91">
        <v>0</v>
      </c>
      <c r="AF56" s="91">
        <v>9734.4000000000233</v>
      </c>
      <c r="AG56" s="91">
        <v>0</v>
      </c>
      <c r="AH56" s="91">
        <v>134400</v>
      </c>
      <c r="AI56" s="91">
        <v>0</v>
      </c>
      <c r="AJ56" s="91">
        <v>0</v>
      </c>
      <c r="AK56" s="91">
        <v>0</v>
      </c>
      <c r="AL56" s="91">
        <v>3873.4</v>
      </c>
      <c r="AM56" s="91">
        <v>0</v>
      </c>
      <c r="AN56" s="91">
        <v>0</v>
      </c>
      <c r="AO56" s="91">
        <v>0</v>
      </c>
      <c r="AP56" s="91">
        <v>0</v>
      </c>
      <c r="AQ56" s="91">
        <v>0</v>
      </c>
      <c r="AR56" s="91">
        <v>0</v>
      </c>
      <c r="AS56" s="91">
        <v>0</v>
      </c>
      <c r="AT56" s="91">
        <v>0</v>
      </c>
      <c r="AU56" s="91">
        <v>822822</v>
      </c>
      <c r="AV56" s="91">
        <v>248473.29118936282</v>
      </c>
      <c r="AW56" s="91">
        <v>138273.4</v>
      </c>
      <c r="AX56" s="91">
        <v>194384.33914425041</v>
      </c>
      <c r="AY56" s="91">
        <v>1209568.6911893627</v>
      </c>
      <c r="AZ56" s="91">
        <v>1205695.2911893628</v>
      </c>
      <c r="BA56" s="91">
        <v>4610</v>
      </c>
      <c r="BB56" s="91">
        <v>1064910</v>
      </c>
      <c r="BC56" s="91">
        <v>0</v>
      </c>
      <c r="BD56" s="91">
        <v>0</v>
      </c>
      <c r="BE56" s="91">
        <v>1209568.6911893627</v>
      </c>
      <c r="BF56" s="91">
        <v>1209568.6911893627</v>
      </c>
      <c r="BG56" s="91">
        <v>0</v>
      </c>
      <c r="BH56" s="91">
        <v>1068783.3999999999</v>
      </c>
      <c r="BI56" s="91">
        <v>930509.99999999988</v>
      </c>
      <c r="BJ56" s="91">
        <v>1071295.2911893628</v>
      </c>
      <c r="BK56" s="91">
        <v>4637.6419532007048</v>
      </c>
      <c r="BL56" s="91">
        <v>4326.8936678571426</v>
      </c>
      <c r="BM56" s="91">
        <v>7.1817869630583661E-2</v>
      </c>
      <c r="BN56" s="91">
        <v>-2.8843934815291829E-2</v>
      </c>
      <c r="BO56" s="91">
        <v>-28829.871587833561</v>
      </c>
      <c r="BP56" s="91">
        <v>1180738.819601529</v>
      </c>
      <c r="BQ56" s="91">
        <v>5094.6554961105157</v>
      </c>
      <c r="BR56" s="91" t="s">
        <v>1338</v>
      </c>
      <c r="BS56" s="91">
        <v>5111.4234614784809</v>
      </c>
      <c r="BT56" s="91">
        <v>1.6138960577508632E-2</v>
      </c>
      <c r="BU56" s="91">
        <v>0</v>
      </c>
      <c r="BV56" s="91">
        <v>1180738.819601529</v>
      </c>
      <c r="BW56" s="91">
        <v>0</v>
      </c>
      <c r="BX56" s="91">
        <v>1180738.819601529</v>
      </c>
      <c r="BY56" s="91">
        <v>3873.4</v>
      </c>
      <c r="BZ56" s="91">
        <v>1176865.4196015291</v>
      </c>
      <c r="CB56" s="1219">
        <v>0</v>
      </c>
      <c r="CC56" s="91">
        <v>0</v>
      </c>
      <c r="CD56" s="91">
        <v>0</v>
      </c>
      <c r="CE56" s="91">
        <v>0</v>
      </c>
      <c r="CF56" s="606">
        <v>0</v>
      </c>
      <c r="CG56" s="606">
        <v>0</v>
      </c>
      <c r="CH56" s="606">
        <v>0</v>
      </c>
      <c r="CI56" s="606">
        <v>0</v>
      </c>
      <c r="CJ56" s="606">
        <v>0</v>
      </c>
      <c r="CK56" s="609">
        <v>0</v>
      </c>
      <c r="CL56" s="609">
        <v>0</v>
      </c>
      <c r="CM56" s="609"/>
      <c r="CN56" s="609"/>
      <c r="CO56" s="609"/>
      <c r="CP56" s="609">
        <v>0</v>
      </c>
      <c r="CQ56" s="609">
        <v>0</v>
      </c>
      <c r="CR56" s="609">
        <v>0</v>
      </c>
      <c r="CS56" s="609">
        <v>0</v>
      </c>
      <c r="CT56" s="618">
        <v>0</v>
      </c>
      <c r="CU56" s="613">
        <v>0</v>
      </c>
      <c r="CV56" s="613">
        <v>0</v>
      </c>
      <c r="CW56" s="613">
        <v>0</v>
      </c>
      <c r="CX56" s="623">
        <v>0</v>
      </c>
      <c r="CY56" s="618">
        <v>0</v>
      </c>
      <c r="CZ56" s="613">
        <v>0</v>
      </c>
      <c r="DA56" s="613">
        <v>0</v>
      </c>
      <c r="DB56" s="613">
        <v>0</v>
      </c>
      <c r="DC56" s="623">
        <v>0</v>
      </c>
      <c r="DD56" s="618">
        <v>0</v>
      </c>
      <c r="DE56" s="614"/>
      <c r="DF56" s="614"/>
      <c r="DG56" s="614"/>
      <c r="DH56" s="624"/>
      <c r="DI56" s="619"/>
      <c r="DJ56" s="617">
        <f t="shared" si="6"/>
        <v>0</v>
      </c>
      <c r="DK56" s="612">
        <f t="shared" si="10"/>
        <v>1176865.4196015291</v>
      </c>
      <c r="DL56" s="511">
        <f t="shared" si="8"/>
        <v>3873.4</v>
      </c>
      <c r="DM56" s="511">
        <f t="shared" si="9"/>
        <v>1180738.819601529</v>
      </c>
      <c r="DN56" s="70"/>
      <c r="DO56" s="76"/>
      <c r="DP56" s="29"/>
    </row>
    <row r="57" spans="1:120" x14ac:dyDescent="0.25">
      <c r="A57" s="510">
        <v>2026</v>
      </c>
      <c r="B57" s="365">
        <v>8312026</v>
      </c>
      <c r="C57" s="90" t="s">
        <v>115</v>
      </c>
      <c r="D57" s="91">
        <v>443</v>
      </c>
      <c r="E57" s="91">
        <v>443</v>
      </c>
      <c r="F57" s="91">
        <v>0</v>
      </c>
      <c r="G57" s="91">
        <v>0</v>
      </c>
      <c r="H57" s="91">
        <v>0</v>
      </c>
      <c r="I57" s="91">
        <v>1577966</v>
      </c>
      <c r="J57" s="91">
        <v>0</v>
      </c>
      <c r="K57" s="91">
        <v>0</v>
      </c>
      <c r="L57" s="91">
        <v>77910.000000000058</v>
      </c>
      <c r="M57" s="91">
        <v>0</v>
      </c>
      <c r="N57" s="91">
        <v>132020.00000000003</v>
      </c>
      <c r="O57" s="91">
        <v>0</v>
      </c>
      <c r="P57" s="91">
        <v>62415.893665158343</v>
      </c>
      <c r="Q57" s="91">
        <v>8569.343891402712</v>
      </c>
      <c r="R57" s="91">
        <v>1338.0203619909498</v>
      </c>
      <c r="S57" s="91">
        <v>22360.47511312212</v>
      </c>
      <c r="T57" s="91">
        <v>2580.8257918551958</v>
      </c>
      <c r="U57" s="91">
        <v>34076.923076922969</v>
      </c>
      <c r="V57" s="91">
        <v>0</v>
      </c>
      <c r="W57" s="91">
        <v>0</v>
      </c>
      <c r="X57" s="91">
        <v>0</v>
      </c>
      <c r="Y57" s="91">
        <v>0</v>
      </c>
      <c r="Z57" s="91">
        <v>0</v>
      </c>
      <c r="AA57" s="91">
        <v>0</v>
      </c>
      <c r="AB57" s="91">
        <v>27547.994858611943</v>
      </c>
      <c r="AC57" s="91">
        <v>0</v>
      </c>
      <c r="AD57" s="91">
        <v>233786.07715290535</v>
      </c>
      <c r="AE57" s="91">
        <v>0</v>
      </c>
      <c r="AF57" s="91">
        <v>0</v>
      </c>
      <c r="AG57" s="91">
        <v>0</v>
      </c>
      <c r="AH57" s="91">
        <v>134400</v>
      </c>
      <c r="AI57" s="91">
        <v>0</v>
      </c>
      <c r="AJ57" s="91">
        <v>0</v>
      </c>
      <c r="AK57" s="91">
        <v>0</v>
      </c>
      <c r="AL57" s="91">
        <v>7012.2</v>
      </c>
      <c r="AM57" s="91">
        <v>0</v>
      </c>
      <c r="AN57" s="91">
        <v>0</v>
      </c>
      <c r="AO57" s="91">
        <v>0</v>
      </c>
      <c r="AP57" s="91">
        <v>0</v>
      </c>
      <c r="AQ57" s="91">
        <v>0</v>
      </c>
      <c r="AR57" s="91">
        <v>0</v>
      </c>
      <c r="AS57" s="91">
        <v>0</v>
      </c>
      <c r="AT57" s="91">
        <v>0</v>
      </c>
      <c r="AU57" s="91">
        <v>1577966</v>
      </c>
      <c r="AV57" s="91">
        <v>602605.55391196965</v>
      </c>
      <c r="AW57" s="91">
        <v>141412.20000000001</v>
      </c>
      <c r="AX57" s="91">
        <v>403096.6815071826</v>
      </c>
      <c r="AY57" s="91">
        <v>2321983.7539119697</v>
      </c>
      <c r="AZ57" s="91">
        <v>2314971.5539119695</v>
      </c>
      <c r="BA57" s="91">
        <v>4610</v>
      </c>
      <c r="BB57" s="91">
        <v>2042230</v>
      </c>
      <c r="BC57" s="91">
        <v>0</v>
      </c>
      <c r="BD57" s="91">
        <v>0</v>
      </c>
      <c r="BE57" s="91">
        <v>2321983.7539119697</v>
      </c>
      <c r="BF57" s="91">
        <v>2321983.7539119697</v>
      </c>
      <c r="BG57" s="91">
        <v>0</v>
      </c>
      <c r="BH57" s="91">
        <v>2049242.2</v>
      </c>
      <c r="BI57" s="91">
        <v>1907830</v>
      </c>
      <c r="BJ57" s="91">
        <v>2180571.5539119695</v>
      </c>
      <c r="BK57" s="91">
        <v>4922.2834174085092</v>
      </c>
      <c r="BL57" s="91">
        <v>4881.6274707656612</v>
      </c>
      <c r="BM57" s="91">
        <v>8.3283591151356931E-3</v>
      </c>
      <c r="BN57" s="91">
        <v>0</v>
      </c>
      <c r="BO57" s="91">
        <v>0</v>
      </c>
      <c r="BP57" s="91">
        <v>2321983.7539119697</v>
      </c>
      <c r="BQ57" s="91">
        <v>5225.6694219231822</v>
      </c>
      <c r="BR57" s="91" t="s">
        <v>1338</v>
      </c>
      <c r="BS57" s="91">
        <v>5241.498315828374</v>
      </c>
      <c r="BT57" s="91">
        <v>-4.301600103002623E-3</v>
      </c>
      <c r="BU57" s="91">
        <v>0</v>
      </c>
      <c r="BV57" s="91">
        <v>2321983.7539119697</v>
      </c>
      <c r="BW57" s="91">
        <v>0</v>
      </c>
      <c r="BX57" s="91">
        <v>2321983.7539119697</v>
      </c>
      <c r="BY57" s="91">
        <v>7012.2</v>
      </c>
      <c r="BZ57" s="91">
        <v>2314971.5539119695</v>
      </c>
      <c r="CB57" s="1219">
        <v>240000</v>
      </c>
      <c r="CC57" s="91">
        <v>0</v>
      </c>
      <c r="CD57" s="91">
        <v>326240.00000000006</v>
      </c>
      <c r="CE57" s="91">
        <v>10160.040000000001</v>
      </c>
      <c r="CF57" s="606">
        <v>576400.04</v>
      </c>
      <c r="CG57" s="606">
        <v>8820</v>
      </c>
      <c r="CH57" s="606">
        <v>6216</v>
      </c>
      <c r="CI57" s="606">
        <v>7450.9090909090901</v>
      </c>
      <c r="CJ57" s="606">
        <v>22486.909090909088</v>
      </c>
      <c r="CK57" s="609">
        <v>118056.27272727271</v>
      </c>
      <c r="CL57" s="609">
        <v>0</v>
      </c>
      <c r="CM57" s="609"/>
      <c r="CN57" s="609"/>
      <c r="CO57" s="609"/>
      <c r="CP57" s="609">
        <v>0</v>
      </c>
      <c r="CQ57" s="609">
        <v>3058.7999999999997</v>
      </c>
      <c r="CR57" s="609">
        <v>3164</v>
      </c>
      <c r="CS57" s="609">
        <v>366.20000000000005</v>
      </c>
      <c r="CT57" s="618">
        <v>124645.27272727271</v>
      </c>
      <c r="CU57" s="613">
        <v>0</v>
      </c>
      <c r="CV57" s="613">
        <v>0</v>
      </c>
      <c r="CW57" s="613">
        <v>0</v>
      </c>
      <c r="CX57" s="623">
        <v>0</v>
      </c>
      <c r="CY57" s="618">
        <v>0</v>
      </c>
      <c r="CZ57" s="613">
        <v>0</v>
      </c>
      <c r="DA57" s="613">
        <v>0</v>
      </c>
      <c r="DB57" s="613">
        <v>0</v>
      </c>
      <c r="DC57" s="623">
        <v>0</v>
      </c>
      <c r="DD57" s="618">
        <v>0</v>
      </c>
      <c r="DE57" s="614"/>
      <c r="DF57" s="614"/>
      <c r="DG57" s="614"/>
      <c r="DH57" s="624"/>
      <c r="DI57" s="619"/>
      <c r="DJ57" s="617">
        <f t="shared" si="6"/>
        <v>124645.27272727271</v>
      </c>
      <c r="DK57" s="612">
        <f t="shared" si="10"/>
        <v>3016016.8666392425</v>
      </c>
      <c r="DL57" s="511">
        <f t="shared" si="8"/>
        <v>7012.2</v>
      </c>
      <c r="DM57" s="511">
        <f t="shared" si="9"/>
        <v>3023029.0666392427</v>
      </c>
      <c r="DN57" s="70"/>
      <c r="DO57" s="76"/>
      <c r="DP57" s="29"/>
    </row>
    <row r="58" spans="1:120" x14ac:dyDescent="0.25">
      <c r="A58" s="510">
        <v>2027</v>
      </c>
      <c r="B58" s="365">
        <v>8312027</v>
      </c>
      <c r="C58" s="90" t="s">
        <v>116</v>
      </c>
      <c r="D58" s="91">
        <v>103.66666666666667</v>
      </c>
      <c r="E58" s="91">
        <v>103.66666666666667</v>
      </c>
      <c r="F58" s="91">
        <v>0</v>
      </c>
      <c r="G58" s="91">
        <v>0</v>
      </c>
      <c r="H58" s="91">
        <v>0</v>
      </c>
      <c r="I58" s="91">
        <v>369260.66666666669</v>
      </c>
      <c r="J58" s="91">
        <v>0</v>
      </c>
      <c r="K58" s="91">
        <v>0</v>
      </c>
      <c r="L58" s="91">
        <v>9561.725490196075</v>
      </c>
      <c r="M58" s="91">
        <v>0</v>
      </c>
      <c r="N58" s="91">
        <v>18001.411764705888</v>
      </c>
      <c r="O58" s="91">
        <v>0</v>
      </c>
      <c r="P58" s="91">
        <v>1450.0992063492058</v>
      </c>
      <c r="Q58" s="91">
        <v>15827.678571428582</v>
      </c>
      <c r="R58" s="91">
        <v>1647.5595238095232</v>
      </c>
      <c r="S58" s="91">
        <v>7781.170634920647</v>
      </c>
      <c r="T58" s="91">
        <v>1271.1507936507933</v>
      </c>
      <c r="U58" s="91">
        <v>12588.095238095268</v>
      </c>
      <c r="V58" s="91">
        <v>0</v>
      </c>
      <c r="W58" s="91">
        <v>0</v>
      </c>
      <c r="X58" s="91">
        <v>0</v>
      </c>
      <c r="Y58" s="91">
        <v>0</v>
      </c>
      <c r="Z58" s="91">
        <v>0</v>
      </c>
      <c r="AA58" s="91">
        <v>0</v>
      </c>
      <c r="AB58" s="91">
        <v>50042.727272727265</v>
      </c>
      <c r="AC58" s="91">
        <v>0</v>
      </c>
      <c r="AD58" s="91">
        <v>89183.823529411777</v>
      </c>
      <c r="AE58" s="91">
        <v>0</v>
      </c>
      <c r="AF58" s="91">
        <v>11591.152941176459</v>
      </c>
      <c r="AG58" s="91">
        <v>0</v>
      </c>
      <c r="AH58" s="91">
        <v>134400</v>
      </c>
      <c r="AI58" s="91">
        <v>0</v>
      </c>
      <c r="AJ58" s="91">
        <v>0</v>
      </c>
      <c r="AK58" s="91">
        <v>0</v>
      </c>
      <c r="AL58" s="91">
        <v>6400</v>
      </c>
      <c r="AM58" s="91">
        <v>0</v>
      </c>
      <c r="AN58" s="91">
        <v>0</v>
      </c>
      <c r="AO58" s="91">
        <v>0</v>
      </c>
      <c r="AP58" s="91">
        <v>0</v>
      </c>
      <c r="AQ58" s="91">
        <v>0</v>
      </c>
      <c r="AR58" s="91">
        <v>0</v>
      </c>
      <c r="AS58" s="91">
        <v>0</v>
      </c>
      <c r="AT58" s="91">
        <v>0</v>
      </c>
      <c r="AU58" s="91">
        <v>369260.66666666669</v>
      </c>
      <c r="AV58" s="91">
        <v>218946.59496647152</v>
      </c>
      <c r="AW58" s="91">
        <v>140800</v>
      </c>
      <c r="AX58" s="91">
        <v>131397.27716418385</v>
      </c>
      <c r="AY58" s="91">
        <v>729007.26163313817</v>
      </c>
      <c r="AZ58" s="91">
        <v>722607.26163313817</v>
      </c>
      <c r="BA58" s="91">
        <v>4610</v>
      </c>
      <c r="BB58" s="91">
        <v>477903.33333333337</v>
      </c>
      <c r="BC58" s="91">
        <v>0</v>
      </c>
      <c r="BD58" s="91">
        <v>0</v>
      </c>
      <c r="BE58" s="91">
        <v>729007.26163313817</v>
      </c>
      <c r="BF58" s="91">
        <v>729007.26163313817</v>
      </c>
      <c r="BG58" s="91">
        <v>0</v>
      </c>
      <c r="BH58" s="91">
        <v>484303.33333333337</v>
      </c>
      <c r="BI58" s="91">
        <v>343503.33333333337</v>
      </c>
      <c r="BJ58" s="91">
        <v>588207.26163313817</v>
      </c>
      <c r="BK58" s="91">
        <v>5674.0250318309145</v>
      </c>
      <c r="BL58" s="91">
        <v>5554.0435059740257</v>
      </c>
      <c r="BM58" s="91">
        <v>2.1602554198186338E-2</v>
      </c>
      <c r="BN58" s="91">
        <v>0</v>
      </c>
      <c r="BO58" s="91">
        <v>0</v>
      </c>
      <c r="BP58" s="91">
        <v>729007.26163313817</v>
      </c>
      <c r="BQ58" s="91">
        <v>6970.4880543389527</v>
      </c>
      <c r="BR58" s="91" t="s">
        <v>1338</v>
      </c>
      <c r="BS58" s="91">
        <v>7032.2243887440982</v>
      </c>
      <c r="BT58" s="91">
        <v>-8.9142717405374716E-2</v>
      </c>
      <c r="BU58" s="91">
        <v>0</v>
      </c>
      <c r="BV58" s="91">
        <v>729007.26163313817</v>
      </c>
      <c r="BW58" s="91">
        <v>0</v>
      </c>
      <c r="BX58" s="91">
        <v>729007.26163313817</v>
      </c>
      <c r="BY58" s="91">
        <v>6400</v>
      </c>
      <c r="BZ58" s="91">
        <v>722607.26163313817</v>
      </c>
      <c r="CB58" s="1219">
        <v>0</v>
      </c>
      <c r="CC58" s="91">
        <v>0</v>
      </c>
      <c r="CD58" s="91">
        <v>0</v>
      </c>
      <c r="CE58" s="91">
        <v>0</v>
      </c>
      <c r="CF58" s="606">
        <v>0</v>
      </c>
      <c r="CG58" s="606">
        <v>5550</v>
      </c>
      <c r="CH58" s="606">
        <v>4410</v>
      </c>
      <c r="CI58" s="606">
        <v>4680</v>
      </c>
      <c r="CJ58" s="606">
        <v>14640</v>
      </c>
      <c r="CK58" s="609">
        <v>76860</v>
      </c>
      <c r="CL58" s="609">
        <v>0</v>
      </c>
      <c r="CM58" s="609"/>
      <c r="CN58" s="609"/>
      <c r="CO58" s="609"/>
      <c r="CP58" s="609">
        <v>0</v>
      </c>
      <c r="CQ58" s="609">
        <v>5629.2</v>
      </c>
      <c r="CR58" s="609">
        <v>307.8</v>
      </c>
      <c r="CS58" s="609">
        <v>1060</v>
      </c>
      <c r="CT58" s="618">
        <v>83857</v>
      </c>
      <c r="CU58" s="613">
        <v>0</v>
      </c>
      <c r="CV58" s="613">
        <v>0</v>
      </c>
      <c r="CW58" s="613">
        <v>0</v>
      </c>
      <c r="CX58" s="623">
        <v>0</v>
      </c>
      <c r="CY58" s="618">
        <v>0</v>
      </c>
      <c r="CZ58" s="613">
        <v>0</v>
      </c>
      <c r="DA58" s="613">
        <v>0</v>
      </c>
      <c r="DB58" s="613">
        <v>0</v>
      </c>
      <c r="DC58" s="623">
        <v>0</v>
      </c>
      <c r="DD58" s="618">
        <v>0</v>
      </c>
      <c r="DE58" s="614"/>
      <c r="DF58" s="614"/>
      <c r="DG58" s="614"/>
      <c r="DH58" s="624"/>
      <c r="DI58" s="619"/>
      <c r="DJ58" s="617">
        <f t="shared" si="6"/>
        <v>83857</v>
      </c>
      <c r="DK58" s="612">
        <f t="shared" si="10"/>
        <v>806464.26163313817</v>
      </c>
      <c r="DL58" s="511">
        <f t="shared" si="8"/>
        <v>6400</v>
      </c>
      <c r="DM58" s="511">
        <f t="shared" si="9"/>
        <v>812864.26163313817</v>
      </c>
      <c r="DN58" s="70"/>
      <c r="DO58" s="76"/>
      <c r="DP58" s="29"/>
    </row>
    <row r="59" spans="1:120" x14ac:dyDescent="0.25">
      <c r="A59" s="510">
        <v>2440</v>
      </c>
      <c r="B59" s="365">
        <v>8312440</v>
      </c>
      <c r="C59" s="90" t="s">
        <v>117</v>
      </c>
      <c r="D59" s="91">
        <v>345</v>
      </c>
      <c r="E59" s="91">
        <v>345</v>
      </c>
      <c r="F59" s="91">
        <v>0</v>
      </c>
      <c r="G59" s="91">
        <v>0</v>
      </c>
      <c r="H59" s="91">
        <v>0</v>
      </c>
      <c r="I59" s="91">
        <v>1228890</v>
      </c>
      <c r="J59" s="91">
        <v>0</v>
      </c>
      <c r="K59" s="91">
        <v>0</v>
      </c>
      <c r="L59" s="91">
        <v>24009.999999999935</v>
      </c>
      <c r="M59" s="91">
        <v>0</v>
      </c>
      <c r="N59" s="91">
        <v>43459.999999999971</v>
      </c>
      <c r="O59" s="91">
        <v>0</v>
      </c>
      <c r="P59" s="91">
        <v>6814.9999999999945</v>
      </c>
      <c r="Q59" s="91">
        <v>3705.0000000000045</v>
      </c>
      <c r="R59" s="91">
        <v>1779.9999999999961</v>
      </c>
      <c r="S59" s="91">
        <v>4849.9999999999982</v>
      </c>
      <c r="T59" s="91">
        <v>1029.9999999999995</v>
      </c>
      <c r="U59" s="91">
        <v>679.99999999999966</v>
      </c>
      <c r="V59" s="91">
        <v>0</v>
      </c>
      <c r="W59" s="91">
        <v>0</v>
      </c>
      <c r="X59" s="91">
        <v>0</v>
      </c>
      <c r="Y59" s="91">
        <v>0</v>
      </c>
      <c r="Z59" s="91">
        <v>0</v>
      </c>
      <c r="AA59" s="91">
        <v>0</v>
      </c>
      <c r="AB59" s="91">
        <v>4733.7209302325637</v>
      </c>
      <c r="AC59" s="91">
        <v>0</v>
      </c>
      <c r="AD59" s="91">
        <v>76609.878075097033</v>
      </c>
      <c r="AE59" s="91">
        <v>0</v>
      </c>
      <c r="AF59" s="91">
        <v>0</v>
      </c>
      <c r="AG59" s="91">
        <v>0</v>
      </c>
      <c r="AH59" s="91">
        <v>134400</v>
      </c>
      <c r="AI59" s="91">
        <v>0</v>
      </c>
      <c r="AJ59" s="91">
        <v>0</v>
      </c>
      <c r="AK59" s="91">
        <v>0</v>
      </c>
      <c r="AL59" s="91">
        <v>8038.4</v>
      </c>
      <c r="AM59" s="91">
        <v>0</v>
      </c>
      <c r="AN59" s="91">
        <v>0</v>
      </c>
      <c r="AO59" s="91">
        <v>0</v>
      </c>
      <c r="AP59" s="91">
        <v>0</v>
      </c>
      <c r="AQ59" s="91">
        <v>0</v>
      </c>
      <c r="AR59" s="91">
        <v>0</v>
      </c>
      <c r="AS59" s="91">
        <v>0</v>
      </c>
      <c r="AT59" s="91">
        <v>0</v>
      </c>
      <c r="AU59" s="91">
        <v>1228890</v>
      </c>
      <c r="AV59" s="91">
        <v>167673.59900532951</v>
      </c>
      <c r="AW59" s="91">
        <v>142438.39999999999</v>
      </c>
      <c r="AX59" s="91">
        <v>206798.96225402987</v>
      </c>
      <c r="AY59" s="91">
        <v>1539001.9990053293</v>
      </c>
      <c r="AZ59" s="91">
        <v>1530963.5990053294</v>
      </c>
      <c r="BA59" s="91">
        <v>4610</v>
      </c>
      <c r="BB59" s="91">
        <v>1590450</v>
      </c>
      <c r="BC59" s="91">
        <v>59486.400994670577</v>
      </c>
      <c r="BD59" s="91">
        <v>0</v>
      </c>
      <c r="BE59" s="91">
        <v>1598488.4</v>
      </c>
      <c r="BF59" s="91">
        <v>1598488.4000000001</v>
      </c>
      <c r="BG59" s="91">
        <v>0</v>
      </c>
      <c r="BH59" s="91">
        <v>1598488.4</v>
      </c>
      <c r="BI59" s="91">
        <v>1456050</v>
      </c>
      <c r="BJ59" s="91">
        <v>1456050</v>
      </c>
      <c r="BK59" s="91">
        <v>4220.434782608696</v>
      </c>
      <c r="BL59" s="91">
        <v>4169.750665014577</v>
      </c>
      <c r="BM59" s="91">
        <v>1.2155191440911211E-2</v>
      </c>
      <c r="BN59" s="91">
        <v>0</v>
      </c>
      <c r="BO59" s="91">
        <v>0</v>
      </c>
      <c r="BP59" s="91">
        <v>1598488.4</v>
      </c>
      <c r="BQ59" s="91">
        <v>4610</v>
      </c>
      <c r="BR59" s="91" t="s">
        <v>1338</v>
      </c>
      <c r="BS59" s="91">
        <v>4633.2997101449273</v>
      </c>
      <c r="BT59" s="91">
        <v>1.1154694378998631E-2</v>
      </c>
      <c r="BU59" s="91">
        <v>0</v>
      </c>
      <c r="BV59" s="91">
        <v>1598488.4</v>
      </c>
      <c r="BW59" s="91">
        <v>0</v>
      </c>
      <c r="BX59" s="91">
        <v>1598488.4</v>
      </c>
      <c r="BY59" s="91">
        <v>8038.4</v>
      </c>
      <c r="BZ59" s="91">
        <v>1590450</v>
      </c>
      <c r="CB59" s="1219">
        <v>0</v>
      </c>
      <c r="CC59" s="91">
        <v>0</v>
      </c>
      <c r="CD59" s="91">
        <v>0</v>
      </c>
      <c r="CE59" s="91">
        <v>0</v>
      </c>
      <c r="CF59" s="606">
        <v>0</v>
      </c>
      <c r="CG59" s="606">
        <v>0</v>
      </c>
      <c r="CH59" s="606">
        <v>0</v>
      </c>
      <c r="CI59" s="606">
        <v>0</v>
      </c>
      <c r="CJ59" s="606">
        <v>0</v>
      </c>
      <c r="CK59" s="609">
        <v>0</v>
      </c>
      <c r="CL59" s="609">
        <v>0</v>
      </c>
      <c r="CM59" s="609"/>
      <c r="CN59" s="609"/>
      <c r="CO59" s="609"/>
      <c r="CP59" s="609">
        <v>0</v>
      </c>
      <c r="CQ59" s="609">
        <v>0</v>
      </c>
      <c r="CR59" s="609">
        <v>0</v>
      </c>
      <c r="CS59" s="609">
        <v>0</v>
      </c>
      <c r="CT59" s="618">
        <v>0</v>
      </c>
      <c r="CU59" s="613">
        <v>0</v>
      </c>
      <c r="CV59" s="613">
        <v>0</v>
      </c>
      <c r="CW59" s="613">
        <v>0</v>
      </c>
      <c r="CX59" s="623">
        <v>0</v>
      </c>
      <c r="CY59" s="618">
        <v>0</v>
      </c>
      <c r="CZ59" s="613">
        <v>0</v>
      </c>
      <c r="DA59" s="613">
        <v>0</v>
      </c>
      <c r="DB59" s="613">
        <v>0</v>
      </c>
      <c r="DC59" s="623">
        <v>0</v>
      </c>
      <c r="DD59" s="618">
        <v>0</v>
      </c>
      <c r="DE59" s="614"/>
      <c r="DF59" s="614"/>
      <c r="DG59" s="614"/>
      <c r="DH59" s="624"/>
      <c r="DI59" s="619"/>
      <c r="DJ59" s="617">
        <f t="shared" si="6"/>
        <v>0</v>
      </c>
      <c r="DK59" s="612">
        <f t="shared" si="10"/>
        <v>1590450</v>
      </c>
      <c r="DL59" s="511">
        <f t="shared" si="8"/>
        <v>8038.4</v>
      </c>
      <c r="DM59" s="511">
        <f t="shared" si="9"/>
        <v>1598488.4</v>
      </c>
      <c r="DN59" s="70"/>
      <c r="DO59" s="76"/>
      <c r="DP59" s="29"/>
    </row>
    <row r="60" spans="1:120" x14ac:dyDescent="0.25">
      <c r="A60" s="510">
        <v>2442</v>
      </c>
      <c r="B60" s="365">
        <v>8312442</v>
      </c>
      <c r="C60" s="90" t="s">
        <v>118</v>
      </c>
      <c r="D60" s="91">
        <v>324</v>
      </c>
      <c r="E60" s="91">
        <v>324</v>
      </c>
      <c r="F60" s="91">
        <v>0</v>
      </c>
      <c r="G60" s="91">
        <v>0</v>
      </c>
      <c r="H60" s="91">
        <v>0</v>
      </c>
      <c r="I60" s="91">
        <v>1154088</v>
      </c>
      <c r="J60" s="91">
        <v>0</v>
      </c>
      <c r="K60" s="91">
        <v>0</v>
      </c>
      <c r="L60" s="91">
        <v>56840.000000000051</v>
      </c>
      <c r="M60" s="91">
        <v>0</v>
      </c>
      <c r="N60" s="91">
        <v>100860.00000000009</v>
      </c>
      <c r="O60" s="91">
        <v>0</v>
      </c>
      <c r="P60" s="91">
        <v>10575.000000000009</v>
      </c>
      <c r="Q60" s="91">
        <v>17385.000000000036</v>
      </c>
      <c r="R60" s="91">
        <v>445</v>
      </c>
      <c r="S60" s="91">
        <v>21825.000000000018</v>
      </c>
      <c r="T60" s="91">
        <v>10300</v>
      </c>
      <c r="U60" s="91">
        <v>20400.000000000004</v>
      </c>
      <c r="V60" s="91">
        <v>0</v>
      </c>
      <c r="W60" s="91">
        <v>0</v>
      </c>
      <c r="X60" s="91">
        <v>0</v>
      </c>
      <c r="Y60" s="91">
        <v>0</v>
      </c>
      <c r="Z60" s="91">
        <v>0</v>
      </c>
      <c r="AA60" s="91">
        <v>0</v>
      </c>
      <c r="AB60" s="91">
        <v>4720.0000000000073</v>
      </c>
      <c r="AC60" s="91">
        <v>0</v>
      </c>
      <c r="AD60" s="91">
        <v>70981.971713288905</v>
      </c>
      <c r="AE60" s="91">
        <v>0</v>
      </c>
      <c r="AF60" s="91">
        <v>0</v>
      </c>
      <c r="AG60" s="91">
        <v>0</v>
      </c>
      <c r="AH60" s="91">
        <v>134400</v>
      </c>
      <c r="AI60" s="91">
        <v>0</v>
      </c>
      <c r="AJ60" s="91">
        <v>0</v>
      </c>
      <c r="AK60" s="91">
        <v>0</v>
      </c>
      <c r="AL60" s="91">
        <v>5582.8</v>
      </c>
      <c r="AM60" s="91">
        <v>0</v>
      </c>
      <c r="AN60" s="91">
        <v>0</v>
      </c>
      <c r="AO60" s="91">
        <v>0</v>
      </c>
      <c r="AP60" s="91">
        <v>0</v>
      </c>
      <c r="AQ60" s="91">
        <v>0</v>
      </c>
      <c r="AR60" s="91">
        <v>0</v>
      </c>
      <c r="AS60" s="91">
        <v>0</v>
      </c>
      <c r="AT60" s="91">
        <v>0</v>
      </c>
      <c r="AU60" s="91">
        <v>1154088</v>
      </c>
      <c r="AV60" s="91">
        <v>314331.97171328909</v>
      </c>
      <c r="AW60" s="91">
        <v>139982.79999999999</v>
      </c>
      <c r="AX60" s="91">
        <v>249519.1400289344</v>
      </c>
      <c r="AY60" s="91">
        <v>1608402.7717132892</v>
      </c>
      <c r="AZ60" s="91">
        <v>1602819.9717132892</v>
      </c>
      <c r="BA60" s="91">
        <v>4610</v>
      </c>
      <c r="BB60" s="91">
        <v>1493640</v>
      </c>
      <c r="BC60" s="91">
        <v>0</v>
      </c>
      <c r="BD60" s="91">
        <v>0</v>
      </c>
      <c r="BE60" s="91">
        <v>1608402.7717132892</v>
      </c>
      <c r="BF60" s="91">
        <v>1608402.771713289</v>
      </c>
      <c r="BG60" s="91">
        <v>0</v>
      </c>
      <c r="BH60" s="91">
        <v>1499222.8</v>
      </c>
      <c r="BI60" s="91">
        <v>1359240</v>
      </c>
      <c r="BJ60" s="91">
        <v>1468419.9717132892</v>
      </c>
      <c r="BK60" s="91">
        <v>4532.1604065224974</v>
      </c>
      <c r="BL60" s="91">
        <v>4481.6013591591591</v>
      </c>
      <c r="BM60" s="91">
        <v>1.1281469124871973E-2</v>
      </c>
      <c r="BN60" s="91">
        <v>0</v>
      </c>
      <c r="BO60" s="91">
        <v>0</v>
      </c>
      <c r="BP60" s="91">
        <v>1608402.7717132892</v>
      </c>
      <c r="BQ60" s="91">
        <v>4946.9752213373122</v>
      </c>
      <c r="BR60" s="91" t="s">
        <v>1338</v>
      </c>
      <c r="BS60" s="91">
        <v>4964.2060855348436</v>
      </c>
      <c r="BT60" s="91">
        <v>1.3158139590932594E-2</v>
      </c>
      <c r="BU60" s="91">
        <v>0</v>
      </c>
      <c r="BV60" s="91">
        <v>1608402.7717132892</v>
      </c>
      <c r="BW60" s="91">
        <v>0</v>
      </c>
      <c r="BX60" s="91">
        <v>1608402.7717132892</v>
      </c>
      <c r="BY60" s="91">
        <v>5582.8</v>
      </c>
      <c r="BZ60" s="91">
        <v>1602819.9717132892</v>
      </c>
      <c r="CB60" s="1219">
        <v>0</v>
      </c>
      <c r="CC60" s="91">
        <v>0</v>
      </c>
      <c r="CD60" s="91">
        <v>0</v>
      </c>
      <c r="CE60" s="91">
        <v>0</v>
      </c>
      <c r="CF60" s="606">
        <v>0</v>
      </c>
      <c r="CG60" s="606">
        <v>0</v>
      </c>
      <c r="CH60" s="606">
        <v>0</v>
      </c>
      <c r="CI60" s="606">
        <v>0</v>
      </c>
      <c r="CJ60" s="606">
        <v>0</v>
      </c>
      <c r="CK60" s="609">
        <v>0</v>
      </c>
      <c r="CL60" s="609">
        <v>0</v>
      </c>
      <c r="CM60" s="609"/>
      <c r="CN60" s="609"/>
      <c r="CO60" s="609"/>
      <c r="CP60" s="609">
        <v>0</v>
      </c>
      <c r="CQ60" s="609">
        <v>0</v>
      </c>
      <c r="CR60" s="609">
        <v>0</v>
      </c>
      <c r="CS60" s="609">
        <v>0</v>
      </c>
      <c r="CT60" s="618">
        <v>0</v>
      </c>
      <c r="CU60" s="613">
        <v>0</v>
      </c>
      <c r="CV60" s="613">
        <v>0</v>
      </c>
      <c r="CW60" s="613">
        <v>0</v>
      </c>
      <c r="CX60" s="623">
        <v>0</v>
      </c>
      <c r="CY60" s="618">
        <v>0</v>
      </c>
      <c r="CZ60" s="613">
        <v>0</v>
      </c>
      <c r="DA60" s="613">
        <v>0</v>
      </c>
      <c r="DB60" s="613">
        <v>0</v>
      </c>
      <c r="DC60" s="623">
        <v>0</v>
      </c>
      <c r="DD60" s="618">
        <v>0</v>
      </c>
      <c r="DE60" s="614"/>
      <c r="DF60" s="614"/>
      <c r="DG60" s="614"/>
      <c r="DH60" s="624"/>
      <c r="DI60" s="619"/>
      <c r="DJ60" s="617">
        <f t="shared" si="6"/>
        <v>0</v>
      </c>
      <c r="DK60" s="612">
        <f t="shared" si="10"/>
        <v>1602819.9717132892</v>
      </c>
      <c r="DL60" s="511">
        <f t="shared" si="8"/>
        <v>5582.8</v>
      </c>
      <c r="DM60" s="511">
        <f t="shared" si="9"/>
        <v>1608402.7717132892</v>
      </c>
      <c r="DN60" s="70"/>
      <c r="DO60" s="76"/>
      <c r="DP60" s="29"/>
    </row>
    <row r="61" spans="1:120" x14ac:dyDescent="0.25">
      <c r="A61" s="510">
        <v>2451</v>
      </c>
      <c r="B61" s="365">
        <v>8312451</v>
      </c>
      <c r="C61" s="90" t="s">
        <v>119</v>
      </c>
      <c r="D61" s="91">
        <v>580</v>
      </c>
      <c r="E61" s="91">
        <v>580</v>
      </c>
      <c r="F61" s="91">
        <v>0</v>
      </c>
      <c r="G61" s="91">
        <v>0</v>
      </c>
      <c r="H61" s="91">
        <v>0</v>
      </c>
      <c r="I61" s="91">
        <v>2065960</v>
      </c>
      <c r="J61" s="91">
        <v>0</v>
      </c>
      <c r="K61" s="91">
        <v>0</v>
      </c>
      <c r="L61" s="91">
        <v>106330.00000000007</v>
      </c>
      <c r="M61" s="91">
        <v>0</v>
      </c>
      <c r="N61" s="91">
        <v>182860.00000000017</v>
      </c>
      <c r="O61" s="91">
        <v>0</v>
      </c>
      <c r="P61" s="91">
        <v>11045.000000000002</v>
      </c>
      <c r="Q61" s="91">
        <v>40470.000000000073</v>
      </c>
      <c r="R61" s="91">
        <v>21805.000000000011</v>
      </c>
      <c r="S61" s="91">
        <v>26190.000000000011</v>
      </c>
      <c r="T61" s="91">
        <v>6695.0000000000073</v>
      </c>
      <c r="U61" s="91">
        <v>10199.999999999984</v>
      </c>
      <c r="V61" s="91">
        <v>0</v>
      </c>
      <c r="W61" s="91">
        <v>0</v>
      </c>
      <c r="X61" s="91">
        <v>0</v>
      </c>
      <c r="Y61" s="91">
        <v>0</v>
      </c>
      <c r="Z61" s="91">
        <v>0</v>
      </c>
      <c r="AA61" s="91">
        <v>0</v>
      </c>
      <c r="AB61" s="91">
        <v>12054.011741682989</v>
      </c>
      <c r="AC61" s="91">
        <v>0</v>
      </c>
      <c r="AD61" s="91">
        <v>124047.17936675668</v>
      </c>
      <c r="AE61" s="91">
        <v>0</v>
      </c>
      <c r="AF61" s="91">
        <v>0</v>
      </c>
      <c r="AG61" s="91">
        <v>0</v>
      </c>
      <c r="AH61" s="91">
        <v>134400</v>
      </c>
      <c r="AI61" s="91">
        <v>0</v>
      </c>
      <c r="AJ61" s="91">
        <v>0</v>
      </c>
      <c r="AK61" s="91">
        <v>0</v>
      </c>
      <c r="AL61" s="91">
        <v>8320.7999999999993</v>
      </c>
      <c r="AM61" s="91">
        <v>0</v>
      </c>
      <c r="AN61" s="91">
        <v>0</v>
      </c>
      <c r="AO61" s="91">
        <v>0</v>
      </c>
      <c r="AP61" s="91">
        <v>0</v>
      </c>
      <c r="AQ61" s="91">
        <v>0</v>
      </c>
      <c r="AR61" s="91">
        <v>0</v>
      </c>
      <c r="AS61" s="91">
        <v>0</v>
      </c>
      <c r="AT61" s="91">
        <v>0</v>
      </c>
      <c r="AU61" s="91">
        <v>2065960</v>
      </c>
      <c r="AV61" s="91">
        <v>541696.19110843993</v>
      </c>
      <c r="AW61" s="91">
        <v>142720.79999999999</v>
      </c>
      <c r="AX61" s="91">
        <v>439441.6999293259</v>
      </c>
      <c r="AY61" s="91">
        <v>2750376.9911084399</v>
      </c>
      <c r="AZ61" s="91">
        <v>2742056.19110844</v>
      </c>
      <c r="BA61" s="91">
        <v>4610</v>
      </c>
      <c r="BB61" s="91">
        <v>2673800</v>
      </c>
      <c r="BC61" s="91">
        <v>0</v>
      </c>
      <c r="BD61" s="91">
        <v>0</v>
      </c>
      <c r="BE61" s="91">
        <v>2750376.9911084399</v>
      </c>
      <c r="BF61" s="91">
        <v>2750376.9911084394</v>
      </c>
      <c r="BG61" s="91">
        <v>0</v>
      </c>
      <c r="BH61" s="91">
        <v>2682120.7999999998</v>
      </c>
      <c r="BI61" s="91">
        <v>2539400</v>
      </c>
      <c r="BJ61" s="91">
        <v>2607656.19110844</v>
      </c>
      <c r="BK61" s="91">
        <v>4495.9589501869659</v>
      </c>
      <c r="BL61" s="91">
        <v>4403.0894495711836</v>
      </c>
      <c r="BM61" s="91">
        <v>2.1091895061279488E-2</v>
      </c>
      <c r="BN61" s="91">
        <v>-3.4809475306397438E-3</v>
      </c>
      <c r="BO61" s="91">
        <v>-8889.6155410690189</v>
      </c>
      <c r="BP61" s="91">
        <v>2741487.375567371</v>
      </c>
      <c r="BQ61" s="91">
        <v>4712.3561647713295</v>
      </c>
      <c r="BR61" s="91" t="s">
        <v>1338</v>
      </c>
      <c r="BS61" s="91">
        <v>4726.7023716678814</v>
      </c>
      <c r="BT61" s="91">
        <v>1.7292490657042858E-2</v>
      </c>
      <c r="BU61" s="91">
        <v>0</v>
      </c>
      <c r="BV61" s="91">
        <v>2741487.375567371</v>
      </c>
      <c r="BW61" s="91">
        <v>0</v>
      </c>
      <c r="BX61" s="91">
        <v>2741487.375567371</v>
      </c>
      <c r="BY61" s="91">
        <v>8320.7999999999993</v>
      </c>
      <c r="BZ61" s="91">
        <v>2733166.5755673712</v>
      </c>
      <c r="CB61" s="1219">
        <v>0</v>
      </c>
      <c r="CC61" s="91">
        <v>0</v>
      </c>
      <c r="CD61" s="91">
        <v>0</v>
      </c>
      <c r="CE61" s="91">
        <v>0</v>
      </c>
      <c r="CF61" s="606">
        <v>0</v>
      </c>
      <c r="CG61" s="606">
        <v>9324</v>
      </c>
      <c r="CH61" s="606">
        <v>10724</v>
      </c>
      <c r="CI61" s="606">
        <v>9360</v>
      </c>
      <c r="CJ61" s="606">
        <v>29408</v>
      </c>
      <c r="CK61" s="609">
        <v>154392</v>
      </c>
      <c r="CL61" s="609">
        <v>0</v>
      </c>
      <c r="CM61" s="609"/>
      <c r="CN61" s="609"/>
      <c r="CO61" s="609"/>
      <c r="CP61" s="609">
        <v>0</v>
      </c>
      <c r="CQ61" s="609">
        <v>6060.5999999999995</v>
      </c>
      <c r="CR61" s="609">
        <v>792.6</v>
      </c>
      <c r="CS61" s="609">
        <v>63.6</v>
      </c>
      <c r="CT61" s="618">
        <v>161308.80000000002</v>
      </c>
      <c r="CU61" s="613">
        <v>0</v>
      </c>
      <c r="CV61" s="613">
        <v>0</v>
      </c>
      <c r="CW61" s="613">
        <v>0</v>
      </c>
      <c r="CX61" s="623">
        <v>0</v>
      </c>
      <c r="CY61" s="618">
        <v>0</v>
      </c>
      <c r="CZ61" s="613">
        <v>0</v>
      </c>
      <c r="DA61" s="613">
        <v>0</v>
      </c>
      <c r="DB61" s="613">
        <v>0</v>
      </c>
      <c r="DC61" s="623">
        <v>0</v>
      </c>
      <c r="DD61" s="618">
        <v>0</v>
      </c>
      <c r="DE61" s="614"/>
      <c r="DF61" s="614"/>
      <c r="DG61" s="614"/>
      <c r="DH61" s="624"/>
      <c r="DI61" s="619"/>
      <c r="DJ61" s="617">
        <f t="shared" si="6"/>
        <v>161308.80000000002</v>
      </c>
      <c r="DK61" s="612">
        <f t="shared" si="10"/>
        <v>2894475.375567371</v>
      </c>
      <c r="DL61" s="511">
        <f t="shared" si="8"/>
        <v>8320.7999999999993</v>
      </c>
      <c r="DM61" s="511">
        <f t="shared" si="9"/>
        <v>2902796.1755673708</v>
      </c>
      <c r="DN61" s="70"/>
      <c r="DO61" s="76"/>
      <c r="DP61" s="29"/>
    </row>
    <row r="62" spans="1:120" x14ac:dyDescent="0.25">
      <c r="A62" s="510">
        <v>2455</v>
      </c>
      <c r="B62" s="365">
        <v>8312455</v>
      </c>
      <c r="C62" s="90" t="s">
        <v>120</v>
      </c>
      <c r="D62" s="91">
        <v>257</v>
      </c>
      <c r="E62" s="91">
        <v>257</v>
      </c>
      <c r="F62" s="91">
        <v>0</v>
      </c>
      <c r="G62" s="91">
        <v>0</v>
      </c>
      <c r="H62" s="91">
        <v>0</v>
      </c>
      <c r="I62" s="91">
        <v>915434</v>
      </c>
      <c r="J62" s="91">
        <v>0</v>
      </c>
      <c r="K62" s="91">
        <v>0</v>
      </c>
      <c r="L62" s="91">
        <v>33320.000000000007</v>
      </c>
      <c r="M62" s="91">
        <v>0</v>
      </c>
      <c r="N62" s="91">
        <v>56580.000000000095</v>
      </c>
      <c r="O62" s="91">
        <v>0</v>
      </c>
      <c r="P62" s="91">
        <v>10144.47265625</v>
      </c>
      <c r="Q62" s="91">
        <v>286.11328125</v>
      </c>
      <c r="R62" s="91">
        <v>0</v>
      </c>
      <c r="S62" s="91">
        <v>486.89453125</v>
      </c>
      <c r="T62" s="91">
        <v>2585.05859375</v>
      </c>
      <c r="U62" s="91">
        <v>1365.3125</v>
      </c>
      <c r="V62" s="91">
        <v>0</v>
      </c>
      <c r="W62" s="91">
        <v>0</v>
      </c>
      <c r="X62" s="91">
        <v>0</v>
      </c>
      <c r="Y62" s="91">
        <v>0</v>
      </c>
      <c r="Z62" s="91">
        <v>0</v>
      </c>
      <c r="AA62" s="91">
        <v>0</v>
      </c>
      <c r="AB62" s="91">
        <v>14163.241758241757</v>
      </c>
      <c r="AC62" s="91">
        <v>0</v>
      </c>
      <c r="AD62" s="91">
        <v>102469.77653631291</v>
      </c>
      <c r="AE62" s="91">
        <v>0</v>
      </c>
      <c r="AF62" s="91">
        <v>0</v>
      </c>
      <c r="AG62" s="91">
        <v>0</v>
      </c>
      <c r="AH62" s="91">
        <v>134400</v>
      </c>
      <c r="AI62" s="91">
        <v>0</v>
      </c>
      <c r="AJ62" s="91">
        <v>0</v>
      </c>
      <c r="AK62" s="91">
        <v>0</v>
      </c>
      <c r="AL62" s="91">
        <v>5950.6</v>
      </c>
      <c r="AM62" s="91">
        <v>0</v>
      </c>
      <c r="AN62" s="91">
        <v>0</v>
      </c>
      <c r="AO62" s="91">
        <v>0</v>
      </c>
      <c r="AP62" s="91">
        <v>0</v>
      </c>
      <c r="AQ62" s="91">
        <v>0</v>
      </c>
      <c r="AR62" s="91">
        <v>0</v>
      </c>
      <c r="AS62" s="91">
        <v>0</v>
      </c>
      <c r="AT62" s="91">
        <v>0</v>
      </c>
      <c r="AU62" s="91">
        <v>915434</v>
      </c>
      <c r="AV62" s="91">
        <v>221400.86985705479</v>
      </c>
      <c r="AW62" s="91">
        <v>140350.6</v>
      </c>
      <c r="AX62" s="91">
        <v>188575.7222290074</v>
      </c>
      <c r="AY62" s="91">
        <v>1277185.4698570548</v>
      </c>
      <c r="AZ62" s="91">
        <v>1271234.8698570547</v>
      </c>
      <c r="BA62" s="91">
        <v>4610</v>
      </c>
      <c r="BB62" s="91">
        <v>1184770</v>
      </c>
      <c r="BC62" s="91">
        <v>0</v>
      </c>
      <c r="BD62" s="91">
        <v>0</v>
      </c>
      <c r="BE62" s="91">
        <v>1277185.4698570548</v>
      </c>
      <c r="BF62" s="91">
        <v>1277185.469857055</v>
      </c>
      <c r="BG62" s="91">
        <v>0</v>
      </c>
      <c r="BH62" s="91">
        <v>1190720.6000000001</v>
      </c>
      <c r="BI62" s="91">
        <v>1050370</v>
      </c>
      <c r="BJ62" s="91">
        <v>1136834.8698570547</v>
      </c>
      <c r="BK62" s="91">
        <v>4423.4819838795902</v>
      </c>
      <c r="BL62" s="91">
        <v>4294.2914866197179</v>
      </c>
      <c r="BM62" s="91">
        <v>3.0084240360117115E-2</v>
      </c>
      <c r="BN62" s="91">
        <v>-7.9771201800585573E-3</v>
      </c>
      <c r="BO62" s="91">
        <v>-8803.8123741807285</v>
      </c>
      <c r="BP62" s="91">
        <v>1268381.6574828741</v>
      </c>
      <c r="BQ62" s="91">
        <v>4912.1831030462026</v>
      </c>
      <c r="BR62" s="91" t="s">
        <v>1338</v>
      </c>
      <c r="BS62" s="91">
        <v>4935.337188649316</v>
      </c>
      <c r="BT62" s="91">
        <v>3.1259080993869315E-2</v>
      </c>
      <c r="BU62" s="91">
        <v>0</v>
      </c>
      <c r="BV62" s="91">
        <v>1268381.6574828741</v>
      </c>
      <c r="BW62" s="91">
        <v>0</v>
      </c>
      <c r="BX62" s="91">
        <v>1268381.6574828741</v>
      </c>
      <c r="BY62" s="91">
        <v>5950.6</v>
      </c>
      <c r="BZ62" s="91">
        <v>1262431.057482874</v>
      </c>
      <c r="CB62" s="1219">
        <v>0</v>
      </c>
      <c r="CC62" s="91">
        <v>0</v>
      </c>
      <c r="CD62" s="91">
        <v>0</v>
      </c>
      <c r="CE62" s="91">
        <v>0</v>
      </c>
      <c r="CF62" s="606">
        <v>0</v>
      </c>
      <c r="CG62" s="606">
        <v>0</v>
      </c>
      <c r="CH62" s="606">
        <v>0</v>
      </c>
      <c r="CI62" s="606">
        <v>0</v>
      </c>
      <c r="CJ62" s="606">
        <v>0</v>
      </c>
      <c r="CK62" s="609">
        <v>0</v>
      </c>
      <c r="CL62" s="609">
        <v>0</v>
      </c>
      <c r="CM62" s="609"/>
      <c r="CN62" s="609"/>
      <c r="CO62" s="609"/>
      <c r="CP62" s="609">
        <v>0</v>
      </c>
      <c r="CQ62" s="609">
        <v>0</v>
      </c>
      <c r="CR62" s="609">
        <v>0</v>
      </c>
      <c r="CS62" s="609">
        <v>0</v>
      </c>
      <c r="CT62" s="618">
        <v>0</v>
      </c>
      <c r="CU62" s="613">
        <v>0</v>
      </c>
      <c r="CV62" s="613">
        <v>0</v>
      </c>
      <c r="CW62" s="613">
        <v>0</v>
      </c>
      <c r="CX62" s="623">
        <v>0</v>
      </c>
      <c r="CY62" s="618">
        <v>0</v>
      </c>
      <c r="CZ62" s="613">
        <v>0</v>
      </c>
      <c r="DA62" s="613">
        <v>0</v>
      </c>
      <c r="DB62" s="613">
        <v>0</v>
      </c>
      <c r="DC62" s="623">
        <v>0</v>
      </c>
      <c r="DD62" s="618">
        <v>0</v>
      </c>
      <c r="DE62" s="614"/>
      <c r="DF62" s="614"/>
      <c r="DG62" s="614"/>
      <c r="DH62" s="624"/>
      <c r="DI62" s="619"/>
      <c r="DJ62" s="617">
        <f t="shared" si="6"/>
        <v>0</v>
      </c>
      <c r="DK62" s="612">
        <f t="shared" si="10"/>
        <v>1262431.057482874</v>
      </c>
      <c r="DL62" s="511">
        <f t="shared" si="8"/>
        <v>5950.6</v>
      </c>
      <c r="DM62" s="511">
        <f t="shared" si="9"/>
        <v>1268381.6574828741</v>
      </c>
      <c r="DN62" s="70"/>
      <c r="DO62" s="76"/>
      <c r="DP62" s="29"/>
    </row>
    <row r="63" spans="1:120" x14ac:dyDescent="0.25">
      <c r="A63" s="510">
        <v>2456</v>
      </c>
      <c r="B63" s="365">
        <v>8312456</v>
      </c>
      <c r="C63" s="90" t="s">
        <v>121</v>
      </c>
      <c r="D63" s="91">
        <v>147</v>
      </c>
      <c r="E63" s="91">
        <v>147</v>
      </c>
      <c r="F63" s="91">
        <v>0</v>
      </c>
      <c r="G63" s="91">
        <v>0</v>
      </c>
      <c r="H63" s="91">
        <v>0</v>
      </c>
      <c r="I63" s="91">
        <v>523614</v>
      </c>
      <c r="J63" s="91">
        <v>0</v>
      </c>
      <c r="K63" s="91">
        <v>0</v>
      </c>
      <c r="L63" s="91">
        <v>13229.999999999993</v>
      </c>
      <c r="M63" s="91">
        <v>0</v>
      </c>
      <c r="N63" s="91">
        <v>22139.999999999989</v>
      </c>
      <c r="O63" s="91">
        <v>0</v>
      </c>
      <c r="P63" s="91">
        <v>1667.6896551724133</v>
      </c>
      <c r="Q63" s="91">
        <v>2022.5172413793098</v>
      </c>
      <c r="R63" s="91">
        <v>902.27586206896797</v>
      </c>
      <c r="S63" s="91">
        <v>491.68965517241372</v>
      </c>
      <c r="T63" s="91">
        <v>1044.2068965517269</v>
      </c>
      <c r="U63" s="91">
        <v>689.37931034482745</v>
      </c>
      <c r="V63" s="91">
        <v>0</v>
      </c>
      <c r="W63" s="91">
        <v>0</v>
      </c>
      <c r="X63" s="91">
        <v>0</v>
      </c>
      <c r="Y63" s="91">
        <v>0</v>
      </c>
      <c r="Z63" s="91">
        <v>0</v>
      </c>
      <c r="AA63" s="91">
        <v>0</v>
      </c>
      <c r="AB63" s="91">
        <v>48847.93103448279</v>
      </c>
      <c r="AC63" s="91">
        <v>0</v>
      </c>
      <c r="AD63" s="91">
        <v>62753.108108108121</v>
      </c>
      <c r="AE63" s="91">
        <v>0</v>
      </c>
      <c r="AF63" s="91">
        <v>3052.8000000000015</v>
      </c>
      <c r="AG63" s="91">
        <v>0</v>
      </c>
      <c r="AH63" s="91">
        <v>134400</v>
      </c>
      <c r="AI63" s="91">
        <v>0</v>
      </c>
      <c r="AJ63" s="91">
        <v>0</v>
      </c>
      <c r="AK63" s="91">
        <v>0</v>
      </c>
      <c r="AL63" s="91">
        <v>3184.8</v>
      </c>
      <c r="AM63" s="91">
        <v>0</v>
      </c>
      <c r="AN63" s="91">
        <v>0</v>
      </c>
      <c r="AO63" s="91">
        <v>0</v>
      </c>
      <c r="AP63" s="91">
        <v>0</v>
      </c>
      <c r="AQ63" s="91">
        <v>0</v>
      </c>
      <c r="AR63" s="91">
        <v>0</v>
      </c>
      <c r="AS63" s="91">
        <v>0</v>
      </c>
      <c r="AT63" s="91">
        <v>0</v>
      </c>
      <c r="AU63" s="91">
        <v>523614</v>
      </c>
      <c r="AV63" s="91">
        <v>156841.59776328056</v>
      </c>
      <c r="AW63" s="91">
        <v>137584.79999999999</v>
      </c>
      <c r="AX63" s="91">
        <v>122441.73190121156</v>
      </c>
      <c r="AY63" s="91">
        <v>818040.39776328066</v>
      </c>
      <c r="AZ63" s="91">
        <v>814855.59776328062</v>
      </c>
      <c r="BA63" s="91">
        <v>4610</v>
      </c>
      <c r="BB63" s="91">
        <v>677670</v>
      </c>
      <c r="BC63" s="91">
        <v>0</v>
      </c>
      <c r="BD63" s="91">
        <v>0</v>
      </c>
      <c r="BE63" s="91">
        <v>818040.39776328066</v>
      </c>
      <c r="BF63" s="91">
        <v>818040.39776328066</v>
      </c>
      <c r="BG63" s="91">
        <v>0</v>
      </c>
      <c r="BH63" s="91">
        <v>680854.8</v>
      </c>
      <c r="BI63" s="91">
        <v>543270</v>
      </c>
      <c r="BJ63" s="91">
        <v>680455.59776328062</v>
      </c>
      <c r="BK63" s="91">
        <v>4628.9496446481671</v>
      </c>
      <c r="BL63" s="91">
        <v>4269.6390712000002</v>
      </c>
      <c r="BM63" s="91">
        <v>8.4154788603051908E-2</v>
      </c>
      <c r="BN63" s="91">
        <v>-3.5012394301525952E-2</v>
      </c>
      <c r="BO63" s="91">
        <v>-21975.072142850149</v>
      </c>
      <c r="BP63" s="91">
        <v>796065.32562043052</v>
      </c>
      <c r="BQ63" s="91">
        <v>5393.7450722478261</v>
      </c>
      <c r="BR63" s="91" t="s">
        <v>1338</v>
      </c>
      <c r="BS63" s="91">
        <v>5415.4103783702758</v>
      </c>
      <c r="BT63" s="91">
        <v>8.9125042604378812E-3</v>
      </c>
      <c r="BU63" s="91">
        <v>0</v>
      </c>
      <c r="BV63" s="91">
        <v>796065.32562043052</v>
      </c>
      <c r="BW63" s="91">
        <v>0</v>
      </c>
      <c r="BX63" s="91">
        <v>796065.32562043052</v>
      </c>
      <c r="BY63" s="91">
        <v>3184.8</v>
      </c>
      <c r="BZ63" s="91">
        <v>792880.52562043048</v>
      </c>
      <c r="CB63" s="1219">
        <v>0</v>
      </c>
      <c r="CC63" s="91">
        <v>0</v>
      </c>
      <c r="CD63" s="91">
        <v>0</v>
      </c>
      <c r="CE63" s="91">
        <v>0</v>
      </c>
      <c r="CF63" s="606">
        <v>0</v>
      </c>
      <c r="CG63" s="606">
        <v>8100</v>
      </c>
      <c r="CH63" s="606">
        <v>9030</v>
      </c>
      <c r="CI63" s="606">
        <v>8100</v>
      </c>
      <c r="CJ63" s="606">
        <v>25230</v>
      </c>
      <c r="CK63" s="609">
        <v>132457.5</v>
      </c>
      <c r="CL63" s="609">
        <v>0</v>
      </c>
      <c r="CM63" s="609"/>
      <c r="CN63" s="609"/>
      <c r="CO63" s="609"/>
      <c r="CP63" s="609">
        <v>0</v>
      </c>
      <c r="CQ63" s="609">
        <v>306.59999999999997</v>
      </c>
      <c r="CR63" s="609">
        <v>510.8</v>
      </c>
      <c r="CS63" s="609">
        <v>2606</v>
      </c>
      <c r="CT63" s="618">
        <v>135880.9</v>
      </c>
      <c r="CU63" s="613">
        <v>0</v>
      </c>
      <c r="CV63" s="613">
        <v>0</v>
      </c>
      <c r="CW63" s="613">
        <v>0</v>
      </c>
      <c r="CX63" s="623">
        <v>0</v>
      </c>
      <c r="CY63" s="618">
        <v>0</v>
      </c>
      <c r="CZ63" s="613">
        <v>0</v>
      </c>
      <c r="DA63" s="613">
        <v>0</v>
      </c>
      <c r="DB63" s="613">
        <v>0</v>
      </c>
      <c r="DC63" s="623">
        <v>0</v>
      </c>
      <c r="DD63" s="618">
        <v>0</v>
      </c>
      <c r="DE63" s="614"/>
      <c r="DF63" s="614"/>
      <c r="DG63" s="614"/>
      <c r="DH63" s="624"/>
      <c r="DI63" s="619"/>
      <c r="DJ63" s="617">
        <f t="shared" si="6"/>
        <v>135880.9</v>
      </c>
      <c r="DK63" s="612">
        <f t="shared" si="10"/>
        <v>928761.4256204305</v>
      </c>
      <c r="DL63" s="511">
        <f t="shared" si="8"/>
        <v>3184.8</v>
      </c>
      <c r="DM63" s="511">
        <f t="shared" si="9"/>
        <v>931946.22562043054</v>
      </c>
      <c r="DN63" s="70"/>
      <c r="DO63" s="76"/>
      <c r="DP63" s="29"/>
    </row>
    <row r="64" spans="1:120" x14ac:dyDescent="0.25">
      <c r="A64" s="510">
        <v>2463</v>
      </c>
      <c r="B64" s="365">
        <v>8312463</v>
      </c>
      <c r="C64" s="90" t="s">
        <v>122</v>
      </c>
      <c r="D64" s="91">
        <v>352</v>
      </c>
      <c r="E64" s="91">
        <v>352</v>
      </c>
      <c r="F64" s="91">
        <v>0</v>
      </c>
      <c r="G64" s="91">
        <v>0</v>
      </c>
      <c r="H64" s="91">
        <v>0</v>
      </c>
      <c r="I64" s="91">
        <v>1253824</v>
      </c>
      <c r="J64" s="91">
        <v>0</v>
      </c>
      <c r="K64" s="91">
        <v>0</v>
      </c>
      <c r="L64" s="91">
        <v>51450.00000000008</v>
      </c>
      <c r="M64" s="91">
        <v>0</v>
      </c>
      <c r="N64" s="91">
        <v>86920.000000000087</v>
      </c>
      <c r="O64" s="91">
        <v>0</v>
      </c>
      <c r="P64" s="91">
        <v>8744.685714285737</v>
      </c>
      <c r="Q64" s="91">
        <v>6879.0857142857176</v>
      </c>
      <c r="R64" s="91">
        <v>2685.2571428571359</v>
      </c>
      <c r="S64" s="91">
        <v>2438.8571428571449</v>
      </c>
      <c r="T64" s="91">
        <v>0</v>
      </c>
      <c r="U64" s="91">
        <v>4103.3142857142748</v>
      </c>
      <c r="V64" s="91">
        <v>0</v>
      </c>
      <c r="W64" s="91">
        <v>0</v>
      </c>
      <c r="X64" s="91">
        <v>0</v>
      </c>
      <c r="Y64" s="91">
        <v>0</v>
      </c>
      <c r="Z64" s="91">
        <v>0</v>
      </c>
      <c r="AA64" s="91">
        <v>0</v>
      </c>
      <c r="AB64" s="91">
        <v>20060.000000000004</v>
      </c>
      <c r="AC64" s="91">
        <v>0</v>
      </c>
      <c r="AD64" s="91">
        <v>112848.91314715706</v>
      </c>
      <c r="AE64" s="91">
        <v>0</v>
      </c>
      <c r="AF64" s="91">
        <v>0</v>
      </c>
      <c r="AG64" s="91">
        <v>0</v>
      </c>
      <c r="AH64" s="91">
        <v>134400</v>
      </c>
      <c r="AI64" s="91">
        <v>0</v>
      </c>
      <c r="AJ64" s="91">
        <v>0</v>
      </c>
      <c r="AK64" s="91">
        <v>0</v>
      </c>
      <c r="AL64" s="91">
        <v>4116.75</v>
      </c>
      <c r="AM64" s="91">
        <v>0</v>
      </c>
      <c r="AN64" s="91">
        <v>0</v>
      </c>
      <c r="AO64" s="91">
        <v>0</v>
      </c>
      <c r="AP64" s="91">
        <v>0</v>
      </c>
      <c r="AQ64" s="91">
        <v>0</v>
      </c>
      <c r="AR64" s="91">
        <v>0</v>
      </c>
      <c r="AS64" s="91">
        <v>0</v>
      </c>
      <c r="AT64" s="91">
        <v>0</v>
      </c>
      <c r="AU64" s="91">
        <v>1253824</v>
      </c>
      <c r="AV64" s="91">
        <v>296130.11314715724</v>
      </c>
      <c r="AW64" s="91">
        <v>138516.75</v>
      </c>
      <c r="AX64" s="91">
        <v>255807.62488437293</v>
      </c>
      <c r="AY64" s="91">
        <v>1688470.8631471572</v>
      </c>
      <c r="AZ64" s="91">
        <v>1684354.1131471572</v>
      </c>
      <c r="BA64" s="91">
        <v>4610</v>
      </c>
      <c r="BB64" s="91">
        <v>1622720</v>
      </c>
      <c r="BC64" s="91">
        <v>0</v>
      </c>
      <c r="BD64" s="91">
        <v>0</v>
      </c>
      <c r="BE64" s="91">
        <v>1688470.8631471572</v>
      </c>
      <c r="BF64" s="91">
        <v>1688470.863147157</v>
      </c>
      <c r="BG64" s="91">
        <v>0</v>
      </c>
      <c r="BH64" s="91">
        <v>1626836.75</v>
      </c>
      <c r="BI64" s="91">
        <v>1488320</v>
      </c>
      <c r="BJ64" s="91">
        <v>1549954.1131471572</v>
      </c>
      <c r="BK64" s="91">
        <v>4403.278730531697</v>
      </c>
      <c r="BL64" s="91">
        <v>4328.3068472067034</v>
      </c>
      <c r="BM64" s="91">
        <v>1.7321295825728496E-2</v>
      </c>
      <c r="BN64" s="91">
        <v>-1.5956479128642481E-3</v>
      </c>
      <c r="BO64" s="91">
        <v>-2431.0717330174566</v>
      </c>
      <c r="BP64" s="91">
        <v>1686039.7914141398</v>
      </c>
      <c r="BQ64" s="91">
        <v>4778.1904585628972</v>
      </c>
      <c r="BR64" s="91" t="s">
        <v>1338</v>
      </c>
      <c r="BS64" s="91">
        <v>4789.8857710628972</v>
      </c>
      <c r="BT64" s="91">
        <v>1.592347014716311E-2</v>
      </c>
      <c r="BU64" s="91">
        <v>0</v>
      </c>
      <c r="BV64" s="91">
        <v>1686039.7914141398</v>
      </c>
      <c r="BW64" s="91">
        <v>0</v>
      </c>
      <c r="BX64" s="91">
        <v>1686039.7914141398</v>
      </c>
      <c r="BY64" s="91">
        <v>4116.75</v>
      </c>
      <c r="BZ64" s="91">
        <v>1681923.0414141398</v>
      </c>
      <c r="CB64" s="1219">
        <v>0</v>
      </c>
      <c r="CC64" s="91">
        <v>0</v>
      </c>
      <c r="CD64" s="91">
        <v>0</v>
      </c>
      <c r="CE64" s="91">
        <v>0</v>
      </c>
      <c r="CF64" s="606">
        <v>0</v>
      </c>
      <c r="CG64" s="606">
        <v>0</v>
      </c>
      <c r="CH64" s="606">
        <v>0</v>
      </c>
      <c r="CI64" s="606">
        <v>0</v>
      </c>
      <c r="CJ64" s="606">
        <v>0</v>
      </c>
      <c r="CK64" s="609">
        <v>0</v>
      </c>
      <c r="CL64" s="609">
        <v>0</v>
      </c>
      <c r="CM64" s="609"/>
      <c r="CN64" s="609"/>
      <c r="CO64" s="609"/>
      <c r="CP64" s="609">
        <v>0</v>
      </c>
      <c r="CQ64" s="609">
        <v>0</v>
      </c>
      <c r="CR64" s="609">
        <v>0</v>
      </c>
      <c r="CS64" s="609">
        <v>0</v>
      </c>
      <c r="CT64" s="618">
        <v>0</v>
      </c>
      <c r="CU64" s="613">
        <v>0</v>
      </c>
      <c r="CV64" s="613">
        <v>0</v>
      </c>
      <c r="CW64" s="613">
        <v>0</v>
      </c>
      <c r="CX64" s="623">
        <v>0</v>
      </c>
      <c r="CY64" s="618">
        <v>0</v>
      </c>
      <c r="CZ64" s="613">
        <v>0</v>
      </c>
      <c r="DA64" s="613">
        <v>0</v>
      </c>
      <c r="DB64" s="613">
        <v>0</v>
      </c>
      <c r="DC64" s="623">
        <v>0</v>
      </c>
      <c r="DD64" s="618">
        <v>0</v>
      </c>
      <c r="DE64" s="614"/>
      <c r="DF64" s="614"/>
      <c r="DG64" s="614"/>
      <c r="DH64" s="624"/>
      <c r="DI64" s="619"/>
      <c r="DJ64" s="617">
        <f t="shared" si="6"/>
        <v>0</v>
      </c>
      <c r="DK64" s="612">
        <f t="shared" si="10"/>
        <v>1681923.0414141398</v>
      </c>
      <c r="DL64" s="511">
        <f t="shared" si="8"/>
        <v>4116.75</v>
      </c>
      <c r="DM64" s="511">
        <f t="shared" si="9"/>
        <v>1686039.7914141398</v>
      </c>
      <c r="DN64" s="70"/>
      <c r="DO64" s="76"/>
      <c r="DP64" s="29"/>
    </row>
    <row r="65" spans="1:120" x14ac:dyDescent="0.25">
      <c r="A65" s="510">
        <v>2464</v>
      </c>
      <c r="B65" s="365">
        <v>8312464</v>
      </c>
      <c r="C65" s="90" t="s">
        <v>123</v>
      </c>
      <c r="D65" s="91">
        <v>200</v>
      </c>
      <c r="E65" s="91">
        <v>200</v>
      </c>
      <c r="F65" s="91">
        <v>0</v>
      </c>
      <c r="G65" s="91">
        <v>0</v>
      </c>
      <c r="H65" s="91">
        <v>0</v>
      </c>
      <c r="I65" s="91">
        <v>712400</v>
      </c>
      <c r="J65" s="91">
        <v>0</v>
      </c>
      <c r="K65" s="91">
        <v>0</v>
      </c>
      <c r="L65" s="91">
        <v>29400</v>
      </c>
      <c r="M65" s="91">
        <v>0</v>
      </c>
      <c r="N65" s="91">
        <v>49200</v>
      </c>
      <c r="O65" s="91">
        <v>0</v>
      </c>
      <c r="P65" s="91">
        <v>9211.0552763818887</v>
      </c>
      <c r="Q65" s="91">
        <v>19190.954773869336</v>
      </c>
      <c r="R65" s="91">
        <v>1341.7085427135669</v>
      </c>
      <c r="S65" s="91">
        <v>21447.236180904529</v>
      </c>
      <c r="T65" s="91">
        <v>1035.1758793969841</v>
      </c>
      <c r="U65" s="91">
        <v>683.41708542713513</v>
      </c>
      <c r="V65" s="91">
        <v>0</v>
      </c>
      <c r="W65" s="91">
        <v>0</v>
      </c>
      <c r="X65" s="91">
        <v>0</v>
      </c>
      <c r="Y65" s="91">
        <v>0</v>
      </c>
      <c r="Z65" s="91">
        <v>0</v>
      </c>
      <c r="AA65" s="91">
        <v>0</v>
      </c>
      <c r="AB65" s="91">
        <v>3470.588235294123</v>
      </c>
      <c r="AC65" s="91">
        <v>0</v>
      </c>
      <c r="AD65" s="91">
        <v>60517.24137931037</v>
      </c>
      <c r="AE65" s="91">
        <v>0</v>
      </c>
      <c r="AF65" s="91">
        <v>0</v>
      </c>
      <c r="AG65" s="91">
        <v>0</v>
      </c>
      <c r="AH65" s="91">
        <v>134400</v>
      </c>
      <c r="AI65" s="91">
        <v>0</v>
      </c>
      <c r="AJ65" s="91">
        <v>0</v>
      </c>
      <c r="AK65" s="91">
        <v>0</v>
      </c>
      <c r="AL65" s="91">
        <v>4303.8</v>
      </c>
      <c r="AM65" s="91">
        <v>0</v>
      </c>
      <c r="AN65" s="91">
        <v>0</v>
      </c>
      <c r="AO65" s="91">
        <v>0</v>
      </c>
      <c r="AP65" s="91">
        <v>0</v>
      </c>
      <c r="AQ65" s="91">
        <v>0</v>
      </c>
      <c r="AR65" s="91">
        <v>0</v>
      </c>
      <c r="AS65" s="91">
        <v>0</v>
      </c>
      <c r="AT65" s="91">
        <v>0</v>
      </c>
      <c r="AU65" s="91">
        <v>712400</v>
      </c>
      <c r="AV65" s="91">
        <v>195497.37735329792</v>
      </c>
      <c r="AW65" s="91">
        <v>138703.79999999999</v>
      </c>
      <c r="AX65" s="91">
        <v>154567.41375233166</v>
      </c>
      <c r="AY65" s="91">
        <v>1046601.1773532978</v>
      </c>
      <c r="AZ65" s="91">
        <v>1042297.3773532978</v>
      </c>
      <c r="BA65" s="91">
        <v>4610</v>
      </c>
      <c r="BB65" s="91">
        <v>922000</v>
      </c>
      <c r="BC65" s="91">
        <v>0</v>
      </c>
      <c r="BD65" s="91">
        <v>0</v>
      </c>
      <c r="BE65" s="91">
        <v>1046601.1773532978</v>
      </c>
      <c r="BF65" s="91">
        <v>1046601.1773532978</v>
      </c>
      <c r="BG65" s="91">
        <v>0</v>
      </c>
      <c r="BH65" s="91">
        <v>926303.8</v>
      </c>
      <c r="BI65" s="91">
        <v>787600</v>
      </c>
      <c r="BJ65" s="91">
        <v>907897.37735329778</v>
      </c>
      <c r="BK65" s="91">
        <v>4539.4868867664891</v>
      </c>
      <c r="BL65" s="91">
        <v>4432.5814822335024</v>
      </c>
      <c r="BM65" s="91">
        <v>2.4118091220991816E-2</v>
      </c>
      <c r="BN65" s="91">
        <v>-4.9940456104959081E-3</v>
      </c>
      <c r="BO65" s="91">
        <v>-4427.3028189027336</v>
      </c>
      <c r="BP65" s="91">
        <v>1042173.8745343951</v>
      </c>
      <c r="BQ65" s="91">
        <v>5189.3503726719755</v>
      </c>
      <c r="BR65" s="91" t="s">
        <v>1338</v>
      </c>
      <c r="BS65" s="91">
        <v>5210.8693726719757</v>
      </c>
      <c r="BT65" s="91">
        <v>1.4911846250699634E-2</v>
      </c>
      <c r="BU65" s="91">
        <v>0</v>
      </c>
      <c r="BV65" s="91">
        <v>1042173.8745343951</v>
      </c>
      <c r="BW65" s="91">
        <v>0</v>
      </c>
      <c r="BX65" s="91">
        <v>1042173.8745343951</v>
      </c>
      <c r="BY65" s="91">
        <v>4303.8</v>
      </c>
      <c r="BZ65" s="91">
        <v>1037870.074534395</v>
      </c>
      <c r="CB65" s="1219">
        <v>0</v>
      </c>
      <c r="CC65" s="91">
        <v>0</v>
      </c>
      <c r="CD65" s="91">
        <v>0</v>
      </c>
      <c r="CE65" s="91">
        <v>0</v>
      </c>
      <c r="CF65" s="606">
        <v>0</v>
      </c>
      <c r="CG65" s="606">
        <v>8242.7999999999993</v>
      </c>
      <c r="CH65" s="606">
        <v>4186</v>
      </c>
      <c r="CI65" s="606">
        <v>7920</v>
      </c>
      <c r="CJ65" s="606">
        <v>20348.8</v>
      </c>
      <c r="CK65" s="609">
        <v>106831.2</v>
      </c>
      <c r="CL65" s="609">
        <v>0</v>
      </c>
      <c r="CM65" s="609"/>
      <c r="CN65" s="609"/>
      <c r="CO65" s="609"/>
      <c r="CP65" s="609">
        <v>0</v>
      </c>
      <c r="CQ65" s="609">
        <v>1942.1999999999998</v>
      </c>
      <c r="CR65" s="609">
        <v>2546.8000000000002</v>
      </c>
      <c r="CS65" s="609">
        <v>72</v>
      </c>
      <c r="CT65" s="618">
        <v>111392.2</v>
      </c>
      <c r="CU65" s="613">
        <v>0</v>
      </c>
      <c r="CV65" s="613">
        <v>0</v>
      </c>
      <c r="CW65" s="613">
        <v>0</v>
      </c>
      <c r="CX65" s="623">
        <v>0</v>
      </c>
      <c r="CY65" s="618">
        <v>0</v>
      </c>
      <c r="CZ65" s="613">
        <v>0</v>
      </c>
      <c r="DA65" s="613">
        <v>0</v>
      </c>
      <c r="DB65" s="613">
        <v>0</v>
      </c>
      <c r="DC65" s="623">
        <v>0</v>
      </c>
      <c r="DD65" s="618">
        <v>0</v>
      </c>
      <c r="DE65" s="614"/>
      <c r="DF65" s="614"/>
      <c r="DG65" s="614"/>
      <c r="DH65" s="624"/>
      <c r="DI65" s="619"/>
      <c r="DJ65" s="617">
        <f t="shared" si="6"/>
        <v>111392.2</v>
      </c>
      <c r="DK65" s="612">
        <f t="shared" si="10"/>
        <v>1149262.274534395</v>
      </c>
      <c r="DL65" s="511">
        <f t="shared" si="8"/>
        <v>4303.8</v>
      </c>
      <c r="DM65" s="511">
        <f t="shared" si="9"/>
        <v>1153566.074534395</v>
      </c>
      <c r="DN65" s="70"/>
      <c r="DO65" s="76"/>
      <c r="DP65" s="29"/>
    </row>
    <row r="66" spans="1:120" x14ac:dyDescent="0.25">
      <c r="A66" s="510">
        <v>2466</v>
      </c>
      <c r="B66" s="365">
        <v>8312466</v>
      </c>
      <c r="C66" s="90" t="s">
        <v>124</v>
      </c>
      <c r="D66" s="91">
        <v>341</v>
      </c>
      <c r="E66" s="91">
        <v>341</v>
      </c>
      <c r="F66" s="91">
        <v>0</v>
      </c>
      <c r="G66" s="91">
        <v>0</v>
      </c>
      <c r="H66" s="91">
        <v>0</v>
      </c>
      <c r="I66" s="91">
        <v>1214642</v>
      </c>
      <c r="J66" s="91">
        <v>0</v>
      </c>
      <c r="K66" s="91">
        <v>0</v>
      </c>
      <c r="L66" s="91">
        <v>50960.000000000036</v>
      </c>
      <c r="M66" s="91">
        <v>0</v>
      </c>
      <c r="N66" s="91">
        <v>85280.000000000058</v>
      </c>
      <c r="O66" s="91">
        <v>0</v>
      </c>
      <c r="P66" s="91">
        <v>16547.05014749261</v>
      </c>
      <c r="Q66" s="91">
        <v>10607.212389380496</v>
      </c>
      <c r="R66" s="91">
        <v>3581.0029498525146</v>
      </c>
      <c r="S66" s="91">
        <v>17075.14749262535</v>
      </c>
      <c r="T66" s="91">
        <v>2590.1917404129867</v>
      </c>
      <c r="U66" s="91">
        <v>6156.1061946902691</v>
      </c>
      <c r="V66" s="91">
        <v>0</v>
      </c>
      <c r="W66" s="91">
        <v>0</v>
      </c>
      <c r="X66" s="91">
        <v>0</v>
      </c>
      <c r="Y66" s="91">
        <v>0</v>
      </c>
      <c r="Z66" s="91">
        <v>0</v>
      </c>
      <c r="AA66" s="91">
        <v>0</v>
      </c>
      <c r="AB66" s="91">
        <v>6843.1972789115716</v>
      </c>
      <c r="AC66" s="91">
        <v>0</v>
      </c>
      <c r="AD66" s="91">
        <v>127885.73613193414</v>
      </c>
      <c r="AE66" s="91">
        <v>0</v>
      </c>
      <c r="AF66" s="91">
        <v>0</v>
      </c>
      <c r="AG66" s="91">
        <v>0</v>
      </c>
      <c r="AH66" s="91">
        <v>134400</v>
      </c>
      <c r="AI66" s="91">
        <v>0</v>
      </c>
      <c r="AJ66" s="91">
        <v>0</v>
      </c>
      <c r="AK66" s="91">
        <v>0</v>
      </c>
      <c r="AL66" s="91">
        <v>3873.4</v>
      </c>
      <c r="AM66" s="91">
        <v>0</v>
      </c>
      <c r="AN66" s="91">
        <v>0</v>
      </c>
      <c r="AO66" s="91">
        <v>0</v>
      </c>
      <c r="AP66" s="91">
        <v>0</v>
      </c>
      <c r="AQ66" s="91">
        <v>0</v>
      </c>
      <c r="AR66" s="91">
        <v>0</v>
      </c>
      <c r="AS66" s="91">
        <v>0</v>
      </c>
      <c r="AT66" s="91">
        <v>0</v>
      </c>
      <c r="AU66" s="91">
        <v>1214642</v>
      </c>
      <c r="AV66" s="91">
        <v>327525.64432530006</v>
      </c>
      <c r="AW66" s="91">
        <v>138273.4</v>
      </c>
      <c r="AX66" s="91">
        <v>261538.30309405603</v>
      </c>
      <c r="AY66" s="91">
        <v>1680441.0443253</v>
      </c>
      <c r="AZ66" s="91">
        <v>1676567.6443253001</v>
      </c>
      <c r="BA66" s="91">
        <v>4610</v>
      </c>
      <c r="BB66" s="91">
        <v>1572010</v>
      </c>
      <c r="BC66" s="91">
        <v>0</v>
      </c>
      <c r="BD66" s="91">
        <v>0</v>
      </c>
      <c r="BE66" s="91">
        <v>1680441.0443253</v>
      </c>
      <c r="BF66" s="91">
        <v>1680441.0443252998</v>
      </c>
      <c r="BG66" s="91">
        <v>0</v>
      </c>
      <c r="BH66" s="91">
        <v>1575883.4</v>
      </c>
      <c r="BI66" s="91">
        <v>1437610</v>
      </c>
      <c r="BJ66" s="91">
        <v>1542167.6443253001</v>
      </c>
      <c r="BK66" s="91">
        <v>4522.4857604847512</v>
      </c>
      <c r="BL66" s="91">
        <v>4418.3581888888884</v>
      </c>
      <c r="BM66" s="91">
        <v>2.3567028100555224E-2</v>
      </c>
      <c r="BN66" s="91">
        <v>-4.718514050277612E-3</v>
      </c>
      <c r="BO66" s="91">
        <v>-7109.1970509600951</v>
      </c>
      <c r="BP66" s="91">
        <v>1673331.84727434</v>
      </c>
      <c r="BQ66" s="91">
        <v>4895.7725726520239</v>
      </c>
      <c r="BR66" s="91" t="s">
        <v>1338</v>
      </c>
      <c r="BS66" s="91">
        <v>4907.1315169335485</v>
      </c>
      <c r="BT66" s="91">
        <v>1.7771766058997773E-2</v>
      </c>
      <c r="BU66" s="91">
        <v>0</v>
      </c>
      <c r="BV66" s="91">
        <v>1673331.84727434</v>
      </c>
      <c r="BW66" s="91">
        <v>0</v>
      </c>
      <c r="BX66" s="91">
        <v>1673331.84727434</v>
      </c>
      <c r="BY66" s="91">
        <v>3873.4</v>
      </c>
      <c r="BZ66" s="91">
        <v>1669458.4472743401</v>
      </c>
      <c r="CB66" s="1219">
        <v>210000</v>
      </c>
      <c r="CC66" s="91">
        <v>0</v>
      </c>
      <c r="CD66" s="91">
        <v>228160.00000000003</v>
      </c>
      <c r="CE66" s="91">
        <v>0</v>
      </c>
      <c r="CF66" s="606">
        <v>438160</v>
      </c>
      <c r="CG66" s="606">
        <v>0</v>
      </c>
      <c r="CH66" s="606">
        <v>0</v>
      </c>
      <c r="CI66" s="606">
        <v>0</v>
      </c>
      <c r="CJ66" s="606">
        <v>0</v>
      </c>
      <c r="CK66" s="609">
        <v>0</v>
      </c>
      <c r="CL66" s="609">
        <v>0</v>
      </c>
      <c r="CM66" s="609"/>
      <c r="CN66" s="609"/>
      <c r="CO66" s="609"/>
      <c r="CP66" s="609">
        <v>0</v>
      </c>
      <c r="CQ66" s="609">
        <v>0</v>
      </c>
      <c r="CR66" s="609">
        <v>0</v>
      </c>
      <c r="CS66" s="609">
        <v>0</v>
      </c>
      <c r="CT66" s="618">
        <v>0</v>
      </c>
      <c r="CU66" s="613">
        <v>0</v>
      </c>
      <c r="CV66" s="613">
        <v>0</v>
      </c>
      <c r="CW66" s="613">
        <v>0</v>
      </c>
      <c r="CX66" s="623">
        <v>0</v>
      </c>
      <c r="CY66" s="618">
        <v>0</v>
      </c>
      <c r="CZ66" s="613">
        <v>0</v>
      </c>
      <c r="DA66" s="613">
        <v>0</v>
      </c>
      <c r="DB66" s="613">
        <v>0</v>
      </c>
      <c r="DC66" s="623">
        <v>0</v>
      </c>
      <c r="DD66" s="618">
        <v>0</v>
      </c>
      <c r="DE66" s="614"/>
      <c r="DF66" s="614"/>
      <c r="DG66" s="614"/>
      <c r="DH66" s="624"/>
      <c r="DI66" s="619"/>
      <c r="DJ66" s="617">
        <f t="shared" si="6"/>
        <v>0</v>
      </c>
      <c r="DK66" s="612">
        <f t="shared" si="10"/>
        <v>2107618.4472743403</v>
      </c>
      <c r="DL66" s="511">
        <f t="shared" si="8"/>
        <v>3873.4</v>
      </c>
      <c r="DM66" s="511">
        <f t="shared" si="9"/>
        <v>2111491.8472743402</v>
      </c>
      <c r="DN66" s="70"/>
      <c r="DO66" s="76"/>
      <c r="DP66" s="29"/>
    </row>
    <row r="67" spans="1:120" x14ac:dyDescent="0.25">
      <c r="A67" s="510">
        <v>2467</v>
      </c>
      <c r="B67" s="365">
        <v>8312467</v>
      </c>
      <c r="C67" s="90" t="s">
        <v>125</v>
      </c>
      <c r="D67" s="91">
        <v>246</v>
      </c>
      <c r="E67" s="91">
        <v>246</v>
      </c>
      <c r="F67" s="91">
        <v>0</v>
      </c>
      <c r="G67" s="91">
        <v>0</v>
      </c>
      <c r="H67" s="91">
        <v>0</v>
      </c>
      <c r="I67" s="91">
        <v>876252</v>
      </c>
      <c r="J67" s="91">
        <v>0</v>
      </c>
      <c r="K67" s="91">
        <v>0</v>
      </c>
      <c r="L67" s="91">
        <v>45079.999999999956</v>
      </c>
      <c r="M67" s="91">
        <v>0</v>
      </c>
      <c r="N67" s="91">
        <v>75439.999999999927</v>
      </c>
      <c r="O67" s="91">
        <v>0</v>
      </c>
      <c r="P67" s="91">
        <v>3995.0000000000018</v>
      </c>
      <c r="Q67" s="91">
        <v>13679.999999999987</v>
      </c>
      <c r="R67" s="91">
        <v>33819.999999999964</v>
      </c>
      <c r="S67" s="91">
        <v>2424.9999999999973</v>
      </c>
      <c r="T67" s="91">
        <v>4634.9999999999955</v>
      </c>
      <c r="U67" s="91">
        <v>2039.9999999999982</v>
      </c>
      <c r="V67" s="91">
        <v>0</v>
      </c>
      <c r="W67" s="91">
        <v>0</v>
      </c>
      <c r="X67" s="91">
        <v>0</v>
      </c>
      <c r="Y67" s="91">
        <v>0</v>
      </c>
      <c r="Z67" s="91">
        <v>0</v>
      </c>
      <c r="AA67" s="91">
        <v>0</v>
      </c>
      <c r="AB67" s="91">
        <v>3940.4524886877789</v>
      </c>
      <c r="AC67" s="91">
        <v>0</v>
      </c>
      <c r="AD67" s="91">
        <v>80417.845276469088</v>
      </c>
      <c r="AE67" s="91">
        <v>0</v>
      </c>
      <c r="AF67" s="91">
        <v>0</v>
      </c>
      <c r="AG67" s="91">
        <v>0</v>
      </c>
      <c r="AH67" s="91">
        <v>134400</v>
      </c>
      <c r="AI67" s="91">
        <v>0</v>
      </c>
      <c r="AJ67" s="91">
        <v>0</v>
      </c>
      <c r="AK67" s="91">
        <v>0</v>
      </c>
      <c r="AL67" s="91">
        <v>3385.8</v>
      </c>
      <c r="AM67" s="91">
        <v>0</v>
      </c>
      <c r="AN67" s="91">
        <v>0</v>
      </c>
      <c r="AO67" s="91">
        <v>0</v>
      </c>
      <c r="AP67" s="91">
        <v>0</v>
      </c>
      <c r="AQ67" s="91">
        <v>0</v>
      </c>
      <c r="AR67" s="91">
        <v>0</v>
      </c>
      <c r="AS67" s="91">
        <v>0</v>
      </c>
      <c r="AT67" s="91">
        <v>0</v>
      </c>
      <c r="AU67" s="91">
        <v>876252</v>
      </c>
      <c r="AV67" s="91">
        <v>265473.29776515672</v>
      </c>
      <c r="AW67" s="91">
        <v>137785.79999999999</v>
      </c>
      <c r="AX67" s="91">
        <v>198918.71918167471</v>
      </c>
      <c r="AY67" s="91">
        <v>1279511.0977651568</v>
      </c>
      <c r="AZ67" s="91">
        <v>1276125.2977651567</v>
      </c>
      <c r="BA67" s="91">
        <v>4610</v>
      </c>
      <c r="BB67" s="91">
        <v>1134060</v>
      </c>
      <c r="BC67" s="91">
        <v>0</v>
      </c>
      <c r="BD67" s="91">
        <v>0</v>
      </c>
      <c r="BE67" s="91">
        <v>1279511.0977651568</v>
      </c>
      <c r="BF67" s="91">
        <v>1279511.0977651568</v>
      </c>
      <c r="BG67" s="91">
        <v>0</v>
      </c>
      <c r="BH67" s="91">
        <v>1137445.8</v>
      </c>
      <c r="BI67" s="91">
        <v>999660</v>
      </c>
      <c r="BJ67" s="91">
        <v>1141725.2977651567</v>
      </c>
      <c r="BK67" s="91">
        <v>4641.1597470128318</v>
      </c>
      <c r="BL67" s="91">
        <v>4551.4045803636363</v>
      </c>
      <c r="BM67" s="91">
        <v>1.9720322609075636E-2</v>
      </c>
      <c r="BN67" s="91">
        <v>-2.7951613045378177E-3</v>
      </c>
      <c r="BO67" s="91">
        <v>-3129.5898512248405</v>
      </c>
      <c r="BP67" s="91">
        <v>1276381.507913932</v>
      </c>
      <c r="BQ67" s="91">
        <v>5174.7793004631376</v>
      </c>
      <c r="BR67" s="91" t="s">
        <v>1338</v>
      </c>
      <c r="BS67" s="91">
        <v>5188.5427150972846</v>
      </c>
      <c r="BT67" s="91">
        <v>2.7207080364744618E-2</v>
      </c>
      <c r="BU67" s="91">
        <v>0</v>
      </c>
      <c r="BV67" s="91">
        <v>1276381.507913932</v>
      </c>
      <c r="BW67" s="91">
        <v>0</v>
      </c>
      <c r="BX67" s="91">
        <v>1276381.507913932</v>
      </c>
      <c r="BY67" s="91">
        <v>3385.8</v>
      </c>
      <c r="BZ67" s="91">
        <v>1272995.7079139319</v>
      </c>
      <c r="CB67" s="1219">
        <v>0</v>
      </c>
      <c r="CC67" s="91">
        <v>0</v>
      </c>
      <c r="CD67" s="91">
        <v>0</v>
      </c>
      <c r="CE67" s="91">
        <v>0</v>
      </c>
      <c r="CF67" s="606">
        <v>0</v>
      </c>
      <c r="CG67" s="606">
        <v>8100</v>
      </c>
      <c r="CH67" s="606">
        <v>3990</v>
      </c>
      <c r="CI67" s="606">
        <v>7695</v>
      </c>
      <c r="CJ67" s="606">
        <v>19785</v>
      </c>
      <c r="CK67" s="609">
        <v>103871.25</v>
      </c>
      <c r="CL67" s="609">
        <v>0</v>
      </c>
      <c r="CM67" s="609"/>
      <c r="CN67" s="609"/>
      <c r="CO67" s="609"/>
      <c r="CP67" s="609">
        <v>0</v>
      </c>
      <c r="CQ67" s="609">
        <v>7597.7999999999993</v>
      </c>
      <c r="CR67" s="609">
        <v>935.40000000000009</v>
      </c>
      <c r="CS67" s="609">
        <v>72</v>
      </c>
      <c r="CT67" s="618">
        <v>112476.45</v>
      </c>
      <c r="CU67" s="613">
        <v>0</v>
      </c>
      <c r="CV67" s="613">
        <v>0</v>
      </c>
      <c r="CW67" s="613">
        <v>0</v>
      </c>
      <c r="CX67" s="623">
        <v>0</v>
      </c>
      <c r="CY67" s="618">
        <v>0</v>
      </c>
      <c r="CZ67" s="613">
        <v>0</v>
      </c>
      <c r="DA67" s="613">
        <v>0</v>
      </c>
      <c r="DB67" s="613">
        <v>0</v>
      </c>
      <c r="DC67" s="623">
        <v>0</v>
      </c>
      <c r="DD67" s="618">
        <v>0</v>
      </c>
      <c r="DE67" s="614"/>
      <c r="DF67" s="614"/>
      <c r="DG67" s="614"/>
      <c r="DH67" s="624"/>
      <c r="DI67" s="619"/>
      <c r="DJ67" s="617">
        <f t="shared" si="6"/>
        <v>112476.45</v>
      </c>
      <c r="DK67" s="612">
        <f t="shared" si="10"/>
        <v>1385472.1579139319</v>
      </c>
      <c r="DL67" s="511">
        <f t="shared" si="8"/>
        <v>3385.8</v>
      </c>
      <c r="DM67" s="511">
        <f t="shared" si="9"/>
        <v>1388857.9579139319</v>
      </c>
      <c r="DN67" s="70"/>
      <c r="DO67" s="76"/>
      <c r="DP67" s="29"/>
    </row>
    <row r="68" spans="1:120" x14ac:dyDescent="0.25">
      <c r="A68" s="510">
        <v>2471</v>
      </c>
      <c r="B68" s="365">
        <v>8312471</v>
      </c>
      <c r="C68" s="90" t="s">
        <v>126</v>
      </c>
      <c r="D68" s="91">
        <v>355</v>
      </c>
      <c r="E68" s="91">
        <v>355</v>
      </c>
      <c r="F68" s="91">
        <v>0</v>
      </c>
      <c r="G68" s="91">
        <v>0</v>
      </c>
      <c r="H68" s="91">
        <v>0</v>
      </c>
      <c r="I68" s="91">
        <v>1264510</v>
      </c>
      <c r="J68" s="91">
        <v>0</v>
      </c>
      <c r="K68" s="91">
        <v>0</v>
      </c>
      <c r="L68" s="91">
        <v>74480</v>
      </c>
      <c r="M68" s="91">
        <v>0</v>
      </c>
      <c r="N68" s="91">
        <v>130380</v>
      </c>
      <c r="O68" s="91">
        <v>0</v>
      </c>
      <c r="P68" s="91">
        <v>3995.0000000000027</v>
      </c>
      <c r="Q68" s="91">
        <v>20804.99999999996</v>
      </c>
      <c r="R68" s="91">
        <v>0</v>
      </c>
      <c r="S68" s="91">
        <v>11155</v>
      </c>
      <c r="T68" s="91">
        <v>11845</v>
      </c>
      <c r="U68" s="91">
        <v>39440.000000000036</v>
      </c>
      <c r="V68" s="91">
        <v>0</v>
      </c>
      <c r="W68" s="91">
        <v>0</v>
      </c>
      <c r="X68" s="91">
        <v>0</v>
      </c>
      <c r="Y68" s="91">
        <v>0</v>
      </c>
      <c r="Z68" s="91">
        <v>0</v>
      </c>
      <c r="AA68" s="91">
        <v>0</v>
      </c>
      <c r="AB68" s="91">
        <v>4719.9999999999936</v>
      </c>
      <c r="AC68" s="91">
        <v>0</v>
      </c>
      <c r="AD68" s="91">
        <v>113810.10446894172</v>
      </c>
      <c r="AE68" s="91">
        <v>0</v>
      </c>
      <c r="AF68" s="91">
        <v>0</v>
      </c>
      <c r="AG68" s="91">
        <v>0</v>
      </c>
      <c r="AH68" s="91">
        <v>134400</v>
      </c>
      <c r="AI68" s="91">
        <v>0</v>
      </c>
      <c r="AJ68" s="91">
        <v>0</v>
      </c>
      <c r="AK68" s="91">
        <v>0</v>
      </c>
      <c r="AL68" s="91">
        <v>4955.6000000000004</v>
      </c>
      <c r="AM68" s="91">
        <v>0</v>
      </c>
      <c r="AN68" s="91">
        <v>0</v>
      </c>
      <c r="AO68" s="91">
        <v>0</v>
      </c>
      <c r="AP68" s="91">
        <v>0</v>
      </c>
      <c r="AQ68" s="91">
        <v>0</v>
      </c>
      <c r="AR68" s="91">
        <v>0</v>
      </c>
      <c r="AS68" s="91">
        <v>0</v>
      </c>
      <c r="AT68" s="91">
        <v>0</v>
      </c>
      <c r="AU68" s="91">
        <v>1264510</v>
      </c>
      <c r="AV68" s="91">
        <v>410630.10446894169</v>
      </c>
      <c r="AW68" s="91">
        <v>139355.6</v>
      </c>
      <c r="AX68" s="91">
        <v>296714.8718253019</v>
      </c>
      <c r="AY68" s="91">
        <v>1814495.7044689418</v>
      </c>
      <c r="AZ68" s="91">
        <v>1809540.1044689417</v>
      </c>
      <c r="BA68" s="91">
        <v>4610</v>
      </c>
      <c r="BB68" s="91">
        <v>1636550</v>
      </c>
      <c r="BC68" s="91">
        <v>0</v>
      </c>
      <c r="BD68" s="91">
        <v>0</v>
      </c>
      <c r="BE68" s="91">
        <v>1814495.7044689418</v>
      </c>
      <c r="BF68" s="91">
        <v>1814495.7044689418</v>
      </c>
      <c r="BG68" s="91">
        <v>0</v>
      </c>
      <c r="BH68" s="91">
        <v>1641505.6</v>
      </c>
      <c r="BI68" s="91">
        <v>1502150</v>
      </c>
      <c r="BJ68" s="91">
        <v>1675140.1044689417</v>
      </c>
      <c r="BK68" s="91">
        <v>4718.7045196308218</v>
      </c>
      <c r="BL68" s="91">
        <v>4714.3621189111745</v>
      </c>
      <c r="BM68" s="91">
        <v>9.2110037585533373E-4</v>
      </c>
      <c r="BN68" s="91">
        <v>4.0788996241446661E-3</v>
      </c>
      <c r="BO68" s="91">
        <v>6826.4405055925672</v>
      </c>
      <c r="BP68" s="91">
        <v>1821322.1449745344</v>
      </c>
      <c r="BQ68" s="91">
        <v>5116.5254788015054</v>
      </c>
      <c r="BR68" s="91" t="s">
        <v>1338</v>
      </c>
      <c r="BS68" s="91">
        <v>5130.4849154212234</v>
      </c>
      <c r="BT68" s="91">
        <v>-6.9862402873188678E-3</v>
      </c>
      <c r="BU68" s="91">
        <v>0</v>
      </c>
      <c r="BV68" s="91">
        <v>1821322.1449745344</v>
      </c>
      <c r="BW68" s="91">
        <v>0</v>
      </c>
      <c r="BX68" s="91">
        <v>1821322.1449745344</v>
      </c>
      <c r="BY68" s="91">
        <v>4955.6000000000004</v>
      </c>
      <c r="BZ68" s="91">
        <v>1816366.5449745343</v>
      </c>
      <c r="CB68" s="1219">
        <v>0</v>
      </c>
      <c r="CC68" s="91">
        <v>0</v>
      </c>
      <c r="CD68" s="91">
        <v>0</v>
      </c>
      <c r="CE68" s="91">
        <v>0</v>
      </c>
      <c r="CF68" s="606">
        <v>0</v>
      </c>
      <c r="CG68" s="606">
        <v>0</v>
      </c>
      <c r="CH68" s="606">
        <v>0</v>
      </c>
      <c r="CI68" s="606">
        <v>0</v>
      </c>
      <c r="CJ68" s="606">
        <v>0</v>
      </c>
      <c r="CK68" s="609">
        <v>0</v>
      </c>
      <c r="CL68" s="609">
        <v>0</v>
      </c>
      <c r="CM68" s="609"/>
      <c r="CN68" s="609"/>
      <c r="CO68" s="609"/>
      <c r="CP68" s="609">
        <v>0</v>
      </c>
      <c r="CQ68" s="609">
        <v>0</v>
      </c>
      <c r="CR68" s="609">
        <v>0</v>
      </c>
      <c r="CS68" s="609">
        <v>0</v>
      </c>
      <c r="CT68" s="618">
        <v>0</v>
      </c>
      <c r="CU68" s="613">
        <v>0</v>
      </c>
      <c r="CV68" s="613">
        <v>0</v>
      </c>
      <c r="CW68" s="613">
        <v>0</v>
      </c>
      <c r="CX68" s="623">
        <v>0</v>
      </c>
      <c r="CY68" s="618">
        <v>0</v>
      </c>
      <c r="CZ68" s="613">
        <v>0</v>
      </c>
      <c r="DA68" s="613">
        <v>0</v>
      </c>
      <c r="DB68" s="613">
        <v>0</v>
      </c>
      <c r="DC68" s="623">
        <v>0</v>
      </c>
      <c r="DD68" s="618">
        <v>0</v>
      </c>
      <c r="DE68" s="614"/>
      <c r="DF68" s="614"/>
      <c r="DG68" s="614"/>
      <c r="DH68" s="624"/>
      <c r="DI68" s="619"/>
      <c r="DJ68" s="617">
        <f t="shared" si="6"/>
        <v>0</v>
      </c>
      <c r="DK68" s="612">
        <f t="shared" si="10"/>
        <v>1816366.5449745343</v>
      </c>
      <c r="DL68" s="511">
        <f t="shared" si="8"/>
        <v>4955.6000000000004</v>
      </c>
      <c r="DM68" s="511">
        <f t="shared" si="9"/>
        <v>1821322.1449745344</v>
      </c>
      <c r="DN68" s="70"/>
      <c r="DO68" s="76"/>
      <c r="DP68" s="29"/>
    </row>
    <row r="69" spans="1:120" x14ac:dyDescent="0.25">
      <c r="A69" s="510">
        <v>2509</v>
      </c>
      <c r="B69" s="365">
        <v>8312509</v>
      </c>
      <c r="C69" s="90" t="s">
        <v>127</v>
      </c>
      <c r="D69" s="91">
        <v>157</v>
      </c>
      <c r="E69" s="91">
        <v>157</v>
      </c>
      <c r="F69" s="91">
        <v>0</v>
      </c>
      <c r="G69" s="91">
        <v>0</v>
      </c>
      <c r="H69" s="91">
        <v>0</v>
      </c>
      <c r="I69" s="91">
        <v>559234</v>
      </c>
      <c r="J69" s="91">
        <v>0</v>
      </c>
      <c r="K69" s="91">
        <v>0</v>
      </c>
      <c r="L69" s="91">
        <v>35769.999999999993</v>
      </c>
      <c r="M69" s="91">
        <v>0</v>
      </c>
      <c r="N69" s="91">
        <v>59859.999999999985</v>
      </c>
      <c r="O69" s="91">
        <v>0</v>
      </c>
      <c r="P69" s="91">
        <v>0</v>
      </c>
      <c r="Q69" s="91">
        <v>4907.5161290322712</v>
      </c>
      <c r="R69" s="91">
        <v>450.7419354838712</v>
      </c>
      <c r="S69" s="91">
        <v>9333.9032258064253</v>
      </c>
      <c r="T69" s="91">
        <v>10432.90322580644</v>
      </c>
      <c r="U69" s="91">
        <v>2755.096774193546</v>
      </c>
      <c r="V69" s="91">
        <v>0</v>
      </c>
      <c r="W69" s="91">
        <v>0</v>
      </c>
      <c r="X69" s="91">
        <v>0</v>
      </c>
      <c r="Y69" s="91">
        <v>0</v>
      </c>
      <c r="Z69" s="91">
        <v>0</v>
      </c>
      <c r="AA69" s="91">
        <v>0</v>
      </c>
      <c r="AB69" s="91">
        <v>36652.15827338129</v>
      </c>
      <c r="AC69" s="91">
        <v>0</v>
      </c>
      <c r="AD69" s="91">
        <v>65847.551652892551</v>
      </c>
      <c r="AE69" s="91">
        <v>0</v>
      </c>
      <c r="AF69" s="91">
        <v>13036.79999999997</v>
      </c>
      <c r="AG69" s="91">
        <v>0</v>
      </c>
      <c r="AH69" s="91">
        <v>134400</v>
      </c>
      <c r="AI69" s="91">
        <v>0</v>
      </c>
      <c r="AJ69" s="91">
        <v>0</v>
      </c>
      <c r="AK69" s="91">
        <v>0</v>
      </c>
      <c r="AL69" s="91">
        <v>3567.85</v>
      </c>
      <c r="AM69" s="91">
        <v>0</v>
      </c>
      <c r="AN69" s="91">
        <v>0</v>
      </c>
      <c r="AO69" s="91">
        <v>0</v>
      </c>
      <c r="AP69" s="91">
        <v>0</v>
      </c>
      <c r="AQ69" s="91">
        <v>0</v>
      </c>
      <c r="AR69" s="91">
        <v>0</v>
      </c>
      <c r="AS69" s="91">
        <v>0</v>
      </c>
      <c r="AT69" s="91">
        <v>0</v>
      </c>
      <c r="AU69" s="91">
        <v>559234</v>
      </c>
      <c r="AV69" s="91">
        <v>239046.67121659633</v>
      </c>
      <c r="AW69" s="91">
        <v>137967.85</v>
      </c>
      <c r="AX69" s="91">
        <v>161572.66320097251</v>
      </c>
      <c r="AY69" s="91">
        <v>936248.52121659636</v>
      </c>
      <c r="AZ69" s="91">
        <v>932680.67121659638</v>
      </c>
      <c r="BA69" s="91">
        <v>4610</v>
      </c>
      <c r="BB69" s="91">
        <v>723770</v>
      </c>
      <c r="BC69" s="91">
        <v>0</v>
      </c>
      <c r="BD69" s="91">
        <v>0</v>
      </c>
      <c r="BE69" s="91">
        <v>936248.52121659636</v>
      </c>
      <c r="BF69" s="91">
        <v>936248.52121659624</v>
      </c>
      <c r="BG69" s="91">
        <v>0</v>
      </c>
      <c r="BH69" s="91">
        <v>727337.85</v>
      </c>
      <c r="BI69" s="91">
        <v>589370</v>
      </c>
      <c r="BJ69" s="91">
        <v>798280.67121659638</v>
      </c>
      <c r="BK69" s="91">
        <v>5084.5902625260915</v>
      </c>
      <c r="BL69" s="91">
        <v>4881.8539302631571</v>
      </c>
      <c r="BM69" s="91">
        <v>4.15285535288447E-2</v>
      </c>
      <c r="BN69" s="91">
        <v>-1.369927676442235E-2</v>
      </c>
      <c r="BO69" s="91">
        <v>-10499.825293922804</v>
      </c>
      <c r="BP69" s="91">
        <v>925748.69592267356</v>
      </c>
      <c r="BQ69" s="91">
        <v>5873.7633498259465</v>
      </c>
      <c r="BR69" s="91" t="s">
        <v>1338</v>
      </c>
      <c r="BS69" s="91">
        <v>5896.4885090616153</v>
      </c>
      <c r="BT69" s="91">
        <v>1.7921517515384622E-2</v>
      </c>
      <c r="BU69" s="91">
        <v>0</v>
      </c>
      <c r="BV69" s="91">
        <v>925748.69592267356</v>
      </c>
      <c r="BW69" s="91">
        <v>0</v>
      </c>
      <c r="BX69" s="91">
        <v>925748.69592267356</v>
      </c>
      <c r="BY69" s="91">
        <v>3567.85</v>
      </c>
      <c r="BZ69" s="91">
        <v>922180.84592267359</v>
      </c>
      <c r="CB69" s="1219">
        <v>0</v>
      </c>
      <c r="CC69" s="91">
        <v>0</v>
      </c>
      <c r="CD69" s="91">
        <v>0</v>
      </c>
      <c r="CE69" s="91">
        <v>0</v>
      </c>
      <c r="CF69" s="606">
        <v>0</v>
      </c>
      <c r="CG69" s="606">
        <v>4032</v>
      </c>
      <c r="CH69" s="606">
        <v>2303</v>
      </c>
      <c r="CI69" s="606">
        <v>3780</v>
      </c>
      <c r="CJ69" s="606">
        <v>10115</v>
      </c>
      <c r="CK69" s="609">
        <v>53103.75</v>
      </c>
      <c r="CL69" s="609">
        <v>0</v>
      </c>
      <c r="CM69" s="609"/>
      <c r="CN69" s="609"/>
      <c r="CO69" s="609"/>
      <c r="CP69" s="609">
        <v>0</v>
      </c>
      <c r="CQ69" s="609">
        <v>1135.2</v>
      </c>
      <c r="CR69" s="609">
        <v>182</v>
      </c>
      <c r="CS69" s="609">
        <v>1139.2</v>
      </c>
      <c r="CT69" s="618">
        <v>55560.149999999994</v>
      </c>
      <c r="CU69" s="613">
        <v>0</v>
      </c>
      <c r="CV69" s="613">
        <v>0</v>
      </c>
      <c r="CW69" s="613">
        <v>0</v>
      </c>
      <c r="CX69" s="623">
        <v>0</v>
      </c>
      <c r="CY69" s="618">
        <v>0</v>
      </c>
      <c r="CZ69" s="613">
        <v>0</v>
      </c>
      <c r="DA69" s="613">
        <v>0</v>
      </c>
      <c r="DB69" s="613">
        <v>0</v>
      </c>
      <c r="DC69" s="623">
        <v>0</v>
      </c>
      <c r="DD69" s="618">
        <v>0</v>
      </c>
      <c r="DE69" s="614"/>
      <c r="DF69" s="614"/>
      <c r="DG69" s="614"/>
      <c r="DH69" s="624"/>
      <c r="DI69" s="619"/>
      <c r="DJ69" s="617">
        <f t="shared" si="6"/>
        <v>55560.149999999994</v>
      </c>
      <c r="DK69" s="612">
        <f t="shared" si="10"/>
        <v>977740.99592267361</v>
      </c>
      <c r="DL69" s="511">
        <f t="shared" si="8"/>
        <v>3567.85</v>
      </c>
      <c r="DM69" s="511">
        <f t="shared" si="9"/>
        <v>981308.84592267359</v>
      </c>
      <c r="DN69" s="70"/>
      <c r="DO69" s="76"/>
      <c r="DP69" s="29"/>
    </row>
    <row r="70" spans="1:120" x14ac:dyDescent="0.25">
      <c r="A70" s="510">
        <v>2512</v>
      </c>
      <c r="B70" s="365">
        <v>8312512</v>
      </c>
      <c r="C70" s="90" t="s">
        <v>128</v>
      </c>
      <c r="D70" s="91">
        <v>214</v>
      </c>
      <c r="E70" s="91">
        <v>214</v>
      </c>
      <c r="F70" s="91">
        <v>0</v>
      </c>
      <c r="G70" s="91">
        <v>0</v>
      </c>
      <c r="H70" s="91">
        <v>0</v>
      </c>
      <c r="I70" s="91">
        <v>762268</v>
      </c>
      <c r="J70" s="91">
        <v>0</v>
      </c>
      <c r="K70" s="91">
        <v>0</v>
      </c>
      <c r="L70" s="91">
        <v>16659.999999999978</v>
      </c>
      <c r="M70" s="91">
        <v>0</v>
      </c>
      <c r="N70" s="91">
        <v>27879.999999999964</v>
      </c>
      <c r="O70" s="91">
        <v>0</v>
      </c>
      <c r="P70" s="91">
        <v>12098.066037735845</v>
      </c>
      <c r="Q70" s="91">
        <v>287.68867924528291</v>
      </c>
      <c r="R70" s="91">
        <v>0</v>
      </c>
      <c r="S70" s="91">
        <v>0</v>
      </c>
      <c r="T70" s="91">
        <v>0</v>
      </c>
      <c r="U70" s="91">
        <v>0</v>
      </c>
      <c r="V70" s="91">
        <v>0</v>
      </c>
      <c r="W70" s="91">
        <v>0</v>
      </c>
      <c r="X70" s="91">
        <v>0</v>
      </c>
      <c r="Y70" s="91">
        <v>0</v>
      </c>
      <c r="Z70" s="91">
        <v>0</v>
      </c>
      <c r="AA70" s="91">
        <v>0</v>
      </c>
      <c r="AB70" s="91">
        <v>22644.456521739194</v>
      </c>
      <c r="AC70" s="91">
        <v>0</v>
      </c>
      <c r="AD70" s="91">
        <v>68629.626569203901</v>
      </c>
      <c r="AE70" s="91">
        <v>0</v>
      </c>
      <c r="AF70" s="91">
        <v>0</v>
      </c>
      <c r="AG70" s="91">
        <v>0</v>
      </c>
      <c r="AH70" s="91">
        <v>134400</v>
      </c>
      <c r="AI70" s="91">
        <v>0</v>
      </c>
      <c r="AJ70" s="91">
        <v>0</v>
      </c>
      <c r="AK70" s="91">
        <v>0</v>
      </c>
      <c r="AL70" s="91">
        <v>6125.4</v>
      </c>
      <c r="AM70" s="91">
        <v>0</v>
      </c>
      <c r="AN70" s="91">
        <v>0</v>
      </c>
      <c r="AO70" s="91">
        <v>0</v>
      </c>
      <c r="AP70" s="91">
        <v>0</v>
      </c>
      <c r="AQ70" s="91">
        <v>0</v>
      </c>
      <c r="AR70" s="91">
        <v>0</v>
      </c>
      <c r="AS70" s="91">
        <v>0</v>
      </c>
      <c r="AT70" s="91">
        <v>0</v>
      </c>
      <c r="AU70" s="91">
        <v>762268</v>
      </c>
      <c r="AV70" s="91">
        <v>148199.83780792417</v>
      </c>
      <c r="AW70" s="91">
        <v>140525.4</v>
      </c>
      <c r="AX70" s="91">
        <v>144799.53674033674</v>
      </c>
      <c r="AY70" s="91">
        <v>1050993.2378079242</v>
      </c>
      <c r="AZ70" s="91">
        <v>1044867.8378079241</v>
      </c>
      <c r="BA70" s="91">
        <v>4610</v>
      </c>
      <c r="BB70" s="91">
        <v>986540</v>
      </c>
      <c r="BC70" s="91">
        <v>0</v>
      </c>
      <c r="BD70" s="91">
        <v>0</v>
      </c>
      <c r="BE70" s="91">
        <v>1050993.2378079242</v>
      </c>
      <c r="BF70" s="91">
        <v>1050993.2378079244</v>
      </c>
      <c r="BG70" s="91">
        <v>0</v>
      </c>
      <c r="BH70" s="91">
        <v>992665.4</v>
      </c>
      <c r="BI70" s="91">
        <v>852140</v>
      </c>
      <c r="BJ70" s="91">
        <v>910467.83780792414</v>
      </c>
      <c r="BK70" s="91">
        <v>4254.5226065790848</v>
      </c>
      <c r="BL70" s="91">
        <v>4115.7537907834103</v>
      </c>
      <c r="BM70" s="91">
        <v>3.3716500755323529E-2</v>
      </c>
      <c r="BN70" s="91">
        <v>-9.7932503776617646E-3</v>
      </c>
      <c r="BO70" s="91">
        <v>-8625.613976313829</v>
      </c>
      <c r="BP70" s="91">
        <v>1042367.6238316103</v>
      </c>
      <c r="BQ70" s="91">
        <v>4842.2533823907024</v>
      </c>
      <c r="BR70" s="91" t="s">
        <v>1338</v>
      </c>
      <c r="BS70" s="91">
        <v>4870.8767468766837</v>
      </c>
      <c r="BT70" s="91">
        <v>2.3369353100925805E-2</v>
      </c>
      <c r="BU70" s="91">
        <v>0</v>
      </c>
      <c r="BV70" s="91">
        <v>1042367.6238316103</v>
      </c>
      <c r="BW70" s="91">
        <v>0</v>
      </c>
      <c r="BX70" s="91">
        <v>1042367.6238316103</v>
      </c>
      <c r="BY70" s="91">
        <v>6125.4</v>
      </c>
      <c r="BZ70" s="91">
        <v>1036242.2238316103</v>
      </c>
      <c r="CB70" s="1219">
        <v>0</v>
      </c>
      <c r="CC70" s="91">
        <v>0</v>
      </c>
      <c r="CD70" s="91">
        <v>0</v>
      </c>
      <c r="CE70" s="91">
        <v>0</v>
      </c>
      <c r="CF70" s="606">
        <v>0</v>
      </c>
      <c r="CG70" s="606">
        <v>8748</v>
      </c>
      <c r="CH70" s="606">
        <v>7434</v>
      </c>
      <c r="CI70" s="606">
        <v>9000</v>
      </c>
      <c r="CJ70" s="606">
        <v>25182</v>
      </c>
      <c r="CK70" s="609">
        <v>132205.5</v>
      </c>
      <c r="CL70" s="609">
        <v>0</v>
      </c>
      <c r="CM70" s="609"/>
      <c r="CN70" s="609"/>
      <c r="CO70" s="609"/>
      <c r="CP70" s="609">
        <v>0</v>
      </c>
      <c r="CQ70" s="609">
        <v>0</v>
      </c>
      <c r="CR70" s="609">
        <v>778.40000000000009</v>
      </c>
      <c r="CS70" s="609">
        <v>230.4</v>
      </c>
      <c r="CT70" s="618">
        <v>133214.29999999999</v>
      </c>
      <c r="CU70" s="613">
        <v>0</v>
      </c>
      <c r="CV70" s="613">
        <v>0</v>
      </c>
      <c r="CW70" s="613">
        <v>0</v>
      </c>
      <c r="CX70" s="623">
        <v>0</v>
      </c>
      <c r="CY70" s="618">
        <v>0</v>
      </c>
      <c r="CZ70" s="613">
        <v>0</v>
      </c>
      <c r="DA70" s="613">
        <v>0</v>
      </c>
      <c r="DB70" s="613">
        <v>0</v>
      </c>
      <c r="DC70" s="623">
        <v>0</v>
      </c>
      <c r="DD70" s="618">
        <v>0</v>
      </c>
      <c r="DE70" s="614"/>
      <c r="DF70" s="614"/>
      <c r="DG70" s="614"/>
      <c r="DH70" s="624"/>
      <c r="DI70" s="619"/>
      <c r="DJ70" s="617">
        <f t="shared" si="6"/>
        <v>133214.29999999999</v>
      </c>
      <c r="DK70" s="612">
        <f t="shared" si="10"/>
        <v>1169456.5238316103</v>
      </c>
      <c r="DL70" s="511">
        <f t="shared" si="8"/>
        <v>6125.4</v>
      </c>
      <c r="DM70" s="511">
        <f t="shared" si="9"/>
        <v>1175581.9238316102</v>
      </c>
      <c r="DN70" s="70"/>
      <c r="DO70" s="76"/>
      <c r="DP70" s="29"/>
    </row>
    <row r="71" spans="1:120" x14ac:dyDescent="0.25">
      <c r="A71" s="510">
        <v>2522</v>
      </c>
      <c r="B71" s="365">
        <v>8312522</v>
      </c>
      <c r="C71" s="90" t="s">
        <v>129</v>
      </c>
      <c r="D71" s="91">
        <v>429</v>
      </c>
      <c r="E71" s="91">
        <v>429</v>
      </c>
      <c r="F71" s="91">
        <v>0</v>
      </c>
      <c r="G71" s="91">
        <v>0</v>
      </c>
      <c r="H71" s="91">
        <v>0</v>
      </c>
      <c r="I71" s="91">
        <v>1528098</v>
      </c>
      <c r="J71" s="91">
        <v>0</v>
      </c>
      <c r="K71" s="91">
        <v>0</v>
      </c>
      <c r="L71" s="91">
        <v>13229.999999999993</v>
      </c>
      <c r="M71" s="91">
        <v>0</v>
      </c>
      <c r="N71" s="91">
        <v>25420.000000000011</v>
      </c>
      <c r="O71" s="91">
        <v>0</v>
      </c>
      <c r="P71" s="91">
        <v>5404.9999999999991</v>
      </c>
      <c r="Q71" s="91">
        <v>2849.9999999999991</v>
      </c>
      <c r="R71" s="91">
        <v>1334.9999999999993</v>
      </c>
      <c r="S71" s="91">
        <v>2425.0000000000091</v>
      </c>
      <c r="T71" s="91">
        <v>1544.9999999999993</v>
      </c>
      <c r="U71" s="91">
        <v>2719.9999999999991</v>
      </c>
      <c r="V71" s="91">
        <v>0</v>
      </c>
      <c r="W71" s="91">
        <v>0</v>
      </c>
      <c r="X71" s="91">
        <v>0</v>
      </c>
      <c r="Y71" s="91">
        <v>0</v>
      </c>
      <c r="Z71" s="91">
        <v>0</v>
      </c>
      <c r="AA71" s="91">
        <v>0</v>
      </c>
      <c r="AB71" s="91">
        <v>6173.4146341463356</v>
      </c>
      <c r="AC71" s="91">
        <v>0</v>
      </c>
      <c r="AD71" s="91">
        <v>96552.266949152603</v>
      </c>
      <c r="AE71" s="91">
        <v>0</v>
      </c>
      <c r="AF71" s="91">
        <v>0</v>
      </c>
      <c r="AG71" s="91">
        <v>0</v>
      </c>
      <c r="AH71" s="91">
        <v>134400</v>
      </c>
      <c r="AI71" s="91">
        <v>0</v>
      </c>
      <c r="AJ71" s="91">
        <v>0</v>
      </c>
      <c r="AK71" s="91">
        <v>0</v>
      </c>
      <c r="AL71" s="91">
        <v>5863.2</v>
      </c>
      <c r="AM71" s="91">
        <v>0</v>
      </c>
      <c r="AN71" s="91">
        <v>0</v>
      </c>
      <c r="AO71" s="91">
        <v>0</v>
      </c>
      <c r="AP71" s="91">
        <v>0</v>
      </c>
      <c r="AQ71" s="91">
        <v>0</v>
      </c>
      <c r="AR71" s="91">
        <v>0</v>
      </c>
      <c r="AS71" s="91">
        <v>0</v>
      </c>
      <c r="AT71" s="91">
        <v>0</v>
      </c>
      <c r="AU71" s="91">
        <v>1528098</v>
      </c>
      <c r="AV71" s="91">
        <v>157655.68158329895</v>
      </c>
      <c r="AW71" s="91">
        <v>140263.20000000001</v>
      </c>
      <c r="AX71" s="91">
        <v>239241.71166055181</v>
      </c>
      <c r="AY71" s="91">
        <v>1826016.8815832988</v>
      </c>
      <c r="AZ71" s="91">
        <v>1820153.6815832988</v>
      </c>
      <c r="BA71" s="91">
        <v>4610</v>
      </c>
      <c r="BB71" s="91">
        <v>1977690</v>
      </c>
      <c r="BC71" s="91">
        <v>157536.31841670116</v>
      </c>
      <c r="BD71" s="91">
        <v>0</v>
      </c>
      <c r="BE71" s="91">
        <v>1983553.2</v>
      </c>
      <c r="BF71" s="91">
        <v>1983553.2</v>
      </c>
      <c r="BG71" s="91">
        <v>0</v>
      </c>
      <c r="BH71" s="91">
        <v>1983553.2</v>
      </c>
      <c r="BI71" s="91">
        <v>1843290</v>
      </c>
      <c r="BJ71" s="91">
        <v>1843290</v>
      </c>
      <c r="BK71" s="91">
        <v>4296.7132867132868</v>
      </c>
      <c r="BL71" s="91">
        <v>4227.185882352941</v>
      </c>
      <c r="BM71" s="91">
        <v>1.6447680867453456E-2</v>
      </c>
      <c r="BN71" s="91">
        <v>-1.1588404337267277E-3</v>
      </c>
      <c r="BO71" s="91">
        <v>0</v>
      </c>
      <c r="BP71" s="91">
        <v>1983553.2</v>
      </c>
      <c r="BQ71" s="91">
        <v>4610</v>
      </c>
      <c r="BR71" s="91" t="s">
        <v>1338</v>
      </c>
      <c r="BS71" s="91">
        <v>4623.6671328671328</v>
      </c>
      <c r="BT71" s="91">
        <v>1.4984197434595004E-2</v>
      </c>
      <c r="BU71" s="91">
        <v>0</v>
      </c>
      <c r="BV71" s="91">
        <v>1983553.2</v>
      </c>
      <c r="BW71" s="91">
        <v>0</v>
      </c>
      <c r="BX71" s="91">
        <v>1983553.2</v>
      </c>
      <c r="BY71" s="91">
        <v>5863.2</v>
      </c>
      <c r="BZ71" s="91">
        <v>1977690</v>
      </c>
      <c r="CB71" s="1219">
        <v>0</v>
      </c>
      <c r="CC71" s="91">
        <v>0</v>
      </c>
      <c r="CD71" s="91">
        <v>0</v>
      </c>
      <c r="CE71" s="91">
        <v>0</v>
      </c>
      <c r="CF71" s="606">
        <v>0</v>
      </c>
      <c r="CG71" s="606">
        <v>0</v>
      </c>
      <c r="CH71" s="606">
        <v>0</v>
      </c>
      <c r="CI71" s="606">
        <v>0</v>
      </c>
      <c r="CJ71" s="606">
        <v>0</v>
      </c>
      <c r="CK71" s="609">
        <v>0</v>
      </c>
      <c r="CL71" s="609">
        <v>0</v>
      </c>
      <c r="CM71" s="609"/>
      <c r="CN71" s="609"/>
      <c r="CO71" s="609"/>
      <c r="CP71" s="609">
        <v>0</v>
      </c>
      <c r="CQ71" s="609">
        <v>0</v>
      </c>
      <c r="CR71" s="609">
        <v>0</v>
      </c>
      <c r="CS71" s="609">
        <v>0</v>
      </c>
      <c r="CT71" s="618">
        <v>0</v>
      </c>
      <c r="CU71" s="613">
        <v>0</v>
      </c>
      <c r="CV71" s="613">
        <v>0</v>
      </c>
      <c r="CW71" s="613">
        <v>0</v>
      </c>
      <c r="CX71" s="623">
        <v>0</v>
      </c>
      <c r="CY71" s="618">
        <v>0</v>
      </c>
      <c r="CZ71" s="613">
        <v>0</v>
      </c>
      <c r="DA71" s="613">
        <v>0</v>
      </c>
      <c r="DB71" s="613">
        <v>0</v>
      </c>
      <c r="DC71" s="623">
        <v>0</v>
      </c>
      <c r="DD71" s="618">
        <v>0</v>
      </c>
      <c r="DE71" s="614"/>
      <c r="DF71" s="614"/>
      <c r="DG71" s="614"/>
      <c r="DH71" s="624"/>
      <c r="DI71" s="619"/>
      <c r="DJ71" s="617">
        <f t="shared" si="6"/>
        <v>0</v>
      </c>
      <c r="DK71" s="612">
        <f t="shared" si="10"/>
        <v>1977690</v>
      </c>
      <c r="DL71" s="511">
        <f t="shared" si="8"/>
        <v>5863.2</v>
      </c>
      <c r="DM71" s="511">
        <f t="shared" si="9"/>
        <v>1983553.2</v>
      </c>
      <c r="DN71" s="70"/>
      <c r="DO71" s="76"/>
      <c r="DP71" s="29"/>
    </row>
    <row r="72" spans="1:120" x14ac:dyDescent="0.25">
      <c r="A72" s="510">
        <v>2629</v>
      </c>
      <c r="B72" s="365">
        <v>8312629</v>
      </c>
      <c r="C72" s="90" t="s">
        <v>130</v>
      </c>
      <c r="D72" s="91">
        <v>533</v>
      </c>
      <c r="E72" s="91">
        <v>533</v>
      </c>
      <c r="F72" s="91">
        <v>0</v>
      </c>
      <c r="G72" s="91">
        <v>0</v>
      </c>
      <c r="H72" s="91">
        <v>0</v>
      </c>
      <c r="I72" s="91">
        <v>1898546</v>
      </c>
      <c r="J72" s="91">
        <v>0</v>
      </c>
      <c r="K72" s="91">
        <v>0</v>
      </c>
      <c r="L72" s="91">
        <v>115149.9999999999</v>
      </c>
      <c r="M72" s="91">
        <v>0</v>
      </c>
      <c r="N72" s="91">
        <v>193519.99999999988</v>
      </c>
      <c r="O72" s="91">
        <v>0</v>
      </c>
      <c r="P72" s="91">
        <v>16010.037593984905</v>
      </c>
      <c r="Q72" s="91">
        <v>8566.0714285714239</v>
      </c>
      <c r="R72" s="91">
        <v>102988.2236842104</v>
      </c>
      <c r="S72" s="91">
        <v>73372.659774435975</v>
      </c>
      <c r="T72" s="91">
        <v>7223.5526315789439</v>
      </c>
      <c r="U72" s="91">
        <v>4087.6691729323293</v>
      </c>
      <c r="V72" s="91">
        <v>0</v>
      </c>
      <c r="W72" s="91">
        <v>0</v>
      </c>
      <c r="X72" s="91">
        <v>0</v>
      </c>
      <c r="Y72" s="91">
        <v>0</v>
      </c>
      <c r="Z72" s="91">
        <v>0</v>
      </c>
      <c r="AA72" s="91">
        <v>0</v>
      </c>
      <c r="AB72" s="91">
        <v>118097.90393013091</v>
      </c>
      <c r="AC72" s="91">
        <v>0</v>
      </c>
      <c r="AD72" s="91">
        <v>274418.05092999886</v>
      </c>
      <c r="AE72" s="91">
        <v>0</v>
      </c>
      <c r="AF72" s="91">
        <v>0</v>
      </c>
      <c r="AG72" s="91">
        <v>0</v>
      </c>
      <c r="AH72" s="91">
        <v>134400</v>
      </c>
      <c r="AI72" s="91">
        <v>0</v>
      </c>
      <c r="AJ72" s="91">
        <v>0</v>
      </c>
      <c r="AK72" s="91">
        <v>0</v>
      </c>
      <c r="AL72" s="91">
        <v>15587.8</v>
      </c>
      <c r="AM72" s="91">
        <v>0</v>
      </c>
      <c r="AN72" s="91">
        <v>0</v>
      </c>
      <c r="AO72" s="91">
        <v>0</v>
      </c>
      <c r="AP72" s="91">
        <v>0</v>
      </c>
      <c r="AQ72" s="91">
        <v>0</v>
      </c>
      <c r="AR72" s="91">
        <v>0</v>
      </c>
      <c r="AS72" s="91">
        <v>0</v>
      </c>
      <c r="AT72" s="91">
        <v>0</v>
      </c>
      <c r="AU72" s="91">
        <v>1898546</v>
      </c>
      <c r="AV72" s="91">
        <v>913434.16914584348</v>
      </c>
      <c r="AW72" s="91">
        <v>149987.79999999999</v>
      </c>
      <c r="AX72" s="91">
        <v>555479.76401255617</v>
      </c>
      <c r="AY72" s="91">
        <v>2961967.9691458433</v>
      </c>
      <c r="AZ72" s="91">
        <v>2946380.1691458435</v>
      </c>
      <c r="BA72" s="91">
        <v>4610</v>
      </c>
      <c r="BB72" s="91">
        <v>2457130</v>
      </c>
      <c r="BC72" s="91">
        <v>0</v>
      </c>
      <c r="BD72" s="91">
        <v>0</v>
      </c>
      <c r="BE72" s="91">
        <v>2961967.9691458433</v>
      </c>
      <c r="BF72" s="91">
        <v>2961967.9691458438</v>
      </c>
      <c r="BG72" s="91">
        <v>0</v>
      </c>
      <c r="BH72" s="91">
        <v>2472717.7999999998</v>
      </c>
      <c r="BI72" s="91">
        <v>2322730</v>
      </c>
      <c r="BJ72" s="91">
        <v>2811980.1691458435</v>
      </c>
      <c r="BK72" s="91">
        <v>5275.76016725299</v>
      </c>
      <c r="BL72" s="91">
        <v>5104.9116083955232</v>
      </c>
      <c r="BM72" s="91">
        <v>3.3467486210043224E-2</v>
      </c>
      <c r="BN72" s="91">
        <v>-9.6687431050216117E-3</v>
      </c>
      <c r="BO72" s="91">
        <v>-26307.856061918326</v>
      </c>
      <c r="BP72" s="91">
        <v>2935660.1130839251</v>
      </c>
      <c r="BQ72" s="91">
        <v>5478.5596868366329</v>
      </c>
      <c r="BR72" s="91" t="s">
        <v>1338</v>
      </c>
      <c r="BS72" s="91">
        <v>5507.8050902137429</v>
      </c>
      <c r="BT72" s="91">
        <v>2.4134386429063293E-2</v>
      </c>
      <c r="BU72" s="91">
        <v>0</v>
      </c>
      <c r="BV72" s="91">
        <v>2935660.1130839251</v>
      </c>
      <c r="BW72" s="91">
        <v>0</v>
      </c>
      <c r="BX72" s="91">
        <v>2935660.1130839251</v>
      </c>
      <c r="BY72" s="91">
        <v>15587.8</v>
      </c>
      <c r="BZ72" s="91">
        <v>2920072.3130839253</v>
      </c>
      <c r="CB72" s="1219">
        <v>0</v>
      </c>
      <c r="CC72" s="91">
        <v>0</v>
      </c>
      <c r="CD72" s="91">
        <v>0</v>
      </c>
      <c r="CE72" s="91">
        <v>0</v>
      </c>
      <c r="CF72" s="606">
        <v>0</v>
      </c>
      <c r="CG72" s="606">
        <v>13860</v>
      </c>
      <c r="CH72" s="606">
        <v>12068</v>
      </c>
      <c r="CI72" s="606">
        <v>13958</v>
      </c>
      <c r="CJ72" s="606">
        <v>39886</v>
      </c>
      <c r="CK72" s="609">
        <v>209401.5</v>
      </c>
      <c r="CL72" s="609">
        <v>0</v>
      </c>
      <c r="CM72" s="609"/>
      <c r="CN72" s="609"/>
      <c r="CO72" s="609"/>
      <c r="CP72" s="609">
        <v>0</v>
      </c>
      <c r="CQ72" s="609">
        <v>18839.399999999998</v>
      </c>
      <c r="CR72" s="609">
        <v>1335.4</v>
      </c>
      <c r="CS72" s="609">
        <v>1768.8000000000002</v>
      </c>
      <c r="CT72" s="618">
        <v>231345.09999999998</v>
      </c>
      <c r="CU72" s="613">
        <v>5520</v>
      </c>
      <c r="CV72" s="613">
        <v>6272</v>
      </c>
      <c r="CW72" s="613">
        <v>4785</v>
      </c>
      <c r="CX72" s="623">
        <v>16577</v>
      </c>
      <c r="CY72" s="618">
        <v>127808.67</v>
      </c>
      <c r="CZ72" s="613">
        <v>5520</v>
      </c>
      <c r="DA72" s="613">
        <v>6272</v>
      </c>
      <c r="DB72" s="613">
        <v>4785</v>
      </c>
      <c r="DC72" s="623">
        <v>16577</v>
      </c>
      <c r="DD72" s="618">
        <v>127808.67</v>
      </c>
      <c r="DE72" s="614"/>
      <c r="DF72" s="614"/>
      <c r="DG72" s="614"/>
      <c r="DH72" s="624"/>
      <c r="DI72" s="619"/>
      <c r="DJ72" s="617">
        <f t="shared" si="6"/>
        <v>486962.43999999994</v>
      </c>
      <c r="DK72" s="612">
        <f t="shared" si="10"/>
        <v>3407034.7530839252</v>
      </c>
      <c r="DL72" s="511">
        <f t="shared" si="8"/>
        <v>15587.8</v>
      </c>
      <c r="DM72" s="511">
        <f t="shared" si="9"/>
        <v>3422622.553083925</v>
      </c>
      <c r="DN72" s="70"/>
      <c r="DO72" s="76"/>
      <c r="DP72" s="29"/>
    </row>
    <row r="73" spans="1:120" x14ac:dyDescent="0.25">
      <c r="A73" s="510">
        <v>3158</v>
      </c>
      <c r="B73" s="365">
        <v>8313158</v>
      </c>
      <c r="C73" s="90" t="s">
        <v>131</v>
      </c>
      <c r="D73" s="91">
        <v>110</v>
      </c>
      <c r="E73" s="91">
        <v>110</v>
      </c>
      <c r="F73" s="91">
        <v>0</v>
      </c>
      <c r="G73" s="91">
        <v>0</v>
      </c>
      <c r="H73" s="91">
        <v>0</v>
      </c>
      <c r="I73" s="91">
        <v>391820</v>
      </c>
      <c r="J73" s="91">
        <v>0</v>
      </c>
      <c r="K73" s="91">
        <v>0</v>
      </c>
      <c r="L73" s="91">
        <v>29399.999999999971</v>
      </c>
      <c r="M73" s="91">
        <v>0</v>
      </c>
      <c r="N73" s="91">
        <v>49199.999999999956</v>
      </c>
      <c r="O73" s="91">
        <v>0</v>
      </c>
      <c r="P73" s="91">
        <v>470.0000000000004</v>
      </c>
      <c r="Q73" s="91">
        <v>9689.9999999999982</v>
      </c>
      <c r="R73" s="91">
        <v>21804.999999999978</v>
      </c>
      <c r="S73" s="91">
        <v>9700.0000000000091</v>
      </c>
      <c r="T73" s="91">
        <v>1030.0000000000009</v>
      </c>
      <c r="U73" s="91">
        <v>680</v>
      </c>
      <c r="V73" s="91">
        <v>0</v>
      </c>
      <c r="W73" s="91">
        <v>0</v>
      </c>
      <c r="X73" s="91">
        <v>0</v>
      </c>
      <c r="Y73" s="91">
        <v>0</v>
      </c>
      <c r="Z73" s="91">
        <v>0</v>
      </c>
      <c r="AA73" s="91">
        <v>0</v>
      </c>
      <c r="AB73" s="91">
        <v>57598.75</v>
      </c>
      <c r="AC73" s="91">
        <v>0</v>
      </c>
      <c r="AD73" s="91">
        <v>67622.033898305119</v>
      </c>
      <c r="AE73" s="91">
        <v>0</v>
      </c>
      <c r="AF73" s="91">
        <v>7227.3027522935699</v>
      </c>
      <c r="AG73" s="91">
        <v>0</v>
      </c>
      <c r="AH73" s="91">
        <v>134400</v>
      </c>
      <c r="AI73" s="91">
        <v>0</v>
      </c>
      <c r="AJ73" s="91">
        <v>0</v>
      </c>
      <c r="AK73" s="91">
        <v>0</v>
      </c>
      <c r="AL73" s="91">
        <v>2324</v>
      </c>
      <c r="AM73" s="91">
        <v>0</v>
      </c>
      <c r="AN73" s="91">
        <v>0</v>
      </c>
      <c r="AO73" s="91">
        <v>0</v>
      </c>
      <c r="AP73" s="91">
        <v>0</v>
      </c>
      <c r="AQ73" s="91">
        <v>0</v>
      </c>
      <c r="AR73" s="91">
        <v>0</v>
      </c>
      <c r="AS73" s="91">
        <v>0</v>
      </c>
      <c r="AT73" s="91">
        <v>0</v>
      </c>
      <c r="AU73" s="91">
        <v>391820</v>
      </c>
      <c r="AV73" s="91">
        <v>254423.08665059862</v>
      </c>
      <c r="AW73" s="91">
        <v>136724</v>
      </c>
      <c r="AX73" s="91">
        <v>144146.9565764461</v>
      </c>
      <c r="AY73" s="91">
        <v>782967.08665059856</v>
      </c>
      <c r="AZ73" s="91">
        <v>780643.08665059856</v>
      </c>
      <c r="BA73" s="91">
        <v>4610</v>
      </c>
      <c r="BB73" s="91">
        <v>507100</v>
      </c>
      <c r="BC73" s="91">
        <v>0</v>
      </c>
      <c r="BD73" s="91">
        <v>0</v>
      </c>
      <c r="BE73" s="91">
        <v>782967.08665059856</v>
      </c>
      <c r="BF73" s="91">
        <v>782967.08665059868</v>
      </c>
      <c r="BG73" s="91">
        <v>0</v>
      </c>
      <c r="BH73" s="91">
        <v>509424</v>
      </c>
      <c r="BI73" s="91">
        <v>372700</v>
      </c>
      <c r="BJ73" s="91">
        <v>646243.08665059856</v>
      </c>
      <c r="BK73" s="91">
        <v>5874.9371513690776</v>
      </c>
      <c r="BL73" s="91">
        <v>5390.3941823529412</v>
      </c>
      <c r="BM73" s="91">
        <v>8.9890080878024081E-2</v>
      </c>
      <c r="BN73" s="91">
        <v>-3.7880040439012039E-2</v>
      </c>
      <c r="BO73" s="91">
        <v>-22460.718457071911</v>
      </c>
      <c r="BP73" s="91">
        <v>760506.36819352664</v>
      </c>
      <c r="BQ73" s="91">
        <v>6892.5669835775152</v>
      </c>
      <c r="BR73" s="91" t="s">
        <v>1338</v>
      </c>
      <c r="BS73" s="91">
        <v>6913.6942563047878</v>
      </c>
      <c r="BT73" s="91">
        <v>2.7543607943566695E-2</v>
      </c>
      <c r="BU73" s="91">
        <v>0</v>
      </c>
      <c r="BV73" s="91">
        <v>760506.36819352664</v>
      </c>
      <c r="BW73" s="91">
        <v>0</v>
      </c>
      <c r="BX73" s="91">
        <v>760506.36819352664</v>
      </c>
      <c r="BY73" s="91">
        <v>2324</v>
      </c>
      <c r="BZ73" s="91">
        <v>758182.36819352664</v>
      </c>
      <c r="CB73" s="1219">
        <v>0</v>
      </c>
      <c r="CC73" s="91">
        <v>0</v>
      </c>
      <c r="CD73" s="91">
        <v>0</v>
      </c>
      <c r="CE73" s="91">
        <v>0</v>
      </c>
      <c r="CF73" s="606">
        <v>0</v>
      </c>
      <c r="CG73" s="606">
        <v>4680</v>
      </c>
      <c r="CH73" s="606">
        <v>3472</v>
      </c>
      <c r="CI73" s="606">
        <v>2892.8571428571427</v>
      </c>
      <c r="CJ73" s="606">
        <v>11044.857142857143</v>
      </c>
      <c r="CK73" s="609">
        <v>57985.5</v>
      </c>
      <c r="CL73" s="609">
        <v>0</v>
      </c>
      <c r="CM73" s="609"/>
      <c r="CN73" s="609"/>
      <c r="CO73" s="609"/>
      <c r="CP73" s="609">
        <v>0</v>
      </c>
      <c r="CQ73" s="609">
        <v>3940.7999999999997</v>
      </c>
      <c r="CR73" s="609">
        <v>895.40000000000009</v>
      </c>
      <c r="CS73" s="609">
        <v>165.60000000000002</v>
      </c>
      <c r="CT73" s="618">
        <v>62987.3</v>
      </c>
      <c r="CU73" s="613">
        <v>0</v>
      </c>
      <c r="CV73" s="613">
        <v>210</v>
      </c>
      <c r="CW73" s="613">
        <v>0</v>
      </c>
      <c r="CX73" s="623">
        <v>210</v>
      </c>
      <c r="CY73" s="618">
        <v>1619.1</v>
      </c>
      <c r="CZ73" s="613">
        <v>0</v>
      </c>
      <c r="DA73" s="613">
        <v>210</v>
      </c>
      <c r="DB73" s="613">
        <v>0</v>
      </c>
      <c r="DC73" s="623">
        <v>210</v>
      </c>
      <c r="DD73" s="618">
        <v>1619.1</v>
      </c>
      <c r="DE73" s="614"/>
      <c r="DF73" s="614"/>
      <c r="DG73" s="614"/>
      <c r="DH73" s="624"/>
      <c r="DI73" s="619"/>
      <c r="DJ73" s="617">
        <f t="shared" si="6"/>
        <v>66225.5</v>
      </c>
      <c r="DK73" s="612">
        <f t="shared" si="10"/>
        <v>824407.86819352664</v>
      </c>
      <c r="DL73" s="511">
        <f t="shared" si="8"/>
        <v>2324</v>
      </c>
      <c r="DM73" s="511">
        <f t="shared" si="9"/>
        <v>826731.86819352664</v>
      </c>
      <c r="DN73" s="70"/>
      <c r="DO73" s="76"/>
      <c r="DP73" s="29"/>
    </row>
    <row r="74" spans="1:120" x14ac:dyDescent="0.25">
      <c r="A74" s="510">
        <v>3528</v>
      </c>
      <c r="B74" s="365">
        <v>8313528</v>
      </c>
      <c r="C74" s="90" t="s">
        <v>132</v>
      </c>
      <c r="D74" s="91">
        <v>343</v>
      </c>
      <c r="E74" s="91">
        <v>343</v>
      </c>
      <c r="F74" s="91">
        <v>0</v>
      </c>
      <c r="G74" s="91">
        <v>0</v>
      </c>
      <c r="H74" s="91">
        <v>0</v>
      </c>
      <c r="I74" s="91">
        <v>1221766</v>
      </c>
      <c r="J74" s="91">
        <v>0</v>
      </c>
      <c r="K74" s="91">
        <v>0</v>
      </c>
      <c r="L74" s="91">
        <v>42630.000000000058</v>
      </c>
      <c r="M74" s="91">
        <v>0</v>
      </c>
      <c r="N74" s="91">
        <v>72159.999999999898</v>
      </c>
      <c r="O74" s="91">
        <v>0</v>
      </c>
      <c r="P74" s="91">
        <v>19974.999999999982</v>
      </c>
      <c r="Q74" s="91">
        <v>16529.999999999956</v>
      </c>
      <c r="R74" s="91">
        <v>7119.9999999999991</v>
      </c>
      <c r="S74" s="91">
        <v>8730.0000000000055</v>
      </c>
      <c r="T74" s="91">
        <v>7209.9999999999918</v>
      </c>
      <c r="U74" s="91">
        <v>14960</v>
      </c>
      <c r="V74" s="91">
        <v>0</v>
      </c>
      <c r="W74" s="91">
        <v>0</v>
      </c>
      <c r="X74" s="91">
        <v>0</v>
      </c>
      <c r="Y74" s="91">
        <v>0</v>
      </c>
      <c r="Z74" s="91">
        <v>0</v>
      </c>
      <c r="AA74" s="91">
        <v>0</v>
      </c>
      <c r="AB74" s="91">
        <v>85279.665551839367</v>
      </c>
      <c r="AC74" s="91">
        <v>0</v>
      </c>
      <c r="AD74" s="91">
        <v>131000.93635167144</v>
      </c>
      <c r="AE74" s="91">
        <v>0</v>
      </c>
      <c r="AF74" s="91">
        <v>15763.199999999975</v>
      </c>
      <c r="AG74" s="91">
        <v>0</v>
      </c>
      <c r="AH74" s="91">
        <v>134400</v>
      </c>
      <c r="AI74" s="91">
        <v>0</v>
      </c>
      <c r="AJ74" s="91">
        <v>0</v>
      </c>
      <c r="AK74" s="91">
        <v>0</v>
      </c>
      <c r="AL74" s="91">
        <v>22835.200000000001</v>
      </c>
      <c r="AM74" s="91">
        <v>0</v>
      </c>
      <c r="AN74" s="91">
        <v>0</v>
      </c>
      <c r="AO74" s="91">
        <v>0</v>
      </c>
      <c r="AP74" s="91">
        <v>0</v>
      </c>
      <c r="AQ74" s="91">
        <v>0</v>
      </c>
      <c r="AR74" s="91">
        <v>0</v>
      </c>
      <c r="AS74" s="91">
        <v>0</v>
      </c>
      <c r="AT74" s="91">
        <v>0</v>
      </c>
      <c r="AU74" s="91">
        <v>1221766</v>
      </c>
      <c r="AV74" s="91">
        <v>421358.8019035107</v>
      </c>
      <c r="AW74" s="91">
        <v>157235.20000000001</v>
      </c>
      <c r="AX74" s="91">
        <v>309440.99361747573</v>
      </c>
      <c r="AY74" s="91">
        <v>1800360.0019035107</v>
      </c>
      <c r="AZ74" s="91">
        <v>1777524.8019035107</v>
      </c>
      <c r="BA74" s="91">
        <v>4610</v>
      </c>
      <c r="BB74" s="91">
        <v>1581230</v>
      </c>
      <c r="BC74" s="91">
        <v>0</v>
      </c>
      <c r="BD74" s="91">
        <v>0</v>
      </c>
      <c r="BE74" s="91">
        <v>1800360.0019035107</v>
      </c>
      <c r="BF74" s="91">
        <v>1800360.0019035107</v>
      </c>
      <c r="BG74" s="91">
        <v>0</v>
      </c>
      <c r="BH74" s="91">
        <v>1604065.2</v>
      </c>
      <c r="BI74" s="91">
        <v>1446830</v>
      </c>
      <c r="BJ74" s="91">
        <v>1643124.8019035107</v>
      </c>
      <c r="BK74" s="91">
        <v>4790.4513175029469</v>
      </c>
      <c r="BL74" s="91">
        <v>4637.0009696048637</v>
      </c>
      <c r="BM74" s="91">
        <v>3.3092584820218256E-2</v>
      </c>
      <c r="BN74" s="91">
        <v>-9.4812924101091278E-3</v>
      </c>
      <c r="BO74" s="91">
        <v>-15079.913399882658</v>
      </c>
      <c r="BP74" s="91">
        <v>1785280.088503628</v>
      </c>
      <c r="BQ74" s="91">
        <v>5138.3232900980411</v>
      </c>
      <c r="BR74" s="91" t="s">
        <v>1338</v>
      </c>
      <c r="BS74" s="91">
        <v>5204.8982172117439</v>
      </c>
      <c r="BT74" s="91">
        <v>2.5988535756833464E-2</v>
      </c>
      <c r="BU74" s="91">
        <v>0</v>
      </c>
      <c r="BV74" s="91">
        <v>1785280.088503628</v>
      </c>
      <c r="BW74" s="91">
        <v>0</v>
      </c>
      <c r="BX74" s="91">
        <v>1785280.088503628</v>
      </c>
      <c r="BY74" s="91">
        <v>22835.200000000001</v>
      </c>
      <c r="BZ74" s="91">
        <v>1762444.8885036281</v>
      </c>
      <c r="CB74" s="1219">
        <v>0</v>
      </c>
      <c r="CC74" s="91">
        <v>0</v>
      </c>
      <c r="CD74" s="91">
        <v>0</v>
      </c>
      <c r="CE74" s="91">
        <v>0</v>
      </c>
      <c r="CF74" s="606">
        <v>0</v>
      </c>
      <c r="CG74" s="606">
        <v>8853</v>
      </c>
      <c r="CH74" s="606">
        <v>5124</v>
      </c>
      <c r="CI74" s="606">
        <v>7560</v>
      </c>
      <c r="CJ74" s="606">
        <v>21537</v>
      </c>
      <c r="CK74" s="609">
        <v>113069.25</v>
      </c>
      <c r="CL74" s="609">
        <v>0</v>
      </c>
      <c r="CM74" s="609"/>
      <c r="CN74" s="609"/>
      <c r="CO74" s="609"/>
      <c r="CP74" s="609">
        <v>0</v>
      </c>
      <c r="CQ74" s="609">
        <v>3000</v>
      </c>
      <c r="CR74" s="609">
        <v>1786.6000000000001</v>
      </c>
      <c r="CS74" s="609">
        <v>899.2</v>
      </c>
      <c r="CT74" s="618">
        <v>118755.05</v>
      </c>
      <c r="CU74" s="613">
        <v>0</v>
      </c>
      <c r="CV74" s="613">
        <v>0</v>
      </c>
      <c r="CW74" s="613">
        <v>0</v>
      </c>
      <c r="CX74" s="623">
        <v>0</v>
      </c>
      <c r="CY74" s="618">
        <v>0</v>
      </c>
      <c r="CZ74" s="613">
        <v>0</v>
      </c>
      <c r="DA74" s="613">
        <v>0</v>
      </c>
      <c r="DB74" s="613">
        <v>0</v>
      </c>
      <c r="DC74" s="623">
        <v>0</v>
      </c>
      <c r="DD74" s="618">
        <v>0</v>
      </c>
      <c r="DE74" s="614"/>
      <c r="DF74" s="614"/>
      <c r="DG74" s="614"/>
      <c r="DH74" s="624"/>
      <c r="DI74" s="619"/>
      <c r="DJ74" s="617">
        <f t="shared" ref="DJ74:DJ99" si="11">CT74+CY74+DD74+DI74</f>
        <v>118755.05</v>
      </c>
      <c r="DK74" s="612">
        <f t="shared" ref="DK74:DK99" si="12">BZ74+CF74+DJ74</f>
        <v>1881199.9385036281</v>
      </c>
      <c r="DL74" s="511">
        <f t="shared" si="8"/>
        <v>22835.200000000001</v>
      </c>
      <c r="DM74" s="511">
        <f t="shared" si="9"/>
        <v>1904035.1385036281</v>
      </c>
      <c r="DN74" s="70"/>
      <c r="DO74" s="76"/>
      <c r="DP74" s="29"/>
    </row>
    <row r="75" spans="1:120" x14ac:dyDescent="0.25">
      <c r="A75" s="510">
        <v>3530</v>
      </c>
      <c r="B75" s="365">
        <v>8313530</v>
      </c>
      <c r="C75" s="90" t="s">
        <v>133</v>
      </c>
      <c r="D75" s="91">
        <v>404</v>
      </c>
      <c r="E75" s="91">
        <v>404</v>
      </c>
      <c r="F75" s="91">
        <v>0</v>
      </c>
      <c r="G75" s="91">
        <v>0</v>
      </c>
      <c r="H75" s="91">
        <v>0</v>
      </c>
      <c r="I75" s="91">
        <v>1439048</v>
      </c>
      <c r="J75" s="91">
        <v>0</v>
      </c>
      <c r="K75" s="91">
        <v>0</v>
      </c>
      <c r="L75" s="91">
        <v>12250.000000000004</v>
      </c>
      <c r="M75" s="91">
        <v>0</v>
      </c>
      <c r="N75" s="91">
        <v>20500.000000000007</v>
      </c>
      <c r="O75" s="91">
        <v>0</v>
      </c>
      <c r="P75" s="91">
        <v>3524.9999999999973</v>
      </c>
      <c r="Q75" s="91">
        <v>1425.0000000000027</v>
      </c>
      <c r="R75" s="91">
        <v>1779.9999999999998</v>
      </c>
      <c r="S75" s="91">
        <v>2910.0000000000095</v>
      </c>
      <c r="T75" s="91">
        <v>1029.9999999999998</v>
      </c>
      <c r="U75" s="91">
        <v>1359.9999999999998</v>
      </c>
      <c r="V75" s="91">
        <v>0</v>
      </c>
      <c r="W75" s="91">
        <v>0</v>
      </c>
      <c r="X75" s="91">
        <v>0</v>
      </c>
      <c r="Y75" s="91">
        <v>0</v>
      </c>
      <c r="Z75" s="91">
        <v>0</v>
      </c>
      <c r="AA75" s="91">
        <v>0</v>
      </c>
      <c r="AB75" s="91">
        <v>4062.9545454545346</v>
      </c>
      <c r="AC75" s="91">
        <v>0</v>
      </c>
      <c r="AD75" s="91">
        <v>68262.749012724918</v>
      </c>
      <c r="AE75" s="91">
        <v>0</v>
      </c>
      <c r="AF75" s="91">
        <v>0</v>
      </c>
      <c r="AG75" s="91">
        <v>0</v>
      </c>
      <c r="AH75" s="91">
        <v>134400</v>
      </c>
      <c r="AI75" s="91">
        <v>0</v>
      </c>
      <c r="AJ75" s="91">
        <v>0</v>
      </c>
      <c r="AK75" s="91">
        <v>0</v>
      </c>
      <c r="AL75" s="91">
        <v>5421.2</v>
      </c>
      <c r="AM75" s="91">
        <v>0</v>
      </c>
      <c r="AN75" s="91">
        <v>0</v>
      </c>
      <c r="AO75" s="91">
        <v>0</v>
      </c>
      <c r="AP75" s="91">
        <v>0</v>
      </c>
      <c r="AQ75" s="91">
        <v>0</v>
      </c>
      <c r="AR75" s="91">
        <v>0</v>
      </c>
      <c r="AS75" s="91">
        <v>0</v>
      </c>
      <c r="AT75" s="91">
        <v>0</v>
      </c>
      <c r="AU75" s="91">
        <v>1439048</v>
      </c>
      <c r="AV75" s="91">
        <v>117105.70355817946</v>
      </c>
      <c r="AW75" s="91">
        <v>139821.20000000001</v>
      </c>
      <c r="AX75" s="91">
        <v>214160.54232244007</v>
      </c>
      <c r="AY75" s="91">
        <v>1695974.9035581795</v>
      </c>
      <c r="AZ75" s="91">
        <v>1690553.7035581795</v>
      </c>
      <c r="BA75" s="91">
        <v>4610</v>
      </c>
      <c r="BB75" s="91">
        <v>1862440</v>
      </c>
      <c r="BC75" s="91">
        <v>171886.29644182045</v>
      </c>
      <c r="BD75" s="91">
        <v>0</v>
      </c>
      <c r="BE75" s="91">
        <v>1867861.2</v>
      </c>
      <c r="BF75" s="91">
        <v>1867861.2</v>
      </c>
      <c r="BG75" s="91">
        <v>0</v>
      </c>
      <c r="BH75" s="91">
        <v>1867861.2</v>
      </c>
      <c r="BI75" s="91">
        <v>1728040</v>
      </c>
      <c r="BJ75" s="91">
        <v>1728040</v>
      </c>
      <c r="BK75" s="91">
        <v>4277.3267326732675</v>
      </c>
      <c r="BL75" s="91">
        <v>4216.2746987951805</v>
      </c>
      <c r="BM75" s="91">
        <v>1.4480089235061689E-2</v>
      </c>
      <c r="BN75" s="91">
        <v>-1.7504461753084424E-4</v>
      </c>
      <c r="BO75" s="91">
        <v>0</v>
      </c>
      <c r="BP75" s="91">
        <v>1867861.2</v>
      </c>
      <c r="BQ75" s="91">
        <v>4610</v>
      </c>
      <c r="BR75" s="91" t="s">
        <v>1338</v>
      </c>
      <c r="BS75" s="91">
        <v>4623.418811881188</v>
      </c>
      <c r="BT75" s="91">
        <v>1.5585249641234311E-2</v>
      </c>
      <c r="BU75" s="91">
        <v>0</v>
      </c>
      <c r="BV75" s="91">
        <v>1867861.2</v>
      </c>
      <c r="BW75" s="91">
        <v>0</v>
      </c>
      <c r="BX75" s="91">
        <v>1867861.2</v>
      </c>
      <c r="BY75" s="91">
        <v>5421.2</v>
      </c>
      <c r="BZ75" s="91">
        <v>1862440</v>
      </c>
      <c r="CB75" s="1219">
        <v>0</v>
      </c>
      <c r="CC75" s="91">
        <v>0</v>
      </c>
      <c r="CD75" s="91">
        <v>0</v>
      </c>
      <c r="CE75" s="91">
        <v>0</v>
      </c>
      <c r="CF75" s="606">
        <v>0</v>
      </c>
      <c r="CG75" s="606">
        <v>9108</v>
      </c>
      <c r="CH75" s="606">
        <v>10402</v>
      </c>
      <c r="CI75" s="606">
        <v>9257.1428571428569</v>
      </c>
      <c r="CJ75" s="606">
        <v>28767.142857142855</v>
      </c>
      <c r="CK75" s="609">
        <v>151027.5</v>
      </c>
      <c r="CL75" s="609">
        <v>0</v>
      </c>
      <c r="CM75" s="609"/>
      <c r="CN75" s="609"/>
      <c r="CO75" s="609"/>
      <c r="CP75" s="609">
        <v>0</v>
      </c>
      <c r="CQ75" s="609">
        <v>192</v>
      </c>
      <c r="CR75" s="609">
        <v>572.6</v>
      </c>
      <c r="CS75" s="609">
        <v>0</v>
      </c>
      <c r="CT75" s="618">
        <v>151792.1</v>
      </c>
      <c r="CU75" s="613">
        <v>0</v>
      </c>
      <c r="CV75" s="613">
        <v>0</v>
      </c>
      <c r="CW75" s="613">
        <v>0</v>
      </c>
      <c r="CX75" s="623">
        <v>0</v>
      </c>
      <c r="CY75" s="618">
        <v>0</v>
      </c>
      <c r="CZ75" s="613">
        <v>0</v>
      </c>
      <c r="DA75" s="613">
        <v>0</v>
      </c>
      <c r="DB75" s="613">
        <v>0</v>
      </c>
      <c r="DC75" s="623">
        <v>0</v>
      </c>
      <c r="DD75" s="618">
        <v>0</v>
      </c>
      <c r="DE75" s="614"/>
      <c r="DF75" s="614"/>
      <c r="DG75" s="614"/>
      <c r="DH75" s="624"/>
      <c r="DI75" s="619"/>
      <c r="DJ75" s="617">
        <f t="shared" si="11"/>
        <v>151792.1</v>
      </c>
      <c r="DK75" s="612">
        <f t="shared" si="12"/>
        <v>2014232.1</v>
      </c>
      <c r="DL75" s="511">
        <f t="shared" ref="DL75:DL99" si="13">AL75</f>
        <v>5421.2</v>
      </c>
      <c r="DM75" s="511">
        <f t="shared" ref="DM75:DM109" si="14">DK75+DL75</f>
        <v>2019653.3</v>
      </c>
      <c r="DN75" s="70"/>
      <c r="DO75" s="76"/>
      <c r="DP75" s="29"/>
    </row>
    <row r="76" spans="1:120" x14ac:dyDescent="0.25">
      <c r="A76" s="510">
        <v>3531</v>
      </c>
      <c r="B76" s="365">
        <v>8313531</v>
      </c>
      <c r="C76" s="90" t="s">
        <v>134</v>
      </c>
      <c r="D76" s="91">
        <v>346</v>
      </c>
      <c r="E76" s="91">
        <v>346</v>
      </c>
      <c r="F76" s="91">
        <v>0</v>
      </c>
      <c r="G76" s="91">
        <v>0</v>
      </c>
      <c r="H76" s="91">
        <v>0</v>
      </c>
      <c r="I76" s="91">
        <v>1232452</v>
      </c>
      <c r="J76" s="91">
        <v>0</v>
      </c>
      <c r="K76" s="91">
        <v>0</v>
      </c>
      <c r="L76" s="91">
        <v>42629.999999999942</v>
      </c>
      <c r="M76" s="91">
        <v>0</v>
      </c>
      <c r="N76" s="91">
        <v>71339.999999999913</v>
      </c>
      <c r="O76" s="91">
        <v>0</v>
      </c>
      <c r="P76" s="91">
        <v>234.99999999999963</v>
      </c>
      <c r="Q76" s="91">
        <v>12539.999999999953</v>
      </c>
      <c r="R76" s="91">
        <v>5340.0000000000018</v>
      </c>
      <c r="S76" s="91">
        <v>11155.000000000007</v>
      </c>
      <c r="T76" s="91">
        <v>21115.000000000069</v>
      </c>
      <c r="U76" s="91">
        <v>6119.9999999999955</v>
      </c>
      <c r="V76" s="91">
        <v>0</v>
      </c>
      <c r="W76" s="91">
        <v>0</v>
      </c>
      <c r="X76" s="91">
        <v>0</v>
      </c>
      <c r="Y76" s="91">
        <v>0</v>
      </c>
      <c r="Z76" s="91">
        <v>0</v>
      </c>
      <c r="AA76" s="91">
        <v>0</v>
      </c>
      <c r="AB76" s="91">
        <v>51035</v>
      </c>
      <c r="AC76" s="91">
        <v>0</v>
      </c>
      <c r="AD76" s="91">
        <v>105421.62835585183</v>
      </c>
      <c r="AE76" s="91">
        <v>0</v>
      </c>
      <c r="AF76" s="91">
        <v>4070.3999999999978</v>
      </c>
      <c r="AG76" s="91">
        <v>0</v>
      </c>
      <c r="AH76" s="91">
        <v>134400</v>
      </c>
      <c r="AI76" s="91">
        <v>0</v>
      </c>
      <c r="AJ76" s="91">
        <v>0</v>
      </c>
      <c r="AK76" s="91">
        <v>0</v>
      </c>
      <c r="AL76" s="91">
        <v>5376</v>
      </c>
      <c r="AM76" s="91">
        <v>0</v>
      </c>
      <c r="AN76" s="91">
        <v>0</v>
      </c>
      <c r="AO76" s="91">
        <v>0</v>
      </c>
      <c r="AP76" s="91">
        <v>0</v>
      </c>
      <c r="AQ76" s="91">
        <v>0</v>
      </c>
      <c r="AR76" s="91">
        <v>0</v>
      </c>
      <c r="AS76" s="91">
        <v>0</v>
      </c>
      <c r="AT76" s="91">
        <v>0</v>
      </c>
      <c r="AU76" s="91">
        <v>1232452</v>
      </c>
      <c r="AV76" s="91">
        <v>331002.02835585177</v>
      </c>
      <c r="AW76" s="91">
        <v>139776</v>
      </c>
      <c r="AX76" s="91">
        <v>269657.71899543772</v>
      </c>
      <c r="AY76" s="91">
        <v>1703230.0283558518</v>
      </c>
      <c r="AZ76" s="91">
        <v>1697854.0283558518</v>
      </c>
      <c r="BA76" s="91">
        <v>4610</v>
      </c>
      <c r="BB76" s="91">
        <v>1595060</v>
      </c>
      <c r="BC76" s="91">
        <v>0</v>
      </c>
      <c r="BD76" s="91">
        <v>0</v>
      </c>
      <c r="BE76" s="91">
        <v>1703230.0283558518</v>
      </c>
      <c r="BF76" s="91">
        <v>1703230.0283558518</v>
      </c>
      <c r="BG76" s="91">
        <v>0</v>
      </c>
      <c r="BH76" s="91">
        <v>1600436</v>
      </c>
      <c r="BI76" s="91">
        <v>1460660</v>
      </c>
      <c r="BJ76" s="91">
        <v>1563454.0283558518</v>
      </c>
      <c r="BK76" s="91">
        <v>4518.6532611440798</v>
      </c>
      <c r="BL76" s="91">
        <v>4399.870273993808</v>
      </c>
      <c r="BM76" s="91">
        <v>2.6996929398659567E-2</v>
      </c>
      <c r="BN76" s="91">
        <v>-6.4334646993297832E-3</v>
      </c>
      <c r="BO76" s="91">
        <v>-9794.0178909218903</v>
      </c>
      <c r="BP76" s="91">
        <v>1693436.01046493</v>
      </c>
      <c r="BQ76" s="91">
        <v>4878.786157413092</v>
      </c>
      <c r="BR76" s="91" t="s">
        <v>1338</v>
      </c>
      <c r="BS76" s="91">
        <v>4894.3237296674279</v>
      </c>
      <c r="BT76" s="91">
        <v>1.318499262565731E-2</v>
      </c>
      <c r="BU76" s="91">
        <v>0</v>
      </c>
      <c r="BV76" s="91">
        <v>1693436.01046493</v>
      </c>
      <c r="BW76" s="91">
        <v>0</v>
      </c>
      <c r="BX76" s="91">
        <v>1693436.01046493</v>
      </c>
      <c r="BY76" s="91">
        <v>5376</v>
      </c>
      <c r="BZ76" s="91">
        <v>1688060.01046493</v>
      </c>
      <c r="CB76" s="1219">
        <v>0</v>
      </c>
      <c r="CC76" s="91">
        <v>0</v>
      </c>
      <c r="CD76" s="91">
        <v>0</v>
      </c>
      <c r="CE76" s="91">
        <v>0</v>
      </c>
      <c r="CF76" s="606">
        <v>0</v>
      </c>
      <c r="CG76" s="606">
        <v>0</v>
      </c>
      <c r="CH76" s="606">
        <v>0</v>
      </c>
      <c r="CI76" s="606">
        <v>0</v>
      </c>
      <c r="CJ76" s="606">
        <v>0</v>
      </c>
      <c r="CK76" s="609">
        <v>0</v>
      </c>
      <c r="CL76" s="609">
        <v>0</v>
      </c>
      <c r="CM76" s="609"/>
      <c r="CN76" s="609"/>
      <c r="CO76" s="609"/>
      <c r="CP76" s="609">
        <v>0</v>
      </c>
      <c r="CQ76" s="609">
        <v>0</v>
      </c>
      <c r="CR76" s="609">
        <v>0</v>
      </c>
      <c r="CS76" s="609">
        <v>0</v>
      </c>
      <c r="CT76" s="618">
        <v>0</v>
      </c>
      <c r="CU76" s="613">
        <v>0</v>
      </c>
      <c r="CV76" s="613">
        <v>0</v>
      </c>
      <c r="CW76" s="613">
        <v>0</v>
      </c>
      <c r="CX76" s="623">
        <v>0</v>
      </c>
      <c r="CY76" s="618">
        <v>0</v>
      </c>
      <c r="CZ76" s="613">
        <v>0</v>
      </c>
      <c r="DA76" s="613">
        <v>0</v>
      </c>
      <c r="DB76" s="613">
        <v>0</v>
      </c>
      <c r="DC76" s="623">
        <v>0</v>
      </c>
      <c r="DD76" s="618">
        <v>0</v>
      </c>
      <c r="DE76" s="614"/>
      <c r="DF76" s="614"/>
      <c r="DG76" s="614"/>
      <c r="DH76" s="624"/>
      <c r="DI76" s="619"/>
      <c r="DJ76" s="617">
        <f t="shared" si="11"/>
        <v>0</v>
      </c>
      <c r="DK76" s="612">
        <f t="shared" si="12"/>
        <v>1688060.01046493</v>
      </c>
      <c r="DL76" s="511">
        <f t="shared" si="13"/>
        <v>5376</v>
      </c>
      <c r="DM76" s="511">
        <f t="shared" si="14"/>
        <v>1693436.01046493</v>
      </c>
      <c r="DN76" s="70"/>
      <c r="DO76" s="76"/>
      <c r="DP76" s="29"/>
    </row>
    <row r="77" spans="1:120" x14ac:dyDescent="0.25">
      <c r="A77" s="510">
        <v>3532</v>
      </c>
      <c r="B77" s="365">
        <v>8313532</v>
      </c>
      <c r="C77" s="90" t="s">
        <v>135</v>
      </c>
      <c r="D77" s="91">
        <v>300</v>
      </c>
      <c r="E77" s="91">
        <v>300</v>
      </c>
      <c r="F77" s="91">
        <v>0</v>
      </c>
      <c r="G77" s="91">
        <v>0</v>
      </c>
      <c r="H77" s="91">
        <v>0</v>
      </c>
      <c r="I77" s="91">
        <v>1068600</v>
      </c>
      <c r="J77" s="91">
        <v>0</v>
      </c>
      <c r="K77" s="91">
        <v>0</v>
      </c>
      <c r="L77" s="91">
        <v>23520</v>
      </c>
      <c r="M77" s="91">
        <v>0</v>
      </c>
      <c r="N77" s="91">
        <v>41000.00000000008</v>
      </c>
      <c r="O77" s="91">
        <v>0</v>
      </c>
      <c r="P77" s="91">
        <v>13629.999999999976</v>
      </c>
      <c r="Q77" s="91">
        <v>2849.9999999999968</v>
      </c>
      <c r="R77" s="91">
        <v>1779.9999999999955</v>
      </c>
      <c r="S77" s="91">
        <v>6304.9999999999945</v>
      </c>
      <c r="T77" s="91">
        <v>2575.0000000000055</v>
      </c>
      <c r="U77" s="91">
        <v>1360.0000000000007</v>
      </c>
      <c r="V77" s="91">
        <v>0</v>
      </c>
      <c r="W77" s="91">
        <v>0</v>
      </c>
      <c r="X77" s="91">
        <v>0</v>
      </c>
      <c r="Y77" s="91">
        <v>0</v>
      </c>
      <c r="Z77" s="91">
        <v>0</v>
      </c>
      <c r="AA77" s="91">
        <v>0</v>
      </c>
      <c r="AB77" s="91">
        <v>5425.2873563218427</v>
      </c>
      <c r="AC77" s="91">
        <v>0</v>
      </c>
      <c r="AD77" s="91">
        <v>85709.302325581317</v>
      </c>
      <c r="AE77" s="91">
        <v>0</v>
      </c>
      <c r="AF77" s="91">
        <v>0</v>
      </c>
      <c r="AG77" s="91">
        <v>0</v>
      </c>
      <c r="AH77" s="91">
        <v>134400</v>
      </c>
      <c r="AI77" s="91">
        <v>0</v>
      </c>
      <c r="AJ77" s="91">
        <v>0</v>
      </c>
      <c r="AK77" s="91">
        <v>0</v>
      </c>
      <c r="AL77" s="91">
        <v>4990</v>
      </c>
      <c r="AM77" s="91">
        <v>0</v>
      </c>
      <c r="AN77" s="91">
        <v>0</v>
      </c>
      <c r="AO77" s="91">
        <v>0</v>
      </c>
      <c r="AP77" s="91">
        <v>0</v>
      </c>
      <c r="AQ77" s="91">
        <v>0</v>
      </c>
      <c r="AR77" s="91">
        <v>0</v>
      </c>
      <c r="AS77" s="91">
        <v>0</v>
      </c>
      <c r="AT77" s="91">
        <v>0</v>
      </c>
      <c r="AU77" s="91">
        <v>1068600</v>
      </c>
      <c r="AV77" s="91">
        <v>184154.58968190322</v>
      </c>
      <c r="AW77" s="91">
        <v>139390</v>
      </c>
      <c r="AX77" s="91">
        <v>193406.90665597434</v>
      </c>
      <c r="AY77" s="91">
        <v>1392144.5896819031</v>
      </c>
      <c r="AZ77" s="91">
        <v>1387154.5896819031</v>
      </c>
      <c r="BA77" s="91">
        <v>4610</v>
      </c>
      <c r="BB77" s="91">
        <v>1383000</v>
      </c>
      <c r="BC77" s="91">
        <v>0</v>
      </c>
      <c r="BD77" s="91">
        <v>0</v>
      </c>
      <c r="BE77" s="91">
        <v>1392144.5896819031</v>
      </c>
      <c r="BF77" s="91">
        <v>1392144.5896819034</v>
      </c>
      <c r="BG77" s="91">
        <v>0</v>
      </c>
      <c r="BH77" s="91">
        <v>1387990</v>
      </c>
      <c r="BI77" s="91">
        <v>1248600</v>
      </c>
      <c r="BJ77" s="91">
        <v>1252754.5896819031</v>
      </c>
      <c r="BK77" s="91">
        <v>4175.8486322730105</v>
      </c>
      <c r="BL77" s="91">
        <v>4125.162804333333</v>
      </c>
      <c r="BM77" s="91">
        <v>1.2286988500534772E-2</v>
      </c>
      <c r="BN77" s="91">
        <v>0</v>
      </c>
      <c r="BO77" s="91">
        <v>0</v>
      </c>
      <c r="BP77" s="91">
        <v>1392144.5896819031</v>
      </c>
      <c r="BQ77" s="91">
        <v>4623.8486322730105</v>
      </c>
      <c r="BR77" s="91" t="s">
        <v>1338</v>
      </c>
      <c r="BS77" s="91">
        <v>4640.4819656063437</v>
      </c>
      <c r="BT77" s="91">
        <v>1.0947708589260641E-2</v>
      </c>
      <c r="BU77" s="91">
        <v>0</v>
      </c>
      <c r="BV77" s="91">
        <v>1392144.5896819031</v>
      </c>
      <c r="BW77" s="91">
        <v>0</v>
      </c>
      <c r="BX77" s="91">
        <v>1392144.5896819031</v>
      </c>
      <c r="BY77" s="91">
        <v>4990</v>
      </c>
      <c r="BZ77" s="91">
        <v>1387154.5896819031</v>
      </c>
      <c r="CB77" s="1219">
        <v>0</v>
      </c>
      <c r="CC77" s="91">
        <v>0</v>
      </c>
      <c r="CD77" s="91">
        <v>0</v>
      </c>
      <c r="CE77" s="91">
        <v>0</v>
      </c>
      <c r="CF77" s="606">
        <v>0</v>
      </c>
      <c r="CG77" s="606">
        <v>0</v>
      </c>
      <c r="CH77" s="606">
        <v>0</v>
      </c>
      <c r="CI77" s="606">
        <v>0</v>
      </c>
      <c r="CJ77" s="606">
        <v>0</v>
      </c>
      <c r="CK77" s="609">
        <v>0</v>
      </c>
      <c r="CL77" s="609">
        <v>0</v>
      </c>
      <c r="CM77" s="609"/>
      <c r="CN77" s="609"/>
      <c r="CO77" s="609"/>
      <c r="CP77" s="609">
        <v>0</v>
      </c>
      <c r="CQ77" s="609">
        <v>0</v>
      </c>
      <c r="CR77" s="609">
        <v>0</v>
      </c>
      <c r="CS77" s="609">
        <v>0</v>
      </c>
      <c r="CT77" s="618">
        <v>0</v>
      </c>
      <c r="CU77" s="613">
        <v>0</v>
      </c>
      <c r="CV77" s="613">
        <v>0</v>
      </c>
      <c r="CW77" s="613">
        <v>0</v>
      </c>
      <c r="CX77" s="623">
        <v>0</v>
      </c>
      <c r="CY77" s="618">
        <v>0</v>
      </c>
      <c r="CZ77" s="613">
        <v>0</v>
      </c>
      <c r="DA77" s="613">
        <v>0</v>
      </c>
      <c r="DB77" s="613">
        <v>0</v>
      </c>
      <c r="DC77" s="623">
        <v>0</v>
      </c>
      <c r="DD77" s="618">
        <v>0</v>
      </c>
      <c r="DE77" s="614"/>
      <c r="DF77" s="614"/>
      <c r="DG77" s="614"/>
      <c r="DH77" s="624"/>
      <c r="DI77" s="619"/>
      <c r="DJ77" s="617">
        <f t="shared" si="11"/>
        <v>0</v>
      </c>
      <c r="DK77" s="612">
        <f t="shared" si="12"/>
        <v>1387154.5896819031</v>
      </c>
      <c r="DL77" s="511">
        <f t="shared" si="13"/>
        <v>4990</v>
      </c>
      <c r="DM77" s="511">
        <f t="shared" si="14"/>
        <v>1392144.5896819031</v>
      </c>
      <c r="DN77" s="70"/>
      <c r="DO77" s="76"/>
      <c r="DP77" s="29"/>
    </row>
    <row r="78" spans="1:120" x14ac:dyDescent="0.25">
      <c r="A78" s="510">
        <v>3535</v>
      </c>
      <c r="B78" s="365">
        <v>8313535</v>
      </c>
      <c r="C78" s="90" t="s">
        <v>136</v>
      </c>
      <c r="D78" s="91">
        <v>296</v>
      </c>
      <c r="E78" s="91">
        <v>296</v>
      </c>
      <c r="F78" s="91">
        <v>0</v>
      </c>
      <c r="G78" s="91">
        <v>0</v>
      </c>
      <c r="H78" s="91">
        <v>0</v>
      </c>
      <c r="I78" s="91">
        <v>1054352</v>
      </c>
      <c r="J78" s="91">
        <v>0</v>
      </c>
      <c r="K78" s="91">
        <v>0</v>
      </c>
      <c r="L78" s="91">
        <v>85260.000000000029</v>
      </c>
      <c r="M78" s="91">
        <v>0</v>
      </c>
      <c r="N78" s="91">
        <v>143499.99999999994</v>
      </c>
      <c r="O78" s="91">
        <v>0</v>
      </c>
      <c r="P78" s="91">
        <v>11045.000000000015</v>
      </c>
      <c r="Q78" s="91">
        <v>14820.000000000025</v>
      </c>
      <c r="R78" s="91">
        <v>44944.999999999978</v>
      </c>
      <c r="S78" s="91">
        <v>28130.000000000007</v>
      </c>
      <c r="T78" s="91">
        <v>4119.9999999999955</v>
      </c>
      <c r="U78" s="91">
        <v>18359.999999999996</v>
      </c>
      <c r="V78" s="91">
        <v>0</v>
      </c>
      <c r="W78" s="91">
        <v>0</v>
      </c>
      <c r="X78" s="91">
        <v>0</v>
      </c>
      <c r="Y78" s="91">
        <v>0</v>
      </c>
      <c r="Z78" s="91">
        <v>0</v>
      </c>
      <c r="AA78" s="91">
        <v>0</v>
      </c>
      <c r="AB78" s="91">
        <v>54463.999999999993</v>
      </c>
      <c r="AC78" s="91">
        <v>0</v>
      </c>
      <c r="AD78" s="91">
        <v>131168.82371562358</v>
      </c>
      <c r="AE78" s="91">
        <v>0</v>
      </c>
      <c r="AF78" s="91">
        <v>5990.400000000006</v>
      </c>
      <c r="AG78" s="91">
        <v>0</v>
      </c>
      <c r="AH78" s="91">
        <v>134400</v>
      </c>
      <c r="AI78" s="91">
        <v>0</v>
      </c>
      <c r="AJ78" s="91">
        <v>0</v>
      </c>
      <c r="AK78" s="91">
        <v>0</v>
      </c>
      <c r="AL78" s="91">
        <v>3672.6</v>
      </c>
      <c r="AM78" s="91">
        <v>0</v>
      </c>
      <c r="AN78" s="91">
        <v>0</v>
      </c>
      <c r="AO78" s="91">
        <v>0</v>
      </c>
      <c r="AP78" s="91">
        <v>0</v>
      </c>
      <c r="AQ78" s="91">
        <v>0</v>
      </c>
      <c r="AR78" s="91">
        <v>0</v>
      </c>
      <c r="AS78" s="91">
        <v>0</v>
      </c>
      <c r="AT78" s="91">
        <v>0</v>
      </c>
      <c r="AU78" s="91">
        <v>1054352</v>
      </c>
      <c r="AV78" s="91">
        <v>541803.22371562361</v>
      </c>
      <c r="AW78" s="91">
        <v>138072.6</v>
      </c>
      <c r="AX78" s="91">
        <v>324000.93235975731</v>
      </c>
      <c r="AY78" s="91">
        <v>1734227.8237156237</v>
      </c>
      <c r="AZ78" s="91">
        <v>1730555.2237156236</v>
      </c>
      <c r="BA78" s="91">
        <v>4610</v>
      </c>
      <c r="BB78" s="91">
        <v>1364560</v>
      </c>
      <c r="BC78" s="91">
        <v>0</v>
      </c>
      <c r="BD78" s="91">
        <v>0</v>
      </c>
      <c r="BE78" s="91">
        <v>1734227.8237156237</v>
      </c>
      <c r="BF78" s="91">
        <v>1734227.8237156235</v>
      </c>
      <c r="BG78" s="91">
        <v>0</v>
      </c>
      <c r="BH78" s="91">
        <v>1368232.6</v>
      </c>
      <c r="BI78" s="91">
        <v>1230160</v>
      </c>
      <c r="BJ78" s="91">
        <v>1596155.2237156236</v>
      </c>
      <c r="BK78" s="91">
        <v>5392.4162963365661</v>
      </c>
      <c r="BL78" s="91">
        <v>5215.1287770034842</v>
      </c>
      <c r="BM78" s="91">
        <v>3.3994849775300859E-2</v>
      </c>
      <c r="BN78" s="91">
        <v>-9.9324248876504293E-3</v>
      </c>
      <c r="BO78" s="91">
        <v>-15332.466957675359</v>
      </c>
      <c r="BP78" s="91">
        <v>1718895.3567579484</v>
      </c>
      <c r="BQ78" s="91">
        <v>5794.6714755336088</v>
      </c>
      <c r="BR78" s="91" t="s">
        <v>1338</v>
      </c>
      <c r="BS78" s="91">
        <v>5807.0789079660417</v>
      </c>
      <c r="BT78" s="91">
        <v>1.970907847751513E-2</v>
      </c>
      <c r="BU78" s="91">
        <v>0</v>
      </c>
      <c r="BV78" s="91">
        <v>1718895.3567579484</v>
      </c>
      <c r="BW78" s="91">
        <v>0</v>
      </c>
      <c r="BX78" s="91">
        <v>1718895.3567579484</v>
      </c>
      <c r="BY78" s="91">
        <v>3672.6</v>
      </c>
      <c r="BZ78" s="91">
        <v>1715222.7567579483</v>
      </c>
      <c r="CB78" s="1219">
        <v>0</v>
      </c>
      <c r="CC78" s="91">
        <v>0</v>
      </c>
      <c r="CD78" s="91">
        <v>0</v>
      </c>
      <c r="CE78" s="91">
        <v>0</v>
      </c>
      <c r="CF78" s="606">
        <v>0</v>
      </c>
      <c r="CG78" s="606">
        <v>0</v>
      </c>
      <c r="CH78" s="606">
        <v>0</v>
      </c>
      <c r="CI78" s="606">
        <v>0</v>
      </c>
      <c r="CJ78" s="606">
        <v>0</v>
      </c>
      <c r="CK78" s="609">
        <v>0</v>
      </c>
      <c r="CL78" s="609">
        <v>0</v>
      </c>
      <c r="CM78" s="609"/>
      <c r="CN78" s="609"/>
      <c r="CO78" s="609"/>
      <c r="CP78" s="609">
        <v>0</v>
      </c>
      <c r="CQ78" s="609">
        <v>0</v>
      </c>
      <c r="CR78" s="609">
        <v>0</v>
      </c>
      <c r="CS78" s="609">
        <v>0</v>
      </c>
      <c r="CT78" s="618">
        <v>0</v>
      </c>
      <c r="CU78" s="613">
        <v>0</v>
      </c>
      <c r="CV78" s="613">
        <v>0</v>
      </c>
      <c r="CW78" s="613">
        <v>0</v>
      </c>
      <c r="CX78" s="623">
        <v>0</v>
      </c>
      <c r="CY78" s="618">
        <v>0</v>
      </c>
      <c r="CZ78" s="613">
        <v>0</v>
      </c>
      <c r="DA78" s="613">
        <v>0</v>
      </c>
      <c r="DB78" s="613">
        <v>0</v>
      </c>
      <c r="DC78" s="623">
        <v>0</v>
      </c>
      <c r="DD78" s="618">
        <v>0</v>
      </c>
      <c r="DE78" s="614"/>
      <c r="DF78" s="614"/>
      <c r="DG78" s="614"/>
      <c r="DH78" s="624"/>
      <c r="DI78" s="619"/>
      <c r="DJ78" s="617">
        <f t="shared" si="11"/>
        <v>0</v>
      </c>
      <c r="DK78" s="612">
        <f t="shared" si="12"/>
        <v>1715222.7567579483</v>
      </c>
      <c r="DL78" s="511">
        <f t="shared" si="13"/>
        <v>3672.6</v>
      </c>
      <c r="DM78" s="511">
        <f t="shared" si="14"/>
        <v>1718895.3567579484</v>
      </c>
      <c r="DN78" s="70"/>
      <c r="DO78" s="76"/>
      <c r="DP78" s="29"/>
    </row>
    <row r="79" spans="1:120" x14ac:dyDescent="0.25">
      <c r="A79" s="510">
        <v>3542</v>
      </c>
      <c r="B79" s="365">
        <v>8313542</v>
      </c>
      <c r="C79" s="90" t="s">
        <v>137</v>
      </c>
      <c r="D79" s="91">
        <v>384</v>
      </c>
      <c r="E79" s="91">
        <v>384</v>
      </c>
      <c r="F79" s="91">
        <v>0</v>
      </c>
      <c r="G79" s="91">
        <v>0</v>
      </c>
      <c r="H79" s="91">
        <v>0</v>
      </c>
      <c r="I79" s="91">
        <v>1367808</v>
      </c>
      <c r="J79" s="91">
        <v>0</v>
      </c>
      <c r="K79" s="91">
        <v>0</v>
      </c>
      <c r="L79" s="91">
        <v>33810</v>
      </c>
      <c r="M79" s="91">
        <v>0</v>
      </c>
      <c r="N79" s="91">
        <v>56580</v>
      </c>
      <c r="O79" s="91">
        <v>0</v>
      </c>
      <c r="P79" s="91">
        <v>5875.0000000000036</v>
      </c>
      <c r="Q79" s="91">
        <v>29925</v>
      </c>
      <c r="R79" s="91">
        <v>20025</v>
      </c>
      <c r="S79" s="91">
        <v>28614.999999999938</v>
      </c>
      <c r="T79" s="91">
        <v>19569.999999999993</v>
      </c>
      <c r="U79" s="91">
        <v>12240</v>
      </c>
      <c r="V79" s="91">
        <v>0</v>
      </c>
      <c r="W79" s="91">
        <v>0</v>
      </c>
      <c r="X79" s="91">
        <v>0</v>
      </c>
      <c r="Y79" s="91">
        <v>0</v>
      </c>
      <c r="Z79" s="91">
        <v>0</v>
      </c>
      <c r="AA79" s="91">
        <v>0</v>
      </c>
      <c r="AB79" s="91">
        <v>88446.846846846747</v>
      </c>
      <c r="AC79" s="91">
        <v>0</v>
      </c>
      <c r="AD79" s="91">
        <v>103149.76781532286</v>
      </c>
      <c r="AE79" s="91">
        <v>0</v>
      </c>
      <c r="AF79" s="91">
        <v>0</v>
      </c>
      <c r="AG79" s="91">
        <v>0</v>
      </c>
      <c r="AH79" s="91">
        <v>134400</v>
      </c>
      <c r="AI79" s="91">
        <v>0</v>
      </c>
      <c r="AJ79" s="91">
        <v>0</v>
      </c>
      <c r="AK79" s="91">
        <v>0</v>
      </c>
      <c r="AL79" s="91">
        <v>6656</v>
      </c>
      <c r="AM79" s="91">
        <v>0</v>
      </c>
      <c r="AN79" s="91">
        <v>0</v>
      </c>
      <c r="AO79" s="91">
        <v>0</v>
      </c>
      <c r="AP79" s="91">
        <v>0</v>
      </c>
      <c r="AQ79" s="91">
        <v>0</v>
      </c>
      <c r="AR79" s="91">
        <v>0</v>
      </c>
      <c r="AS79" s="91">
        <v>0</v>
      </c>
      <c r="AT79" s="91">
        <v>0</v>
      </c>
      <c r="AU79" s="91">
        <v>1367808</v>
      </c>
      <c r="AV79" s="91">
        <v>398236.61466216954</v>
      </c>
      <c r="AW79" s="91">
        <v>141056</v>
      </c>
      <c r="AX79" s="91">
        <v>308760.81531706342</v>
      </c>
      <c r="AY79" s="91">
        <v>1907100.6146621695</v>
      </c>
      <c r="AZ79" s="91">
        <v>1900444.6146621695</v>
      </c>
      <c r="BA79" s="91">
        <v>4610</v>
      </c>
      <c r="BB79" s="91">
        <v>1770240</v>
      </c>
      <c r="BC79" s="91">
        <v>0</v>
      </c>
      <c r="BD79" s="91">
        <v>0</v>
      </c>
      <c r="BE79" s="91">
        <v>1907100.6146621695</v>
      </c>
      <c r="BF79" s="91">
        <v>1907100.6146621697</v>
      </c>
      <c r="BG79" s="91">
        <v>0</v>
      </c>
      <c r="BH79" s="91">
        <v>1776896</v>
      </c>
      <c r="BI79" s="91">
        <v>1635840</v>
      </c>
      <c r="BJ79" s="91">
        <v>1766044.6146621695</v>
      </c>
      <c r="BK79" s="91">
        <v>4599.0745173493997</v>
      </c>
      <c r="BL79" s="91">
        <v>4502.2663932975875</v>
      </c>
      <c r="BM79" s="91">
        <v>2.1502087081281571E-2</v>
      </c>
      <c r="BN79" s="91">
        <v>-3.6860435406407856E-3</v>
      </c>
      <c r="BO79" s="91">
        <v>-6372.6911835873252</v>
      </c>
      <c r="BP79" s="91">
        <v>1900727.9234785822</v>
      </c>
      <c r="BQ79" s="91">
        <v>4932.4789673921414</v>
      </c>
      <c r="BR79" s="91" t="s">
        <v>1338</v>
      </c>
      <c r="BS79" s="91">
        <v>4949.8123007254744</v>
      </c>
      <c r="BT79" s="91">
        <v>1.4444144188166197E-2</v>
      </c>
      <c r="BU79" s="91">
        <v>0</v>
      </c>
      <c r="BV79" s="91">
        <v>1900727.9234785822</v>
      </c>
      <c r="BW79" s="91">
        <v>0</v>
      </c>
      <c r="BX79" s="91">
        <v>1900727.9234785822</v>
      </c>
      <c r="BY79" s="91">
        <v>6656</v>
      </c>
      <c r="BZ79" s="91">
        <v>1894071.9234785822</v>
      </c>
      <c r="CB79" s="1219">
        <v>0</v>
      </c>
      <c r="CC79" s="91">
        <v>0</v>
      </c>
      <c r="CD79" s="91">
        <v>0</v>
      </c>
      <c r="CE79" s="91">
        <v>0</v>
      </c>
      <c r="CF79" s="606">
        <v>0</v>
      </c>
      <c r="CG79" s="606">
        <v>0</v>
      </c>
      <c r="CH79" s="606">
        <v>0</v>
      </c>
      <c r="CI79" s="606">
        <v>0</v>
      </c>
      <c r="CJ79" s="606">
        <v>0</v>
      </c>
      <c r="CK79" s="609">
        <v>0</v>
      </c>
      <c r="CL79" s="609">
        <v>0</v>
      </c>
      <c r="CM79" s="609"/>
      <c r="CN79" s="609"/>
      <c r="CO79" s="609"/>
      <c r="CP79" s="609">
        <v>0</v>
      </c>
      <c r="CQ79" s="609">
        <v>0</v>
      </c>
      <c r="CR79" s="609">
        <v>0</v>
      </c>
      <c r="CS79" s="609">
        <v>0</v>
      </c>
      <c r="CT79" s="618">
        <v>0</v>
      </c>
      <c r="CU79" s="613">
        <v>0</v>
      </c>
      <c r="CV79" s="613">
        <v>0</v>
      </c>
      <c r="CW79" s="613">
        <v>0</v>
      </c>
      <c r="CX79" s="623">
        <v>0</v>
      </c>
      <c r="CY79" s="618">
        <v>0</v>
      </c>
      <c r="CZ79" s="613">
        <v>0</v>
      </c>
      <c r="DA79" s="613">
        <v>0</v>
      </c>
      <c r="DB79" s="613">
        <v>0</v>
      </c>
      <c r="DC79" s="623">
        <v>0</v>
      </c>
      <c r="DD79" s="618">
        <v>0</v>
      </c>
      <c r="DE79" s="614"/>
      <c r="DF79" s="614"/>
      <c r="DG79" s="614"/>
      <c r="DH79" s="624"/>
      <c r="DI79" s="619"/>
      <c r="DJ79" s="617">
        <f t="shared" si="11"/>
        <v>0</v>
      </c>
      <c r="DK79" s="612">
        <f t="shared" si="12"/>
        <v>1894071.9234785822</v>
      </c>
      <c r="DL79" s="511">
        <f t="shared" si="13"/>
        <v>6656</v>
      </c>
      <c r="DM79" s="511">
        <f t="shared" si="14"/>
        <v>1900727.9234785822</v>
      </c>
      <c r="DN79" s="70"/>
      <c r="DO79" s="76"/>
      <c r="DP79" s="29"/>
    </row>
    <row r="80" spans="1:120" x14ac:dyDescent="0.25">
      <c r="A80" s="510">
        <v>3543</v>
      </c>
      <c r="B80" s="365">
        <v>8313543</v>
      </c>
      <c r="C80" s="90" t="s">
        <v>138</v>
      </c>
      <c r="D80" s="91">
        <v>308</v>
      </c>
      <c r="E80" s="91">
        <v>308</v>
      </c>
      <c r="F80" s="91">
        <v>0</v>
      </c>
      <c r="G80" s="91">
        <v>0</v>
      </c>
      <c r="H80" s="91">
        <v>0</v>
      </c>
      <c r="I80" s="91">
        <v>1097096</v>
      </c>
      <c r="J80" s="91">
        <v>0</v>
      </c>
      <c r="K80" s="91">
        <v>0</v>
      </c>
      <c r="L80" s="91">
        <v>22049.999999999985</v>
      </c>
      <c r="M80" s="91">
        <v>0</v>
      </c>
      <c r="N80" s="91">
        <v>37719.999999999913</v>
      </c>
      <c r="O80" s="91">
        <v>0</v>
      </c>
      <c r="P80" s="91">
        <v>14569.999999999978</v>
      </c>
      <c r="Q80" s="91">
        <v>8265.0000000000036</v>
      </c>
      <c r="R80" s="91">
        <v>7565</v>
      </c>
      <c r="S80" s="91">
        <v>4364.9999999999964</v>
      </c>
      <c r="T80" s="91">
        <v>10299.999999999995</v>
      </c>
      <c r="U80" s="91">
        <v>12239.999999999991</v>
      </c>
      <c r="V80" s="91">
        <v>0</v>
      </c>
      <c r="W80" s="91">
        <v>0</v>
      </c>
      <c r="X80" s="91">
        <v>0</v>
      </c>
      <c r="Y80" s="91">
        <v>0</v>
      </c>
      <c r="Z80" s="91">
        <v>0</v>
      </c>
      <c r="AA80" s="91">
        <v>0</v>
      </c>
      <c r="AB80" s="91">
        <v>20650.000000000062</v>
      </c>
      <c r="AC80" s="91">
        <v>0</v>
      </c>
      <c r="AD80" s="91">
        <v>88390.763358778597</v>
      </c>
      <c r="AE80" s="91">
        <v>0</v>
      </c>
      <c r="AF80" s="91">
        <v>0</v>
      </c>
      <c r="AG80" s="91">
        <v>0</v>
      </c>
      <c r="AH80" s="91">
        <v>134400</v>
      </c>
      <c r="AI80" s="91">
        <v>0</v>
      </c>
      <c r="AJ80" s="91">
        <v>0</v>
      </c>
      <c r="AK80" s="91">
        <v>0</v>
      </c>
      <c r="AL80" s="91">
        <v>5478.4</v>
      </c>
      <c r="AM80" s="91">
        <v>0</v>
      </c>
      <c r="AN80" s="91">
        <v>0</v>
      </c>
      <c r="AO80" s="91">
        <v>0</v>
      </c>
      <c r="AP80" s="91">
        <v>0</v>
      </c>
      <c r="AQ80" s="91">
        <v>0</v>
      </c>
      <c r="AR80" s="91">
        <v>0</v>
      </c>
      <c r="AS80" s="91">
        <v>0</v>
      </c>
      <c r="AT80" s="91">
        <v>0</v>
      </c>
      <c r="AU80" s="91">
        <v>1097096</v>
      </c>
      <c r="AV80" s="91">
        <v>226115.76335877855</v>
      </c>
      <c r="AW80" s="91">
        <v>139878.39999999999</v>
      </c>
      <c r="AX80" s="91">
        <v>212348.52658396942</v>
      </c>
      <c r="AY80" s="91">
        <v>1463090.1633587785</v>
      </c>
      <c r="AZ80" s="91">
        <v>1457611.7633587786</v>
      </c>
      <c r="BA80" s="91">
        <v>4610</v>
      </c>
      <c r="BB80" s="91">
        <v>1419880</v>
      </c>
      <c r="BC80" s="91">
        <v>0</v>
      </c>
      <c r="BD80" s="91">
        <v>0</v>
      </c>
      <c r="BE80" s="91">
        <v>1463090.1633587785</v>
      </c>
      <c r="BF80" s="91">
        <v>1463090.1633587785</v>
      </c>
      <c r="BG80" s="91">
        <v>0</v>
      </c>
      <c r="BH80" s="91">
        <v>1425358.4</v>
      </c>
      <c r="BI80" s="91">
        <v>1285480</v>
      </c>
      <c r="BJ80" s="91">
        <v>1323211.7633587786</v>
      </c>
      <c r="BK80" s="91">
        <v>4296.1420888272032</v>
      </c>
      <c r="BL80" s="91">
        <v>4206.2460043189376</v>
      </c>
      <c r="BM80" s="91">
        <v>2.1372046336795587E-2</v>
      </c>
      <c r="BN80" s="91">
        <v>-3.6210231683977932E-3</v>
      </c>
      <c r="BO80" s="91">
        <v>-4691.1215839548113</v>
      </c>
      <c r="BP80" s="91">
        <v>1458399.0417748236</v>
      </c>
      <c r="BQ80" s="91">
        <v>4717.2748109572194</v>
      </c>
      <c r="BR80" s="91" t="s">
        <v>1338</v>
      </c>
      <c r="BS80" s="91">
        <v>4735.0618239442319</v>
      </c>
      <c r="BT80" s="91">
        <v>1.4185512006559486E-2</v>
      </c>
      <c r="BU80" s="91">
        <v>0</v>
      </c>
      <c r="BV80" s="91">
        <v>1458399.0417748236</v>
      </c>
      <c r="BW80" s="91">
        <v>0</v>
      </c>
      <c r="BX80" s="91">
        <v>1458399.0417748236</v>
      </c>
      <c r="BY80" s="91">
        <v>5478.4</v>
      </c>
      <c r="BZ80" s="91">
        <v>1452920.6417748237</v>
      </c>
      <c r="CB80" s="1219">
        <v>0</v>
      </c>
      <c r="CC80" s="91">
        <v>0</v>
      </c>
      <c r="CD80" s="91">
        <v>0</v>
      </c>
      <c r="CE80" s="91">
        <v>0</v>
      </c>
      <c r="CF80" s="606">
        <v>0</v>
      </c>
      <c r="CG80" s="606">
        <v>13419</v>
      </c>
      <c r="CH80" s="606">
        <v>9527</v>
      </c>
      <c r="CI80" s="606">
        <v>11202</v>
      </c>
      <c r="CJ80" s="606">
        <v>34148</v>
      </c>
      <c r="CK80" s="609">
        <v>179277</v>
      </c>
      <c r="CL80" s="609">
        <v>0</v>
      </c>
      <c r="CM80" s="609"/>
      <c r="CN80" s="609"/>
      <c r="CO80" s="609"/>
      <c r="CP80" s="609">
        <v>0</v>
      </c>
      <c r="CQ80" s="609">
        <v>4417.2</v>
      </c>
      <c r="CR80" s="609">
        <v>2388</v>
      </c>
      <c r="CS80" s="609">
        <v>1144.8</v>
      </c>
      <c r="CT80" s="618">
        <v>187227</v>
      </c>
      <c r="CU80" s="613">
        <v>0</v>
      </c>
      <c r="CV80" s="613">
        <v>0</v>
      </c>
      <c r="CW80" s="613">
        <v>0</v>
      </c>
      <c r="CX80" s="623">
        <v>0</v>
      </c>
      <c r="CY80" s="618">
        <v>0</v>
      </c>
      <c r="CZ80" s="613">
        <v>0</v>
      </c>
      <c r="DA80" s="613">
        <v>0</v>
      </c>
      <c r="DB80" s="613">
        <v>0</v>
      </c>
      <c r="DC80" s="623">
        <v>0</v>
      </c>
      <c r="DD80" s="618">
        <v>0</v>
      </c>
      <c r="DE80" s="614"/>
      <c r="DF80" s="614"/>
      <c r="DG80" s="614"/>
      <c r="DH80" s="624"/>
      <c r="DI80" s="619"/>
      <c r="DJ80" s="617">
        <f t="shared" si="11"/>
        <v>187227</v>
      </c>
      <c r="DK80" s="612">
        <f t="shared" si="12"/>
        <v>1640147.6417748237</v>
      </c>
      <c r="DL80" s="511">
        <f t="shared" si="13"/>
        <v>5478.4</v>
      </c>
      <c r="DM80" s="511">
        <f t="shared" si="14"/>
        <v>1645626.0417748236</v>
      </c>
      <c r="DN80" s="70"/>
      <c r="DO80" s="76"/>
      <c r="DP80" s="29"/>
    </row>
    <row r="81" spans="1:120" x14ac:dyDescent="0.25">
      <c r="A81" s="510">
        <v>3544</v>
      </c>
      <c r="B81" s="365">
        <v>8313544</v>
      </c>
      <c r="C81" s="90" t="s">
        <v>139</v>
      </c>
      <c r="D81" s="91">
        <v>540</v>
      </c>
      <c r="E81" s="91">
        <v>540</v>
      </c>
      <c r="F81" s="91">
        <v>0</v>
      </c>
      <c r="G81" s="91">
        <v>0</v>
      </c>
      <c r="H81" s="91">
        <v>0</v>
      </c>
      <c r="I81" s="91">
        <v>1923480</v>
      </c>
      <c r="J81" s="91">
        <v>0</v>
      </c>
      <c r="K81" s="91">
        <v>0</v>
      </c>
      <c r="L81" s="91">
        <v>148469.99999999997</v>
      </c>
      <c r="M81" s="91">
        <v>0</v>
      </c>
      <c r="N81" s="91">
        <v>249280</v>
      </c>
      <c r="O81" s="91">
        <v>0</v>
      </c>
      <c r="P81" s="91">
        <v>2115.0000000000041</v>
      </c>
      <c r="Q81" s="91">
        <v>9690.0000000000055</v>
      </c>
      <c r="R81" s="91">
        <v>111250.00000000001</v>
      </c>
      <c r="S81" s="91">
        <v>107184.99999999993</v>
      </c>
      <c r="T81" s="91">
        <v>3605.0000000000105</v>
      </c>
      <c r="U81" s="91">
        <v>679.99999999999932</v>
      </c>
      <c r="V81" s="91">
        <v>0</v>
      </c>
      <c r="W81" s="91">
        <v>0</v>
      </c>
      <c r="X81" s="91">
        <v>0</v>
      </c>
      <c r="Y81" s="91">
        <v>0</v>
      </c>
      <c r="Z81" s="91">
        <v>0</v>
      </c>
      <c r="AA81" s="91">
        <v>0</v>
      </c>
      <c r="AB81" s="91">
        <v>151335</v>
      </c>
      <c r="AC81" s="91">
        <v>0</v>
      </c>
      <c r="AD81" s="91">
        <v>305527.03591991961</v>
      </c>
      <c r="AE81" s="91">
        <v>0</v>
      </c>
      <c r="AF81" s="91">
        <v>575.99999999999648</v>
      </c>
      <c r="AG81" s="91">
        <v>0</v>
      </c>
      <c r="AH81" s="91">
        <v>134400</v>
      </c>
      <c r="AI81" s="91">
        <v>0</v>
      </c>
      <c r="AJ81" s="91">
        <v>0</v>
      </c>
      <c r="AK81" s="91">
        <v>0</v>
      </c>
      <c r="AL81" s="91">
        <v>15462.4</v>
      </c>
      <c r="AM81" s="91">
        <v>186923</v>
      </c>
      <c r="AN81" s="91">
        <v>0</v>
      </c>
      <c r="AO81" s="91">
        <v>0</v>
      </c>
      <c r="AP81" s="91">
        <v>0</v>
      </c>
      <c r="AQ81" s="91">
        <v>0</v>
      </c>
      <c r="AR81" s="91">
        <v>0</v>
      </c>
      <c r="AS81" s="91">
        <v>0</v>
      </c>
      <c r="AT81" s="91">
        <v>0</v>
      </c>
      <c r="AU81" s="91">
        <v>1923480</v>
      </c>
      <c r="AV81" s="91">
        <v>1089713.0359199196</v>
      </c>
      <c r="AW81" s="91">
        <v>336785.4</v>
      </c>
      <c r="AX81" s="91">
        <v>622578.48516177165</v>
      </c>
      <c r="AY81" s="91">
        <v>3349978.4359199195</v>
      </c>
      <c r="AZ81" s="91">
        <v>3147593.0359199196</v>
      </c>
      <c r="BA81" s="91">
        <v>4610</v>
      </c>
      <c r="BB81" s="91">
        <v>2489400</v>
      </c>
      <c r="BC81" s="91">
        <v>0</v>
      </c>
      <c r="BD81" s="91">
        <v>0</v>
      </c>
      <c r="BE81" s="91">
        <v>3349978.4359199195</v>
      </c>
      <c r="BF81" s="91">
        <v>3349978.4359199195</v>
      </c>
      <c r="BG81" s="91">
        <v>0</v>
      </c>
      <c r="BH81" s="91">
        <v>2691785.4</v>
      </c>
      <c r="BI81" s="91">
        <v>2541923</v>
      </c>
      <c r="BJ81" s="91">
        <v>3200116.0359199196</v>
      </c>
      <c r="BK81" s="91">
        <v>5926.1408072591103</v>
      </c>
      <c r="BL81" s="91">
        <v>5648.5902153988873</v>
      </c>
      <c r="BM81" s="91">
        <v>4.9136259009120414E-2</v>
      </c>
      <c r="BN81" s="91">
        <v>-1.7503129504560205E-2</v>
      </c>
      <c r="BO81" s="91">
        <v>-53388.723271491908</v>
      </c>
      <c r="BP81" s="91">
        <v>3296589.7126484276</v>
      </c>
      <c r="BQ81" s="91">
        <v>5730.0079863859773</v>
      </c>
      <c r="BR81" s="91" t="s">
        <v>1338</v>
      </c>
      <c r="BS81" s="91">
        <v>6104.7957641637549</v>
      </c>
      <c r="BT81" s="91">
        <v>3.0723045899225143E-2</v>
      </c>
      <c r="BU81" s="91">
        <v>0</v>
      </c>
      <c r="BV81" s="91">
        <v>3296589.7126484276</v>
      </c>
      <c r="BW81" s="91">
        <v>0</v>
      </c>
      <c r="BX81" s="91">
        <v>3296589.7126484276</v>
      </c>
      <c r="BY81" s="91">
        <v>15462.4</v>
      </c>
      <c r="BZ81" s="91">
        <v>3281127.3126484277</v>
      </c>
      <c r="CB81" s="1219">
        <v>0</v>
      </c>
      <c r="CC81" s="91">
        <v>0</v>
      </c>
      <c r="CD81" s="91">
        <v>0</v>
      </c>
      <c r="CE81" s="91">
        <v>0</v>
      </c>
      <c r="CF81" s="606">
        <v>0</v>
      </c>
      <c r="CG81" s="606">
        <v>9360</v>
      </c>
      <c r="CH81" s="606">
        <v>7770</v>
      </c>
      <c r="CI81" s="606">
        <v>8589</v>
      </c>
      <c r="CJ81" s="606">
        <v>25719</v>
      </c>
      <c r="CK81" s="609">
        <v>135024.75</v>
      </c>
      <c r="CL81" s="609">
        <v>0</v>
      </c>
      <c r="CM81" s="609"/>
      <c r="CN81" s="609"/>
      <c r="CO81" s="609"/>
      <c r="CP81" s="609">
        <v>0</v>
      </c>
      <c r="CQ81" s="609">
        <v>14527.8</v>
      </c>
      <c r="CR81" s="609">
        <v>248.8</v>
      </c>
      <c r="CS81" s="609">
        <v>680.6</v>
      </c>
      <c r="CT81" s="618">
        <v>150481.94999999998</v>
      </c>
      <c r="CU81" s="613">
        <v>0</v>
      </c>
      <c r="CV81" s="613">
        <v>0</v>
      </c>
      <c r="CW81" s="613">
        <v>0</v>
      </c>
      <c r="CX81" s="623">
        <v>0</v>
      </c>
      <c r="CY81" s="618">
        <v>0</v>
      </c>
      <c r="CZ81" s="613">
        <v>0</v>
      </c>
      <c r="DA81" s="613">
        <v>0</v>
      </c>
      <c r="DB81" s="613">
        <v>0</v>
      </c>
      <c r="DC81" s="623">
        <v>0</v>
      </c>
      <c r="DD81" s="618">
        <v>0</v>
      </c>
      <c r="DE81" s="614"/>
      <c r="DF81" s="614"/>
      <c r="DG81" s="614"/>
      <c r="DH81" s="624"/>
      <c r="DI81" s="619"/>
      <c r="DJ81" s="617">
        <f t="shared" si="11"/>
        <v>150481.94999999998</v>
      </c>
      <c r="DK81" s="612">
        <f t="shared" si="12"/>
        <v>3431609.2626484279</v>
      </c>
      <c r="DL81" s="511">
        <f t="shared" si="13"/>
        <v>15462.4</v>
      </c>
      <c r="DM81" s="511">
        <f t="shared" si="14"/>
        <v>3447071.6626484278</v>
      </c>
      <c r="DN81" s="70"/>
      <c r="DO81" s="76"/>
      <c r="DP81" s="29"/>
    </row>
    <row r="82" spans="1:120" x14ac:dyDescent="0.25">
      <c r="A82" s="510">
        <v>3546</v>
      </c>
      <c r="B82" s="365">
        <v>8313546</v>
      </c>
      <c r="C82" s="90" t="s">
        <v>140</v>
      </c>
      <c r="D82" s="91">
        <v>604</v>
      </c>
      <c r="E82" s="91">
        <v>604</v>
      </c>
      <c r="F82" s="91">
        <v>0</v>
      </c>
      <c r="G82" s="91">
        <v>0</v>
      </c>
      <c r="H82" s="91">
        <v>0</v>
      </c>
      <c r="I82" s="91">
        <v>2151448</v>
      </c>
      <c r="J82" s="91">
        <v>0</v>
      </c>
      <c r="K82" s="91">
        <v>0</v>
      </c>
      <c r="L82" s="91">
        <v>155330.00000000009</v>
      </c>
      <c r="M82" s="91">
        <v>0</v>
      </c>
      <c r="N82" s="91">
        <v>265680.00000000012</v>
      </c>
      <c r="O82" s="91">
        <v>0</v>
      </c>
      <c r="P82" s="91">
        <v>1175.0000000000005</v>
      </c>
      <c r="Q82" s="91">
        <v>37905.000000000051</v>
      </c>
      <c r="R82" s="91">
        <v>65415.000000000102</v>
      </c>
      <c r="S82" s="91">
        <v>13579.999999999989</v>
      </c>
      <c r="T82" s="91">
        <v>78795.000000000087</v>
      </c>
      <c r="U82" s="91">
        <v>7479.99999999999</v>
      </c>
      <c r="V82" s="91">
        <v>0</v>
      </c>
      <c r="W82" s="91">
        <v>0</v>
      </c>
      <c r="X82" s="91">
        <v>0</v>
      </c>
      <c r="Y82" s="91">
        <v>0</v>
      </c>
      <c r="Z82" s="91">
        <v>0</v>
      </c>
      <c r="AA82" s="91">
        <v>0</v>
      </c>
      <c r="AB82" s="91">
        <v>134655.11450381667</v>
      </c>
      <c r="AC82" s="91">
        <v>0</v>
      </c>
      <c r="AD82" s="91">
        <v>300171.70745272515</v>
      </c>
      <c r="AE82" s="91">
        <v>0</v>
      </c>
      <c r="AF82" s="91">
        <v>0</v>
      </c>
      <c r="AG82" s="91">
        <v>0</v>
      </c>
      <c r="AH82" s="91">
        <v>134400</v>
      </c>
      <c r="AI82" s="91">
        <v>0</v>
      </c>
      <c r="AJ82" s="91">
        <v>0</v>
      </c>
      <c r="AK82" s="91">
        <v>0</v>
      </c>
      <c r="AL82" s="91">
        <v>19251.2</v>
      </c>
      <c r="AM82" s="91">
        <v>0</v>
      </c>
      <c r="AN82" s="91">
        <v>0</v>
      </c>
      <c r="AO82" s="91">
        <v>0</v>
      </c>
      <c r="AP82" s="91">
        <v>0</v>
      </c>
      <c r="AQ82" s="91">
        <v>0</v>
      </c>
      <c r="AR82" s="91">
        <v>0</v>
      </c>
      <c r="AS82" s="91">
        <v>0</v>
      </c>
      <c r="AT82" s="91">
        <v>0</v>
      </c>
      <c r="AU82" s="91">
        <v>2151448</v>
      </c>
      <c r="AV82" s="91">
        <v>1060186.8219565423</v>
      </c>
      <c r="AW82" s="91">
        <v>153651.20000000001</v>
      </c>
      <c r="AX82" s="91">
        <v>638353.06023586425</v>
      </c>
      <c r="AY82" s="91">
        <v>3365286.0219565425</v>
      </c>
      <c r="AZ82" s="91">
        <v>3346034.8219565423</v>
      </c>
      <c r="BA82" s="91">
        <v>4610</v>
      </c>
      <c r="BB82" s="91">
        <v>2784440</v>
      </c>
      <c r="BC82" s="91">
        <v>0</v>
      </c>
      <c r="BD82" s="91">
        <v>0</v>
      </c>
      <c r="BE82" s="91">
        <v>3365286.0219565425</v>
      </c>
      <c r="BF82" s="91">
        <v>3365286.021956542</v>
      </c>
      <c r="BG82" s="91">
        <v>0</v>
      </c>
      <c r="BH82" s="91">
        <v>2803691.2</v>
      </c>
      <c r="BI82" s="91">
        <v>2650040</v>
      </c>
      <c r="BJ82" s="91">
        <v>3211634.8219565423</v>
      </c>
      <c r="BK82" s="91">
        <v>5317.2761952922883</v>
      </c>
      <c r="BL82" s="91">
        <v>5077.1029304132235</v>
      </c>
      <c r="BM82" s="91">
        <v>4.7305179384952364E-2</v>
      </c>
      <c r="BN82" s="91">
        <v>-1.658758969247618E-2</v>
      </c>
      <c r="BO82" s="91">
        <v>-50867.007742642454</v>
      </c>
      <c r="BP82" s="91">
        <v>3314419.0142139001</v>
      </c>
      <c r="BQ82" s="91">
        <v>5455.5758513475166</v>
      </c>
      <c r="BR82" s="91" t="s">
        <v>1338</v>
      </c>
      <c r="BS82" s="91">
        <v>5487.4486990296355</v>
      </c>
      <c r="BT82" s="91">
        <v>3.0510932970414295E-2</v>
      </c>
      <c r="BU82" s="91">
        <v>0</v>
      </c>
      <c r="BV82" s="91">
        <v>3314419.0142139001</v>
      </c>
      <c r="BW82" s="91">
        <v>0</v>
      </c>
      <c r="BX82" s="91">
        <v>3314419.0142139001</v>
      </c>
      <c r="BY82" s="91">
        <v>19251.2</v>
      </c>
      <c r="BZ82" s="91">
        <v>3295167.8142138999</v>
      </c>
      <c r="CB82" s="1219">
        <v>0</v>
      </c>
      <c r="CC82" s="91">
        <v>0</v>
      </c>
      <c r="CD82" s="91">
        <v>0</v>
      </c>
      <c r="CE82" s="91">
        <v>0</v>
      </c>
      <c r="CF82" s="606">
        <v>0</v>
      </c>
      <c r="CG82" s="606">
        <v>12810</v>
      </c>
      <c r="CH82" s="606">
        <v>9716</v>
      </c>
      <c r="CI82" s="606">
        <v>11095.000000000002</v>
      </c>
      <c r="CJ82" s="606">
        <v>33621</v>
      </c>
      <c r="CK82" s="609">
        <v>176510.25</v>
      </c>
      <c r="CL82" s="609">
        <v>0</v>
      </c>
      <c r="CM82" s="609"/>
      <c r="CN82" s="609"/>
      <c r="CO82" s="609"/>
      <c r="CP82" s="609">
        <v>0</v>
      </c>
      <c r="CQ82" s="609">
        <v>16224</v>
      </c>
      <c r="CR82" s="609">
        <v>65.2</v>
      </c>
      <c r="CS82" s="609">
        <v>3661.8</v>
      </c>
      <c r="CT82" s="618">
        <v>196461.25</v>
      </c>
      <c r="CU82" s="613">
        <v>225</v>
      </c>
      <c r="CV82" s="613">
        <v>210</v>
      </c>
      <c r="CW82" s="613">
        <v>330</v>
      </c>
      <c r="CX82" s="623">
        <v>765</v>
      </c>
      <c r="CY82" s="618">
        <v>5898.15</v>
      </c>
      <c r="CZ82" s="613">
        <v>225</v>
      </c>
      <c r="DA82" s="613">
        <v>210</v>
      </c>
      <c r="DB82" s="613">
        <v>330</v>
      </c>
      <c r="DC82" s="623">
        <v>765</v>
      </c>
      <c r="DD82" s="618">
        <v>5898.15</v>
      </c>
      <c r="DE82" s="614"/>
      <c r="DF82" s="614"/>
      <c r="DG82" s="614"/>
      <c r="DH82" s="624"/>
      <c r="DI82" s="619"/>
      <c r="DJ82" s="617">
        <f t="shared" si="11"/>
        <v>208257.55</v>
      </c>
      <c r="DK82" s="612">
        <f t="shared" si="12"/>
        <v>3503425.3642138997</v>
      </c>
      <c r="DL82" s="511">
        <f t="shared" si="13"/>
        <v>19251.2</v>
      </c>
      <c r="DM82" s="511">
        <f t="shared" si="14"/>
        <v>3522676.5642138999</v>
      </c>
      <c r="DN82" s="70"/>
      <c r="DO82" s="76"/>
      <c r="DP82" s="29"/>
    </row>
    <row r="83" spans="1:120" x14ac:dyDescent="0.25">
      <c r="A83" s="510">
        <v>4000</v>
      </c>
      <c r="B83" s="365">
        <v>8314000</v>
      </c>
      <c r="C83" s="90" t="s">
        <v>141</v>
      </c>
      <c r="D83" s="91">
        <v>419</v>
      </c>
      <c r="E83" s="91">
        <v>419</v>
      </c>
      <c r="F83" s="91">
        <v>0</v>
      </c>
      <c r="G83" s="91">
        <v>0</v>
      </c>
      <c r="H83" s="91">
        <v>0</v>
      </c>
      <c r="I83" s="91">
        <v>1492478</v>
      </c>
      <c r="J83" s="91">
        <v>0</v>
      </c>
      <c r="K83" s="91">
        <v>0</v>
      </c>
      <c r="L83" s="91">
        <v>86239.999999999913</v>
      </c>
      <c r="M83" s="91">
        <v>0</v>
      </c>
      <c r="N83" s="91">
        <v>147599.99999999991</v>
      </c>
      <c r="O83" s="91">
        <v>0</v>
      </c>
      <c r="P83" s="91">
        <v>8972.8297362110279</v>
      </c>
      <c r="Q83" s="91">
        <v>18900.215827338125</v>
      </c>
      <c r="R83" s="91">
        <v>42030.623501199014</v>
      </c>
      <c r="S83" s="91">
        <v>37036.786570743432</v>
      </c>
      <c r="T83" s="91">
        <v>22768.68105515587</v>
      </c>
      <c r="U83" s="91">
        <v>19814.580335731418</v>
      </c>
      <c r="V83" s="91">
        <v>0</v>
      </c>
      <c r="W83" s="91">
        <v>0</v>
      </c>
      <c r="X83" s="91">
        <v>0</v>
      </c>
      <c r="Y83" s="91">
        <v>0</v>
      </c>
      <c r="Z83" s="91">
        <v>0</v>
      </c>
      <c r="AA83" s="91">
        <v>0</v>
      </c>
      <c r="AB83" s="91">
        <v>130471.94444444451</v>
      </c>
      <c r="AC83" s="91">
        <v>0</v>
      </c>
      <c r="AD83" s="91">
        <v>144556.63246753241</v>
      </c>
      <c r="AE83" s="91">
        <v>0</v>
      </c>
      <c r="AF83" s="91">
        <v>31812.65035971241</v>
      </c>
      <c r="AG83" s="91">
        <v>0</v>
      </c>
      <c r="AH83" s="91">
        <v>134400</v>
      </c>
      <c r="AI83" s="91">
        <v>0</v>
      </c>
      <c r="AJ83" s="91">
        <v>0</v>
      </c>
      <c r="AK83" s="91">
        <v>0</v>
      </c>
      <c r="AL83" s="91">
        <v>12390.4</v>
      </c>
      <c r="AM83" s="91">
        <v>0</v>
      </c>
      <c r="AN83" s="91">
        <v>0</v>
      </c>
      <c r="AO83" s="91">
        <v>0</v>
      </c>
      <c r="AP83" s="91">
        <v>0</v>
      </c>
      <c r="AQ83" s="91">
        <v>0</v>
      </c>
      <c r="AR83" s="91">
        <v>0</v>
      </c>
      <c r="AS83" s="91">
        <v>0</v>
      </c>
      <c r="AT83" s="91">
        <v>0</v>
      </c>
      <c r="AU83" s="91">
        <v>1492478</v>
      </c>
      <c r="AV83" s="91">
        <v>690204.94429806806</v>
      </c>
      <c r="AW83" s="91">
        <v>146790.39999999999</v>
      </c>
      <c r="AX83" s="91">
        <v>449255.94730631611</v>
      </c>
      <c r="AY83" s="91">
        <v>2329473.344298068</v>
      </c>
      <c r="AZ83" s="91">
        <v>2317082.9442980681</v>
      </c>
      <c r="BA83" s="91">
        <v>4610</v>
      </c>
      <c r="BB83" s="91">
        <v>1931590</v>
      </c>
      <c r="BC83" s="91">
        <v>0</v>
      </c>
      <c r="BD83" s="91">
        <v>0</v>
      </c>
      <c r="BE83" s="91">
        <v>2329473.344298068</v>
      </c>
      <c r="BF83" s="91">
        <v>2329473.3442980684</v>
      </c>
      <c r="BG83" s="91">
        <v>0</v>
      </c>
      <c r="BH83" s="91">
        <v>1943980.4</v>
      </c>
      <c r="BI83" s="91">
        <v>1797190</v>
      </c>
      <c r="BJ83" s="91">
        <v>2182682.9442980681</v>
      </c>
      <c r="BK83" s="91">
        <v>5209.267170162454</v>
      </c>
      <c r="BL83" s="91">
        <v>4867.5467271428579</v>
      </c>
      <c r="BM83" s="91">
        <v>7.0203834123268596E-2</v>
      </c>
      <c r="BN83" s="91">
        <v>-2.8036917061634296E-2</v>
      </c>
      <c r="BO83" s="91">
        <v>-57181.350626781656</v>
      </c>
      <c r="BP83" s="91">
        <v>2272291.9936712864</v>
      </c>
      <c r="BQ83" s="91">
        <v>5393.5598894302784</v>
      </c>
      <c r="BR83" s="91" t="s">
        <v>1338</v>
      </c>
      <c r="BS83" s="91">
        <v>5423.1312498121397</v>
      </c>
      <c r="BT83" s="91">
        <v>3.9501952626804337E-2</v>
      </c>
      <c r="BU83" s="91">
        <v>0</v>
      </c>
      <c r="BV83" s="91">
        <v>2272291.9936712864</v>
      </c>
      <c r="BW83" s="91">
        <v>0</v>
      </c>
      <c r="BX83" s="91">
        <v>2272291.9936712864</v>
      </c>
      <c r="BY83" s="91">
        <v>12390.4</v>
      </c>
      <c r="BZ83" s="91">
        <v>2259901.5936712865</v>
      </c>
      <c r="CB83" s="1219">
        <v>0</v>
      </c>
      <c r="CC83" s="91">
        <v>0</v>
      </c>
      <c r="CD83" s="91">
        <v>0</v>
      </c>
      <c r="CE83" s="91">
        <v>0</v>
      </c>
      <c r="CF83" s="606">
        <v>0</v>
      </c>
      <c r="CG83" s="606">
        <v>4320</v>
      </c>
      <c r="CH83" s="606">
        <v>5040</v>
      </c>
      <c r="CI83" s="606">
        <v>4320</v>
      </c>
      <c r="CJ83" s="606">
        <v>13680</v>
      </c>
      <c r="CK83" s="609">
        <v>71820</v>
      </c>
      <c r="CL83" s="609">
        <v>0</v>
      </c>
      <c r="CM83" s="609"/>
      <c r="CN83" s="609"/>
      <c r="CO83" s="609"/>
      <c r="CP83" s="609">
        <v>0</v>
      </c>
      <c r="CQ83" s="609">
        <v>3300</v>
      </c>
      <c r="CR83" s="609">
        <v>618.80000000000007</v>
      </c>
      <c r="CS83" s="609">
        <v>393.8</v>
      </c>
      <c r="CT83" s="618">
        <v>76132.600000000006</v>
      </c>
      <c r="CU83" s="613">
        <v>0</v>
      </c>
      <c r="CV83" s="613">
        <v>0</v>
      </c>
      <c r="CW83" s="613">
        <v>0</v>
      </c>
      <c r="CX83" s="623">
        <v>0</v>
      </c>
      <c r="CY83" s="618">
        <v>0</v>
      </c>
      <c r="CZ83" s="613">
        <v>0</v>
      </c>
      <c r="DA83" s="613">
        <v>0</v>
      </c>
      <c r="DB83" s="613">
        <v>0</v>
      </c>
      <c r="DC83" s="623">
        <v>0</v>
      </c>
      <c r="DD83" s="618">
        <v>0</v>
      </c>
      <c r="DE83" s="614"/>
      <c r="DF83" s="614"/>
      <c r="DG83" s="614"/>
      <c r="DH83" s="624"/>
      <c r="DI83" s="619"/>
      <c r="DJ83" s="617">
        <f t="shared" si="11"/>
        <v>76132.600000000006</v>
      </c>
      <c r="DK83" s="612">
        <f t="shared" si="12"/>
        <v>2336034.1936712866</v>
      </c>
      <c r="DL83" s="511">
        <f t="shared" si="13"/>
        <v>12390.4</v>
      </c>
      <c r="DM83" s="511">
        <f t="shared" si="14"/>
        <v>2348424.5936712865</v>
      </c>
      <c r="DN83" s="70"/>
      <c r="DO83" s="76"/>
      <c r="DP83" s="29"/>
    </row>
    <row r="84" spans="1:120" x14ac:dyDescent="0.25">
      <c r="A84" s="510">
        <v>5201</v>
      </c>
      <c r="B84" s="365">
        <v>8315201</v>
      </c>
      <c r="C84" s="90" t="s">
        <v>142</v>
      </c>
      <c r="D84" s="91">
        <v>277</v>
      </c>
      <c r="E84" s="91">
        <v>277</v>
      </c>
      <c r="F84" s="91">
        <v>0</v>
      </c>
      <c r="G84" s="91">
        <v>0</v>
      </c>
      <c r="H84" s="91">
        <v>0</v>
      </c>
      <c r="I84" s="91">
        <v>986674</v>
      </c>
      <c r="J84" s="91">
        <v>0</v>
      </c>
      <c r="K84" s="91">
        <v>0</v>
      </c>
      <c r="L84" s="91">
        <v>33810.000000000036</v>
      </c>
      <c r="M84" s="91">
        <v>0</v>
      </c>
      <c r="N84" s="91">
        <v>58220.000000000022</v>
      </c>
      <c r="O84" s="91">
        <v>0</v>
      </c>
      <c r="P84" s="91">
        <v>4699.9999999999973</v>
      </c>
      <c r="Q84" s="91">
        <v>8550.0000000000055</v>
      </c>
      <c r="R84" s="91">
        <v>0</v>
      </c>
      <c r="S84" s="91">
        <v>15519.999999999984</v>
      </c>
      <c r="T84" s="91">
        <v>0</v>
      </c>
      <c r="U84" s="91">
        <v>1360.0000000000009</v>
      </c>
      <c r="V84" s="91">
        <v>0</v>
      </c>
      <c r="W84" s="91">
        <v>0</v>
      </c>
      <c r="X84" s="91">
        <v>0</v>
      </c>
      <c r="Y84" s="91">
        <v>0</v>
      </c>
      <c r="Z84" s="91">
        <v>0</v>
      </c>
      <c r="AA84" s="91">
        <v>0</v>
      </c>
      <c r="AB84" s="91">
        <v>8852.4583333333394</v>
      </c>
      <c r="AC84" s="91">
        <v>0</v>
      </c>
      <c r="AD84" s="91">
        <v>87404.018987341697</v>
      </c>
      <c r="AE84" s="91">
        <v>0</v>
      </c>
      <c r="AF84" s="91">
        <v>6124.7999999999893</v>
      </c>
      <c r="AG84" s="91">
        <v>0</v>
      </c>
      <c r="AH84" s="91">
        <v>134400</v>
      </c>
      <c r="AI84" s="91">
        <v>0</v>
      </c>
      <c r="AJ84" s="91">
        <v>0</v>
      </c>
      <c r="AK84" s="91">
        <v>0</v>
      </c>
      <c r="AL84" s="91">
        <v>6412.15</v>
      </c>
      <c r="AM84" s="91">
        <v>0</v>
      </c>
      <c r="AN84" s="91">
        <v>0</v>
      </c>
      <c r="AO84" s="91">
        <v>0</v>
      </c>
      <c r="AP84" s="91">
        <v>0</v>
      </c>
      <c r="AQ84" s="91">
        <v>0</v>
      </c>
      <c r="AR84" s="91">
        <v>0</v>
      </c>
      <c r="AS84" s="91">
        <v>0</v>
      </c>
      <c r="AT84" s="91">
        <v>0</v>
      </c>
      <c r="AU84" s="91">
        <v>986674</v>
      </c>
      <c r="AV84" s="91">
        <v>224541.27732067509</v>
      </c>
      <c r="AW84" s="91">
        <v>140812.15</v>
      </c>
      <c r="AX84" s="91">
        <v>201942.40625553794</v>
      </c>
      <c r="AY84" s="91">
        <v>1352027.427320675</v>
      </c>
      <c r="AZ84" s="91">
        <v>1345615.2773206751</v>
      </c>
      <c r="BA84" s="91">
        <v>4610</v>
      </c>
      <c r="BB84" s="91">
        <v>1276970</v>
      </c>
      <c r="BC84" s="91">
        <v>0</v>
      </c>
      <c r="BD84" s="91">
        <v>0</v>
      </c>
      <c r="BE84" s="91">
        <v>1352027.427320675</v>
      </c>
      <c r="BF84" s="91">
        <v>1352027.427320675</v>
      </c>
      <c r="BG84" s="91">
        <v>0</v>
      </c>
      <c r="BH84" s="91">
        <v>1283382.1499999999</v>
      </c>
      <c r="BI84" s="91">
        <v>1142570</v>
      </c>
      <c r="BJ84" s="91">
        <v>1211215.2773206751</v>
      </c>
      <c r="BK84" s="91">
        <v>4372.6183296775271</v>
      </c>
      <c r="BL84" s="91">
        <v>4207.5721802083326</v>
      </c>
      <c r="BM84" s="91">
        <v>3.9225981730163069E-2</v>
      </c>
      <c r="BN84" s="91">
        <v>-1.2547990865081534E-2</v>
      </c>
      <c r="BO84" s="91">
        <v>-14624.651906954821</v>
      </c>
      <c r="BP84" s="91">
        <v>1337402.7754137202</v>
      </c>
      <c r="BQ84" s="91">
        <v>4805.0203083527804</v>
      </c>
      <c r="BR84" s="91" t="s">
        <v>1338</v>
      </c>
      <c r="BS84" s="91">
        <v>4828.1688643094594</v>
      </c>
      <c r="BT84" s="91">
        <v>2.8277595128147981E-2</v>
      </c>
      <c r="BU84" s="91">
        <v>0</v>
      </c>
      <c r="BV84" s="91">
        <v>1337402.7754137202</v>
      </c>
      <c r="BW84" s="91">
        <v>0</v>
      </c>
      <c r="BX84" s="91">
        <v>1337402.7754137202</v>
      </c>
      <c r="BY84" s="91">
        <v>6412.15</v>
      </c>
      <c r="BZ84" s="91">
        <v>1330990.6254137203</v>
      </c>
      <c r="CB84" s="1219">
        <v>0</v>
      </c>
      <c r="CC84" s="91">
        <v>0</v>
      </c>
      <c r="CD84" s="91">
        <v>0</v>
      </c>
      <c r="CE84" s="91">
        <v>0</v>
      </c>
      <c r="CF84" s="606">
        <v>0</v>
      </c>
      <c r="CG84" s="606">
        <v>7368</v>
      </c>
      <c r="CH84" s="606">
        <v>5488</v>
      </c>
      <c r="CI84" s="606">
        <v>6480</v>
      </c>
      <c r="CJ84" s="606">
        <v>19336</v>
      </c>
      <c r="CK84" s="609">
        <v>101514</v>
      </c>
      <c r="CL84" s="609">
        <v>0</v>
      </c>
      <c r="CM84" s="609"/>
      <c r="CN84" s="609"/>
      <c r="CO84" s="609"/>
      <c r="CP84" s="609">
        <v>0</v>
      </c>
      <c r="CQ84" s="609">
        <v>1190.3999999999999</v>
      </c>
      <c r="CR84" s="609">
        <v>265.60000000000002</v>
      </c>
      <c r="CS84" s="609">
        <v>0</v>
      </c>
      <c r="CT84" s="618">
        <v>102970</v>
      </c>
      <c r="CU84" s="613">
        <v>0</v>
      </c>
      <c r="CV84" s="613">
        <v>0</v>
      </c>
      <c r="CW84" s="613">
        <v>0</v>
      </c>
      <c r="CX84" s="623">
        <v>0</v>
      </c>
      <c r="CY84" s="618">
        <v>0</v>
      </c>
      <c r="CZ84" s="613">
        <v>0</v>
      </c>
      <c r="DA84" s="613">
        <v>0</v>
      </c>
      <c r="DB84" s="613">
        <v>0</v>
      </c>
      <c r="DC84" s="623">
        <v>0</v>
      </c>
      <c r="DD84" s="618">
        <v>0</v>
      </c>
      <c r="DE84" s="614"/>
      <c r="DF84" s="614"/>
      <c r="DG84" s="614"/>
      <c r="DH84" s="624"/>
      <c r="DI84" s="619"/>
      <c r="DJ84" s="617">
        <f t="shared" si="11"/>
        <v>102970</v>
      </c>
      <c r="DK84" s="612">
        <f t="shared" si="12"/>
        <v>1433960.6254137203</v>
      </c>
      <c r="DL84" s="511">
        <f t="shared" si="13"/>
        <v>6412.15</v>
      </c>
      <c r="DM84" s="511">
        <f t="shared" si="14"/>
        <v>1440372.7754137202</v>
      </c>
      <c r="DN84" s="70"/>
      <c r="DO84" s="76"/>
      <c r="DP84" s="29"/>
    </row>
    <row r="85" spans="1:120" x14ac:dyDescent="0.25">
      <c r="A85" s="510">
        <v>5203</v>
      </c>
      <c r="B85" s="365">
        <v>8315203</v>
      </c>
      <c r="C85" s="90" t="s">
        <v>143</v>
      </c>
      <c r="D85" s="91">
        <v>490</v>
      </c>
      <c r="E85" s="91">
        <v>490</v>
      </c>
      <c r="F85" s="91">
        <v>0</v>
      </c>
      <c r="G85" s="91">
        <v>0</v>
      </c>
      <c r="H85" s="91">
        <v>0</v>
      </c>
      <c r="I85" s="91">
        <v>1745380</v>
      </c>
      <c r="J85" s="91">
        <v>0</v>
      </c>
      <c r="K85" s="91">
        <v>0</v>
      </c>
      <c r="L85" s="91">
        <v>62230.000000000058</v>
      </c>
      <c r="M85" s="91">
        <v>0</v>
      </c>
      <c r="N85" s="91">
        <v>112340.00000000004</v>
      </c>
      <c r="O85" s="91">
        <v>0</v>
      </c>
      <c r="P85" s="91">
        <v>16954.601226993866</v>
      </c>
      <c r="Q85" s="91">
        <v>571.16564417177915</v>
      </c>
      <c r="R85" s="91">
        <v>0</v>
      </c>
      <c r="S85" s="91">
        <v>971.98364008179965</v>
      </c>
      <c r="T85" s="91">
        <v>5160.5316973415011</v>
      </c>
      <c r="U85" s="91">
        <v>3406.9529652351662</v>
      </c>
      <c r="V85" s="91">
        <v>0</v>
      </c>
      <c r="W85" s="91">
        <v>0</v>
      </c>
      <c r="X85" s="91">
        <v>0</v>
      </c>
      <c r="Y85" s="91">
        <v>0</v>
      </c>
      <c r="Z85" s="91">
        <v>0</v>
      </c>
      <c r="AA85" s="91">
        <v>0</v>
      </c>
      <c r="AB85" s="91">
        <v>11209.999999999989</v>
      </c>
      <c r="AC85" s="91">
        <v>0</v>
      </c>
      <c r="AD85" s="91">
        <v>128128.86706761293</v>
      </c>
      <c r="AE85" s="91">
        <v>0</v>
      </c>
      <c r="AF85" s="91">
        <v>0</v>
      </c>
      <c r="AG85" s="91">
        <v>0</v>
      </c>
      <c r="AH85" s="91">
        <v>134400</v>
      </c>
      <c r="AI85" s="91">
        <v>0</v>
      </c>
      <c r="AJ85" s="91">
        <v>0</v>
      </c>
      <c r="AK85" s="91">
        <v>0</v>
      </c>
      <c r="AL85" s="91">
        <v>7270.4</v>
      </c>
      <c r="AM85" s="91">
        <v>0</v>
      </c>
      <c r="AN85" s="91">
        <v>0</v>
      </c>
      <c r="AO85" s="91">
        <v>0</v>
      </c>
      <c r="AP85" s="91">
        <v>0</v>
      </c>
      <c r="AQ85" s="91">
        <v>0</v>
      </c>
      <c r="AR85" s="91">
        <v>0</v>
      </c>
      <c r="AS85" s="91">
        <v>0</v>
      </c>
      <c r="AT85" s="91">
        <v>0</v>
      </c>
      <c r="AU85" s="91">
        <v>1745380</v>
      </c>
      <c r="AV85" s="91">
        <v>340974.10224143718</v>
      </c>
      <c r="AW85" s="91">
        <v>141670.39999999999</v>
      </c>
      <c r="AX85" s="91">
        <v>330177.05104010657</v>
      </c>
      <c r="AY85" s="91">
        <v>2228024.5022414373</v>
      </c>
      <c r="AZ85" s="91">
        <v>2220754.1022414374</v>
      </c>
      <c r="BA85" s="91">
        <v>4610</v>
      </c>
      <c r="BB85" s="91">
        <v>2258900</v>
      </c>
      <c r="BC85" s="91">
        <v>38145.897758562583</v>
      </c>
      <c r="BD85" s="91">
        <v>0</v>
      </c>
      <c r="BE85" s="91">
        <v>2266170.4</v>
      </c>
      <c r="BF85" s="91">
        <v>2266170.3999999994</v>
      </c>
      <c r="BG85" s="91">
        <v>0</v>
      </c>
      <c r="BH85" s="91">
        <v>2266170.4</v>
      </c>
      <c r="BI85" s="91">
        <v>2124500</v>
      </c>
      <c r="BJ85" s="91">
        <v>2124500</v>
      </c>
      <c r="BK85" s="91">
        <v>4335.7142857142853</v>
      </c>
      <c r="BL85" s="91">
        <v>4307.1511909448809</v>
      </c>
      <c r="BM85" s="91">
        <v>6.6315514601516436E-3</v>
      </c>
      <c r="BN85" s="91">
        <v>0</v>
      </c>
      <c r="BO85" s="91">
        <v>0</v>
      </c>
      <c r="BP85" s="91">
        <v>2266170.4</v>
      </c>
      <c r="BQ85" s="91">
        <v>4610</v>
      </c>
      <c r="BR85" s="91" t="s">
        <v>1338</v>
      </c>
      <c r="BS85" s="91">
        <v>4624.8375510204078</v>
      </c>
      <c r="BT85" s="91">
        <v>8.8168714604432985E-3</v>
      </c>
      <c r="BU85" s="91">
        <v>0</v>
      </c>
      <c r="BV85" s="91">
        <v>2266170.4</v>
      </c>
      <c r="BW85" s="91">
        <v>0</v>
      </c>
      <c r="BX85" s="91">
        <v>2266170.4</v>
      </c>
      <c r="BY85" s="91">
        <v>7270.4</v>
      </c>
      <c r="BZ85" s="91">
        <v>2258900</v>
      </c>
      <c r="CB85" s="1219">
        <v>0</v>
      </c>
      <c r="CC85" s="91">
        <v>0</v>
      </c>
      <c r="CD85" s="91">
        <v>0</v>
      </c>
      <c r="CE85" s="91">
        <v>0</v>
      </c>
      <c r="CF85" s="606">
        <v>0</v>
      </c>
      <c r="CG85" s="606">
        <v>0</v>
      </c>
      <c r="CH85" s="606">
        <v>0</v>
      </c>
      <c r="CI85" s="606">
        <v>0</v>
      </c>
      <c r="CJ85" s="606">
        <v>0</v>
      </c>
      <c r="CK85" s="609">
        <v>0</v>
      </c>
      <c r="CL85" s="609">
        <v>0</v>
      </c>
      <c r="CM85" s="609"/>
      <c r="CN85" s="609"/>
      <c r="CO85" s="609"/>
      <c r="CP85" s="609">
        <v>0</v>
      </c>
      <c r="CQ85" s="609">
        <v>0</v>
      </c>
      <c r="CR85" s="609">
        <v>0</v>
      </c>
      <c r="CS85" s="609">
        <v>0</v>
      </c>
      <c r="CT85" s="618">
        <v>0</v>
      </c>
      <c r="CU85" s="613">
        <v>0</v>
      </c>
      <c r="CV85" s="613">
        <v>0</v>
      </c>
      <c r="CW85" s="613">
        <v>0</v>
      </c>
      <c r="CX85" s="623">
        <v>0</v>
      </c>
      <c r="CY85" s="618">
        <v>0</v>
      </c>
      <c r="CZ85" s="613">
        <v>0</v>
      </c>
      <c r="DA85" s="613">
        <v>0</v>
      </c>
      <c r="DB85" s="613">
        <v>0</v>
      </c>
      <c r="DC85" s="623">
        <v>0</v>
      </c>
      <c r="DD85" s="618">
        <v>0</v>
      </c>
      <c r="DE85" s="614"/>
      <c r="DF85" s="614"/>
      <c r="DG85" s="614"/>
      <c r="DH85" s="624"/>
      <c r="DI85" s="619"/>
      <c r="DJ85" s="617">
        <f t="shared" si="11"/>
        <v>0</v>
      </c>
      <c r="DK85" s="612">
        <f t="shared" si="12"/>
        <v>2258900</v>
      </c>
      <c r="DL85" s="511">
        <f t="shared" si="13"/>
        <v>7270.4</v>
      </c>
      <c r="DM85" s="511">
        <f t="shared" si="14"/>
        <v>2266170.4</v>
      </c>
      <c r="DN85" s="70"/>
      <c r="DO85" s="76"/>
      <c r="DP85" s="29"/>
    </row>
    <row r="86" spans="1:120" x14ac:dyDescent="0.25">
      <c r="A86" s="510">
        <v>4004</v>
      </c>
      <c r="B86" s="365">
        <v>8314004</v>
      </c>
      <c r="C86" s="90" t="s">
        <v>144</v>
      </c>
      <c r="D86" s="91">
        <v>900</v>
      </c>
      <c r="E86" s="91">
        <v>0</v>
      </c>
      <c r="F86" s="91">
        <v>900</v>
      </c>
      <c r="G86" s="91">
        <v>540</v>
      </c>
      <c r="H86" s="91">
        <v>360</v>
      </c>
      <c r="I86" s="91">
        <v>0</v>
      </c>
      <c r="J86" s="91">
        <v>2711880</v>
      </c>
      <c r="K86" s="91">
        <v>2037960</v>
      </c>
      <c r="L86" s="91">
        <v>0</v>
      </c>
      <c r="M86" s="91">
        <v>196980.00000000015</v>
      </c>
      <c r="N86" s="91">
        <v>0</v>
      </c>
      <c r="O86" s="91">
        <v>514800.00000000041</v>
      </c>
      <c r="P86" s="91">
        <v>0</v>
      </c>
      <c r="Q86" s="91">
        <v>0</v>
      </c>
      <c r="R86" s="91">
        <v>0</v>
      </c>
      <c r="S86" s="91">
        <v>0</v>
      </c>
      <c r="T86" s="91">
        <v>0</v>
      </c>
      <c r="U86" s="91">
        <v>0</v>
      </c>
      <c r="V86" s="91">
        <v>33734.966592427758</v>
      </c>
      <c r="W86" s="91">
        <v>99671.492204899609</v>
      </c>
      <c r="X86" s="91">
        <v>59983.296213808608</v>
      </c>
      <c r="Y86" s="91">
        <v>85059.020044543227</v>
      </c>
      <c r="Z86" s="91">
        <v>81581.291759465152</v>
      </c>
      <c r="AA86" s="91">
        <v>98498.88641425407</v>
      </c>
      <c r="AB86" s="91">
        <v>0</v>
      </c>
      <c r="AC86" s="91">
        <v>68382.943143812692</v>
      </c>
      <c r="AD86" s="91">
        <v>0</v>
      </c>
      <c r="AE86" s="91">
        <v>437843.70627372479</v>
      </c>
      <c r="AF86" s="91">
        <v>0</v>
      </c>
      <c r="AG86" s="91">
        <v>0</v>
      </c>
      <c r="AH86" s="91">
        <v>134400</v>
      </c>
      <c r="AI86" s="91">
        <v>0</v>
      </c>
      <c r="AJ86" s="91">
        <v>0</v>
      </c>
      <c r="AK86" s="91">
        <v>0</v>
      </c>
      <c r="AL86" s="91">
        <v>42240</v>
      </c>
      <c r="AM86" s="91">
        <v>0</v>
      </c>
      <c r="AN86" s="91">
        <v>0</v>
      </c>
      <c r="AO86" s="91">
        <v>0</v>
      </c>
      <c r="AP86" s="91">
        <v>0</v>
      </c>
      <c r="AQ86" s="91">
        <v>0</v>
      </c>
      <c r="AR86" s="91">
        <v>0</v>
      </c>
      <c r="AS86" s="91">
        <v>0</v>
      </c>
      <c r="AT86" s="91">
        <v>0</v>
      </c>
      <c r="AU86" s="91">
        <v>4749840</v>
      </c>
      <c r="AV86" s="91">
        <v>1676535.6026469364</v>
      </c>
      <c r="AW86" s="91">
        <v>176640</v>
      </c>
      <c r="AX86" s="91">
        <v>1033189.4892039481</v>
      </c>
      <c r="AY86" s="91">
        <v>6603015.6026469367</v>
      </c>
      <c r="AZ86" s="91">
        <v>6560775.6026469367</v>
      </c>
      <c r="BA86" s="91">
        <v>5995</v>
      </c>
      <c r="BB86" s="91">
        <v>5395500</v>
      </c>
      <c r="BC86" s="91">
        <v>0</v>
      </c>
      <c r="BD86" s="91">
        <v>0</v>
      </c>
      <c r="BE86" s="91">
        <v>6603015.6026469367</v>
      </c>
      <c r="BF86" s="91">
        <v>0</v>
      </c>
      <c r="BG86" s="91">
        <v>6603015.6026469357</v>
      </c>
      <c r="BH86" s="91">
        <v>5437740</v>
      </c>
      <c r="BI86" s="91">
        <v>5261100</v>
      </c>
      <c r="BJ86" s="91">
        <v>6426375.6026469367</v>
      </c>
      <c r="BK86" s="91">
        <v>7140.4173362743741</v>
      </c>
      <c r="BL86" s="91">
        <v>6664.0816083710415</v>
      </c>
      <c r="BM86" s="91">
        <v>7.1478075434278393E-2</v>
      </c>
      <c r="BN86" s="91">
        <v>-2.8674037717139195E-2</v>
      </c>
      <c r="BO86" s="91">
        <v>-171977.51464967238</v>
      </c>
      <c r="BP86" s="91">
        <v>6431038.0879972642</v>
      </c>
      <c r="BQ86" s="91">
        <v>7098.6645422191823</v>
      </c>
      <c r="BR86" s="91" t="s">
        <v>1338</v>
      </c>
      <c r="BS86" s="91">
        <v>7145.5978755525157</v>
      </c>
      <c r="BT86" s="91">
        <v>4.253590604577151E-2</v>
      </c>
      <c r="BU86" s="91">
        <v>0</v>
      </c>
      <c r="BV86" s="91">
        <v>6431038.0879972642</v>
      </c>
      <c r="BW86" s="91">
        <v>0</v>
      </c>
      <c r="BX86" s="91">
        <v>6431038.0879972642</v>
      </c>
      <c r="BY86" s="91">
        <v>42240</v>
      </c>
      <c r="BZ86" s="91">
        <v>6388798.0879972642</v>
      </c>
      <c r="CB86" s="1219">
        <v>0</v>
      </c>
      <c r="CC86" s="91">
        <v>0</v>
      </c>
      <c r="CD86" s="91">
        <v>0</v>
      </c>
      <c r="CE86" s="91">
        <v>0</v>
      </c>
      <c r="CF86" s="606">
        <v>0</v>
      </c>
      <c r="CG86" s="606">
        <v>0</v>
      </c>
      <c r="CH86" s="606">
        <v>0</v>
      </c>
      <c r="CI86" s="606">
        <v>0</v>
      </c>
      <c r="CJ86" s="606">
        <v>0</v>
      </c>
      <c r="CK86" s="609">
        <v>0</v>
      </c>
      <c r="CL86" s="609">
        <v>0</v>
      </c>
      <c r="CM86" s="609"/>
      <c r="CN86" s="609"/>
      <c r="CO86" s="609"/>
      <c r="CP86" s="609">
        <v>0</v>
      </c>
      <c r="CQ86" s="609">
        <v>0</v>
      </c>
      <c r="CR86" s="609">
        <v>0</v>
      </c>
      <c r="CS86" s="609">
        <v>0</v>
      </c>
      <c r="CT86" s="618">
        <v>0</v>
      </c>
      <c r="CU86" s="613">
        <v>0</v>
      </c>
      <c r="CV86" s="613">
        <v>0</v>
      </c>
      <c r="CW86" s="613">
        <v>0</v>
      </c>
      <c r="CX86" s="623">
        <v>0</v>
      </c>
      <c r="CY86" s="618">
        <v>0</v>
      </c>
      <c r="CZ86" s="613">
        <v>0</v>
      </c>
      <c r="DA86" s="613">
        <v>0</v>
      </c>
      <c r="DB86" s="613">
        <v>0</v>
      </c>
      <c r="DC86" s="623">
        <v>0</v>
      </c>
      <c r="DD86" s="618">
        <v>0</v>
      </c>
      <c r="DE86" s="614"/>
      <c r="DF86" s="614"/>
      <c r="DG86" s="614"/>
      <c r="DH86" s="624"/>
      <c r="DI86" s="619"/>
      <c r="DJ86" s="617">
        <f t="shared" si="11"/>
        <v>0</v>
      </c>
      <c r="DK86" s="612">
        <f t="shared" si="12"/>
        <v>6388798.0879972642</v>
      </c>
      <c r="DL86" s="511">
        <f t="shared" si="13"/>
        <v>42240</v>
      </c>
      <c r="DM86" s="511">
        <f t="shared" si="14"/>
        <v>6431038.0879972642</v>
      </c>
      <c r="DN86" s="70"/>
      <c r="DO86" s="76"/>
      <c r="DP86" s="29"/>
    </row>
    <row r="87" spans="1:120" x14ac:dyDescent="0.25">
      <c r="A87" s="510">
        <v>4005</v>
      </c>
      <c r="B87" s="365">
        <v>8314005</v>
      </c>
      <c r="C87" s="90" t="s">
        <v>145</v>
      </c>
      <c r="D87" s="91">
        <v>1158</v>
      </c>
      <c r="E87" s="91">
        <v>0</v>
      </c>
      <c r="F87" s="91">
        <v>1158</v>
      </c>
      <c r="G87" s="91">
        <v>793</v>
      </c>
      <c r="H87" s="91">
        <v>365</v>
      </c>
      <c r="I87" s="91">
        <v>0</v>
      </c>
      <c r="J87" s="91">
        <v>3982446</v>
      </c>
      <c r="K87" s="91">
        <v>2066265</v>
      </c>
      <c r="L87" s="91">
        <v>0</v>
      </c>
      <c r="M87" s="91">
        <v>228339.99999999985</v>
      </c>
      <c r="N87" s="91">
        <v>0</v>
      </c>
      <c r="O87" s="91">
        <v>651600.00000000058</v>
      </c>
      <c r="P87" s="91">
        <v>0</v>
      </c>
      <c r="Q87" s="91">
        <v>0</v>
      </c>
      <c r="R87" s="91">
        <v>0</v>
      </c>
      <c r="S87" s="91">
        <v>0</v>
      </c>
      <c r="T87" s="91">
        <v>0</v>
      </c>
      <c r="U87" s="91">
        <v>0</v>
      </c>
      <c r="V87" s="91">
        <v>51339.99999999992</v>
      </c>
      <c r="W87" s="91">
        <v>79200.000000000015</v>
      </c>
      <c r="X87" s="91">
        <v>4410.0000000000009</v>
      </c>
      <c r="Y87" s="91">
        <v>91770</v>
      </c>
      <c r="Z87" s="91">
        <v>143559.99999999983</v>
      </c>
      <c r="AA87" s="91">
        <v>131354.99999999991</v>
      </c>
      <c r="AB87" s="91">
        <v>0</v>
      </c>
      <c r="AC87" s="91">
        <v>38072.878133102764</v>
      </c>
      <c r="AD87" s="91">
        <v>0</v>
      </c>
      <c r="AE87" s="91">
        <v>520981.59672912309</v>
      </c>
      <c r="AF87" s="91">
        <v>0</v>
      </c>
      <c r="AG87" s="91">
        <v>0</v>
      </c>
      <c r="AH87" s="91">
        <v>134400</v>
      </c>
      <c r="AI87" s="91">
        <v>0</v>
      </c>
      <c r="AJ87" s="91">
        <v>0</v>
      </c>
      <c r="AK87" s="91">
        <v>0</v>
      </c>
      <c r="AL87" s="91">
        <v>30720</v>
      </c>
      <c r="AM87" s="91">
        <v>419920</v>
      </c>
      <c r="AN87" s="91">
        <v>0</v>
      </c>
      <c r="AO87" s="91">
        <v>0</v>
      </c>
      <c r="AP87" s="91">
        <v>0</v>
      </c>
      <c r="AQ87" s="91">
        <v>0</v>
      </c>
      <c r="AR87" s="91">
        <v>0</v>
      </c>
      <c r="AS87" s="91">
        <v>0</v>
      </c>
      <c r="AT87" s="91">
        <v>0</v>
      </c>
      <c r="AU87" s="91">
        <v>6048711</v>
      </c>
      <c r="AV87" s="91">
        <v>1940629.4748622261</v>
      </c>
      <c r="AW87" s="91">
        <v>585040</v>
      </c>
      <c r="AX87" s="91">
        <v>1250515.3195393237</v>
      </c>
      <c r="AY87" s="91">
        <v>8574380.4748622254</v>
      </c>
      <c r="AZ87" s="91">
        <v>8123740.4748622254</v>
      </c>
      <c r="BA87" s="91">
        <v>5995</v>
      </c>
      <c r="BB87" s="91">
        <v>6942210</v>
      </c>
      <c r="BC87" s="91">
        <v>0</v>
      </c>
      <c r="BD87" s="91">
        <v>0</v>
      </c>
      <c r="BE87" s="91">
        <v>8574380.4748622254</v>
      </c>
      <c r="BF87" s="91">
        <v>0</v>
      </c>
      <c r="BG87" s="91">
        <v>8574380.4748622254</v>
      </c>
      <c r="BH87" s="91">
        <v>7392850</v>
      </c>
      <c r="BI87" s="91">
        <v>7227730</v>
      </c>
      <c r="BJ87" s="91">
        <v>8409260.4748622254</v>
      </c>
      <c r="BK87" s="91">
        <v>7261.8829662022672</v>
      </c>
      <c r="BL87" s="91">
        <v>7207.2559107747102</v>
      </c>
      <c r="BM87" s="91">
        <v>7.5794527215123052E-3</v>
      </c>
      <c r="BN87" s="91">
        <v>0</v>
      </c>
      <c r="BO87" s="91">
        <v>0</v>
      </c>
      <c r="BP87" s="91">
        <v>8574380.4748622254</v>
      </c>
      <c r="BQ87" s="91">
        <v>7015.3199264786053</v>
      </c>
      <c r="BR87" s="91" t="s">
        <v>1338</v>
      </c>
      <c r="BS87" s="91">
        <v>7404.4736397773968</v>
      </c>
      <c r="BT87" s="91">
        <v>7.1670462941169077E-3</v>
      </c>
      <c r="BU87" s="91">
        <v>0</v>
      </c>
      <c r="BV87" s="91">
        <v>8574380.4748622254</v>
      </c>
      <c r="BW87" s="91">
        <v>0</v>
      </c>
      <c r="BX87" s="91">
        <v>8574380.4748622254</v>
      </c>
      <c r="BY87" s="91">
        <v>30720</v>
      </c>
      <c r="BZ87" s="91">
        <v>8543660.4748622254</v>
      </c>
      <c r="CB87" s="1219">
        <v>0</v>
      </c>
      <c r="CC87" s="91">
        <v>0</v>
      </c>
      <c r="CD87" s="91">
        <v>0</v>
      </c>
      <c r="CE87" s="91">
        <v>0</v>
      </c>
      <c r="CF87" s="606">
        <v>0</v>
      </c>
      <c r="CG87" s="606">
        <v>0</v>
      </c>
      <c r="CH87" s="606">
        <v>0</v>
      </c>
      <c r="CI87" s="606">
        <v>0</v>
      </c>
      <c r="CJ87" s="606">
        <v>0</v>
      </c>
      <c r="CK87" s="609">
        <v>0</v>
      </c>
      <c r="CL87" s="609">
        <v>0</v>
      </c>
      <c r="CM87" s="609"/>
      <c r="CN87" s="609"/>
      <c r="CO87" s="609"/>
      <c r="CP87" s="609">
        <v>0</v>
      </c>
      <c r="CQ87" s="609">
        <v>0</v>
      </c>
      <c r="CR87" s="609">
        <v>0</v>
      </c>
      <c r="CS87" s="609">
        <v>0</v>
      </c>
      <c r="CT87" s="618">
        <v>0</v>
      </c>
      <c r="CU87" s="613">
        <v>0</v>
      </c>
      <c r="CV87" s="613">
        <v>0</v>
      </c>
      <c r="CW87" s="613">
        <v>0</v>
      </c>
      <c r="CX87" s="623">
        <v>0</v>
      </c>
      <c r="CY87" s="618">
        <v>0</v>
      </c>
      <c r="CZ87" s="613">
        <v>0</v>
      </c>
      <c r="DA87" s="613">
        <v>0</v>
      </c>
      <c r="DB87" s="613">
        <v>0</v>
      </c>
      <c r="DC87" s="623">
        <v>0</v>
      </c>
      <c r="DD87" s="618">
        <v>0</v>
      </c>
      <c r="DE87" s="614"/>
      <c r="DF87" s="614"/>
      <c r="DG87" s="614"/>
      <c r="DH87" s="624"/>
      <c r="DI87" s="619"/>
      <c r="DJ87" s="617">
        <f t="shared" si="11"/>
        <v>0</v>
      </c>
      <c r="DK87" s="612">
        <f t="shared" si="12"/>
        <v>8543660.4748622254</v>
      </c>
      <c r="DL87" s="511">
        <f t="shared" si="13"/>
        <v>30720</v>
      </c>
      <c r="DM87" s="511">
        <f t="shared" si="14"/>
        <v>8574380.4748622254</v>
      </c>
      <c r="DN87" s="70"/>
      <c r="DO87" s="76"/>
      <c r="DP87" s="29"/>
    </row>
    <row r="88" spans="1:120" x14ac:dyDescent="0.25">
      <c r="A88" s="510">
        <v>4006</v>
      </c>
      <c r="B88" s="365">
        <v>8314006</v>
      </c>
      <c r="C88" s="90" t="s">
        <v>146</v>
      </c>
      <c r="D88" s="91">
        <v>1046</v>
      </c>
      <c r="E88" s="91">
        <v>0</v>
      </c>
      <c r="F88" s="91">
        <v>1046</v>
      </c>
      <c r="G88" s="91">
        <v>623</v>
      </c>
      <c r="H88" s="91">
        <v>423</v>
      </c>
      <c r="I88" s="91">
        <v>0</v>
      </c>
      <c r="J88" s="91">
        <v>3128706</v>
      </c>
      <c r="K88" s="91">
        <v>2394603</v>
      </c>
      <c r="L88" s="91">
        <v>0</v>
      </c>
      <c r="M88" s="91">
        <v>140629.99999999997</v>
      </c>
      <c r="N88" s="91">
        <v>0</v>
      </c>
      <c r="O88" s="91">
        <v>427199.99999999965</v>
      </c>
      <c r="P88" s="91">
        <v>0</v>
      </c>
      <c r="Q88" s="91">
        <v>0</v>
      </c>
      <c r="R88" s="91">
        <v>0</v>
      </c>
      <c r="S88" s="91">
        <v>0</v>
      </c>
      <c r="T88" s="91">
        <v>0</v>
      </c>
      <c r="U88" s="91">
        <v>0</v>
      </c>
      <c r="V88" s="91">
        <v>50027.827751196121</v>
      </c>
      <c r="W88" s="91">
        <v>45043.062200956934</v>
      </c>
      <c r="X88" s="91">
        <v>58646.066985645943</v>
      </c>
      <c r="Y88" s="91">
        <v>16575.846889952158</v>
      </c>
      <c r="Z88" s="91">
        <v>27406.200956937799</v>
      </c>
      <c r="AA88" s="91">
        <v>69051.014354066952</v>
      </c>
      <c r="AB88" s="91">
        <v>0</v>
      </c>
      <c r="AC88" s="91">
        <v>44422.46889952146</v>
      </c>
      <c r="AD88" s="91">
        <v>0</v>
      </c>
      <c r="AE88" s="91">
        <v>441187.90367596789</v>
      </c>
      <c r="AF88" s="91">
        <v>0</v>
      </c>
      <c r="AG88" s="91">
        <v>0</v>
      </c>
      <c r="AH88" s="91">
        <v>134400</v>
      </c>
      <c r="AI88" s="91">
        <v>0</v>
      </c>
      <c r="AJ88" s="91">
        <v>0</v>
      </c>
      <c r="AK88" s="91">
        <v>0</v>
      </c>
      <c r="AL88" s="91">
        <v>26880</v>
      </c>
      <c r="AM88" s="91">
        <v>0</v>
      </c>
      <c r="AN88" s="91">
        <v>0</v>
      </c>
      <c r="AO88" s="91">
        <v>0</v>
      </c>
      <c r="AP88" s="91">
        <v>0</v>
      </c>
      <c r="AQ88" s="91">
        <v>0</v>
      </c>
      <c r="AR88" s="91">
        <v>0</v>
      </c>
      <c r="AS88" s="91">
        <v>0</v>
      </c>
      <c r="AT88" s="91">
        <v>0</v>
      </c>
      <c r="AU88" s="91">
        <v>5523309</v>
      </c>
      <c r="AV88" s="91">
        <v>1320190.3917142448</v>
      </c>
      <c r="AW88" s="91">
        <v>161280</v>
      </c>
      <c r="AX88" s="91">
        <v>977638.11248644837</v>
      </c>
      <c r="AY88" s="91">
        <v>7004779.3917142451</v>
      </c>
      <c r="AZ88" s="91">
        <v>6977899.3917142451</v>
      </c>
      <c r="BA88" s="91">
        <v>5995</v>
      </c>
      <c r="BB88" s="91">
        <v>6270770</v>
      </c>
      <c r="BC88" s="91">
        <v>0</v>
      </c>
      <c r="BD88" s="91">
        <v>0</v>
      </c>
      <c r="BE88" s="91">
        <v>7004779.3917142451</v>
      </c>
      <c r="BF88" s="91">
        <v>0</v>
      </c>
      <c r="BG88" s="91">
        <v>7004779.3917142451</v>
      </c>
      <c r="BH88" s="91">
        <v>6297650</v>
      </c>
      <c r="BI88" s="91">
        <v>6136370</v>
      </c>
      <c r="BJ88" s="91">
        <v>6843499.3917142451</v>
      </c>
      <c r="BK88" s="91">
        <v>6542.5424394973661</v>
      </c>
      <c r="BL88" s="91">
        <v>6373.9256139691715</v>
      </c>
      <c r="BM88" s="91">
        <v>2.6454156471272888E-2</v>
      </c>
      <c r="BN88" s="91">
        <v>-6.162078235636444E-3</v>
      </c>
      <c r="BO88" s="91">
        <v>-41083.353203269726</v>
      </c>
      <c r="BP88" s="91">
        <v>6963696.0385109754</v>
      </c>
      <c r="BQ88" s="91">
        <v>6631.7552949435712</v>
      </c>
      <c r="BR88" s="91" t="s">
        <v>1338</v>
      </c>
      <c r="BS88" s="91">
        <v>6657.4531916930928</v>
      </c>
      <c r="BT88" s="91">
        <v>1.9588680218314281E-2</v>
      </c>
      <c r="BU88" s="91">
        <v>0</v>
      </c>
      <c r="BV88" s="91">
        <v>6963696.0385109754</v>
      </c>
      <c r="BW88" s="91">
        <v>0</v>
      </c>
      <c r="BX88" s="91">
        <v>6963696.0385109754</v>
      </c>
      <c r="BY88" s="91">
        <v>26880</v>
      </c>
      <c r="BZ88" s="91">
        <v>6936816.0385109754</v>
      </c>
      <c r="CB88" s="1219">
        <v>0</v>
      </c>
      <c r="CC88" s="91">
        <v>0</v>
      </c>
      <c r="CD88" s="91">
        <v>0</v>
      </c>
      <c r="CE88" s="91">
        <v>0</v>
      </c>
      <c r="CF88" s="606">
        <v>0</v>
      </c>
      <c r="CG88" s="606">
        <v>0</v>
      </c>
      <c r="CH88" s="606">
        <v>0</v>
      </c>
      <c r="CI88" s="606">
        <v>0</v>
      </c>
      <c r="CJ88" s="606">
        <v>0</v>
      </c>
      <c r="CK88" s="609">
        <v>0</v>
      </c>
      <c r="CL88" s="609">
        <v>0</v>
      </c>
      <c r="CM88" s="609"/>
      <c r="CN88" s="609"/>
      <c r="CO88" s="609"/>
      <c r="CP88" s="609">
        <v>0</v>
      </c>
      <c r="CQ88" s="609">
        <v>0</v>
      </c>
      <c r="CR88" s="609">
        <v>0</v>
      </c>
      <c r="CS88" s="609">
        <v>0</v>
      </c>
      <c r="CT88" s="618">
        <v>0</v>
      </c>
      <c r="CU88" s="613">
        <v>0</v>
      </c>
      <c r="CV88" s="613">
        <v>0</v>
      </c>
      <c r="CW88" s="613">
        <v>0</v>
      </c>
      <c r="CX88" s="623">
        <v>0</v>
      </c>
      <c r="CY88" s="618">
        <v>0</v>
      </c>
      <c r="CZ88" s="613">
        <v>0</v>
      </c>
      <c r="DA88" s="613">
        <v>0</v>
      </c>
      <c r="DB88" s="613">
        <v>0</v>
      </c>
      <c r="DC88" s="623">
        <v>0</v>
      </c>
      <c r="DD88" s="618">
        <v>0</v>
      </c>
      <c r="DE88" s="614"/>
      <c r="DF88" s="614"/>
      <c r="DG88" s="614"/>
      <c r="DH88" s="624"/>
      <c r="DI88" s="619"/>
      <c r="DJ88" s="617">
        <f t="shared" si="11"/>
        <v>0</v>
      </c>
      <c r="DK88" s="612">
        <f t="shared" si="12"/>
        <v>6936816.0385109754</v>
      </c>
      <c r="DL88" s="511">
        <f t="shared" si="13"/>
        <v>26880</v>
      </c>
      <c r="DM88" s="511">
        <f t="shared" si="14"/>
        <v>6963696.0385109754</v>
      </c>
      <c r="DN88" s="70"/>
      <c r="DO88" s="76"/>
      <c r="DP88" s="29"/>
    </row>
    <row r="89" spans="1:120" x14ac:dyDescent="0.25">
      <c r="A89" s="510">
        <v>4007</v>
      </c>
      <c r="B89" s="365">
        <v>8314007</v>
      </c>
      <c r="C89" s="90" t="s">
        <v>147</v>
      </c>
      <c r="D89" s="91">
        <v>718</v>
      </c>
      <c r="E89" s="91">
        <v>0</v>
      </c>
      <c r="F89" s="91">
        <v>718</v>
      </c>
      <c r="G89" s="91">
        <v>429</v>
      </c>
      <c r="H89" s="91">
        <v>289</v>
      </c>
      <c r="I89" s="91">
        <v>0</v>
      </c>
      <c r="J89" s="91">
        <v>2154438</v>
      </c>
      <c r="K89" s="91">
        <v>1636029</v>
      </c>
      <c r="L89" s="91">
        <v>0</v>
      </c>
      <c r="M89" s="91">
        <v>181299.99999999983</v>
      </c>
      <c r="N89" s="91">
        <v>0</v>
      </c>
      <c r="O89" s="91">
        <v>472800.00000000035</v>
      </c>
      <c r="P89" s="91">
        <v>0</v>
      </c>
      <c r="Q89" s="91">
        <v>0</v>
      </c>
      <c r="R89" s="91">
        <v>0</v>
      </c>
      <c r="S89" s="91">
        <v>0</v>
      </c>
      <c r="T89" s="91">
        <v>0</v>
      </c>
      <c r="U89" s="91">
        <v>0</v>
      </c>
      <c r="V89" s="91">
        <v>56440.000000000058</v>
      </c>
      <c r="W89" s="91">
        <v>45899.999999999891</v>
      </c>
      <c r="X89" s="91">
        <v>34650</v>
      </c>
      <c r="Y89" s="91">
        <v>6210.0000000000109</v>
      </c>
      <c r="Z89" s="91">
        <v>62899.999999999935</v>
      </c>
      <c r="AA89" s="91">
        <v>185220.0000000002</v>
      </c>
      <c r="AB89" s="91">
        <v>0</v>
      </c>
      <c r="AC89" s="91">
        <v>34918.633193863308</v>
      </c>
      <c r="AD89" s="91">
        <v>0</v>
      </c>
      <c r="AE89" s="91">
        <v>395136.66772100213</v>
      </c>
      <c r="AF89" s="91">
        <v>0</v>
      </c>
      <c r="AG89" s="91">
        <v>9742.3374301676231</v>
      </c>
      <c r="AH89" s="91">
        <v>134400</v>
      </c>
      <c r="AI89" s="91">
        <v>0</v>
      </c>
      <c r="AJ89" s="91">
        <v>0</v>
      </c>
      <c r="AK89" s="91">
        <v>0</v>
      </c>
      <c r="AL89" s="91">
        <v>28672</v>
      </c>
      <c r="AM89" s="91">
        <v>30576</v>
      </c>
      <c r="AN89" s="91">
        <v>0</v>
      </c>
      <c r="AO89" s="91">
        <v>0</v>
      </c>
      <c r="AP89" s="91">
        <v>0</v>
      </c>
      <c r="AQ89" s="91">
        <v>0</v>
      </c>
      <c r="AR89" s="91">
        <v>0</v>
      </c>
      <c r="AS89" s="91">
        <v>0</v>
      </c>
      <c r="AT89" s="91">
        <v>0</v>
      </c>
      <c r="AU89" s="91">
        <v>3790467</v>
      </c>
      <c r="AV89" s="91">
        <v>1485217.6383450334</v>
      </c>
      <c r="AW89" s="91">
        <v>193648</v>
      </c>
      <c r="AX89" s="91">
        <v>881693.26409596333</v>
      </c>
      <c r="AY89" s="91">
        <v>5469332.6383450329</v>
      </c>
      <c r="AZ89" s="91">
        <v>5410084.6383450329</v>
      </c>
      <c r="BA89" s="91">
        <v>5995</v>
      </c>
      <c r="BB89" s="91">
        <v>4304410</v>
      </c>
      <c r="BC89" s="91">
        <v>0</v>
      </c>
      <c r="BD89" s="91">
        <v>0</v>
      </c>
      <c r="BE89" s="91">
        <v>5469332.6383450329</v>
      </c>
      <c r="BF89" s="91">
        <v>0</v>
      </c>
      <c r="BG89" s="91">
        <v>5469332.6383450339</v>
      </c>
      <c r="BH89" s="91">
        <v>4363658</v>
      </c>
      <c r="BI89" s="91">
        <v>4200586</v>
      </c>
      <c r="BJ89" s="91">
        <v>5306260.6383450329</v>
      </c>
      <c r="BK89" s="91">
        <v>7390.3351508983742</v>
      </c>
      <c r="BL89" s="91">
        <v>7260.9749435496833</v>
      </c>
      <c r="BM89" s="91">
        <v>1.7815817896962797E-2</v>
      </c>
      <c r="BN89" s="91">
        <v>-1.8429089484813983E-3</v>
      </c>
      <c r="BO89" s="91">
        <v>-9607.7846712838545</v>
      </c>
      <c r="BP89" s="91">
        <v>5459724.8536737487</v>
      </c>
      <c r="BQ89" s="91">
        <v>7521.5555065093995</v>
      </c>
      <c r="BR89" s="91" t="s">
        <v>1338</v>
      </c>
      <c r="BS89" s="91">
        <v>7604.0736123589813</v>
      </c>
      <c r="BT89" s="91">
        <v>1.6896459177629941E-2</v>
      </c>
      <c r="BU89" s="91">
        <v>0</v>
      </c>
      <c r="BV89" s="91">
        <v>5459724.8536737487</v>
      </c>
      <c r="BW89" s="91">
        <v>0</v>
      </c>
      <c r="BX89" s="91">
        <v>5459724.8536737487</v>
      </c>
      <c r="BY89" s="91">
        <v>28672</v>
      </c>
      <c r="BZ89" s="91">
        <v>5431052.8536737487</v>
      </c>
      <c r="CB89" s="1219">
        <v>0</v>
      </c>
      <c r="CC89" s="91">
        <v>0</v>
      </c>
      <c r="CD89" s="91">
        <v>0</v>
      </c>
      <c r="CE89" s="91">
        <v>0</v>
      </c>
      <c r="CF89" s="606">
        <v>0</v>
      </c>
      <c r="CG89" s="606">
        <v>0</v>
      </c>
      <c r="CH89" s="606">
        <v>0</v>
      </c>
      <c r="CI89" s="606">
        <v>0</v>
      </c>
      <c r="CJ89" s="606">
        <v>0</v>
      </c>
      <c r="CK89" s="609">
        <v>0</v>
      </c>
      <c r="CL89" s="609">
        <v>0</v>
      </c>
      <c r="CM89" s="609"/>
      <c r="CN89" s="609"/>
      <c r="CO89" s="609"/>
      <c r="CP89" s="609">
        <v>0</v>
      </c>
      <c r="CQ89" s="609">
        <v>0</v>
      </c>
      <c r="CR89" s="609">
        <v>0</v>
      </c>
      <c r="CS89" s="609">
        <v>0</v>
      </c>
      <c r="CT89" s="618">
        <v>0</v>
      </c>
      <c r="CU89" s="613">
        <v>0</v>
      </c>
      <c r="CV89" s="613">
        <v>0</v>
      </c>
      <c r="CW89" s="613">
        <v>0</v>
      </c>
      <c r="CX89" s="623">
        <v>0</v>
      </c>
      <c r="CY89" s="618">
        <v>0</v>
      </c>
      <c r="CZ89" s="613">
        <v>0</v>
      </c>
      <c r="DA89" s="613">
        <v>0</v>
      </c>
      <c r="DB89" s="613">
        <v>0</v>
      </c>
      <c r="DC89" s="623">
        <v>0</v>
      </c>
      <c r="DD89" s="618">
        <v>0</v>
      </c>
      <c r="DE89" s="614"/>
      <c r="DF89" s="614"/>
      <c r="DG89" s="614"/>
      <c r="DH89" s="624"/>
      <c r="DI89" s="619"/>
      <c r="DJ89" s="617">
        <f t="shared" si="11"/>
        <v>0</v>
      </c>
      <c r="DK89" s="612">
        <f t="shared" si="12"/>
        <v>5431052.8536737487</v>
      </c>
      <c r="DL89" s="511">
        <f t="shared" si="13"/>
        <v>28672</v>
      </c>
      <c r="DM89" s="511">
        <f t="shared" si="14"/>
        <v>5459724.8536737487</v>
      </c>
      <c r="DN89" s="70"/>
      <c r="DO89" s="76"/>
      <c r="DP89" s="29"/>
    </row>
    <row r="90" spans="1:120" x14ac:dyDescent="0.25">
      <c r="A90" s="510">
        <v>4008</v>
      </c>
      <c r="B90" s="365">
        <v>8314008</v>
      </c>
      <c r="C90" s="90" t="s">
        <v>148</v>
      </c>
      <c r="D90" s="91">
        <v>969</v>
      </c>
      <c r="E90" s="91">
        <v>0</v>
      </c>
      <c r="F90" s="91">
        <v>969</v>
      </c>
      <c r="G90" s="91">
        <v>608</v>
      </c>
      <c r="H90" s="91">
        <v>361</v>
      </c>
      <c r="I90" s="91">
        <v>0</v>
      </c>
      <c r="J90" s="91">
        <v>3053376</v>
      </c>
      <c r="K90" s="91">
        <v>2043621</v>
      </c>
      <c r="L90" s="91">
        <v>0</v>
      </c>
      <c r="M90" s="91">
        <v>237160.00000000003</v>
      </c>
      <c r="N90" s="91">
        <v>0</v>
      </c>
      <c r="O90" s="91">
        <v>617999.99999999942</v>
      </c>
      <c r="P90" s="91">
        <v>0</v>
      </c>
      <c r="Q90" s="91">
        <v>0</v>
      </c>
      <c r="R90" s="91">
        <v>0</v>
      </c>
      <c r="S90" s="91">
        <v>0</v>
      </c>
      <c r="T90" s="91">
        <v>0</v>
      </c>
      <c r="U90" s="91">
        <v>0</v>
      </c>
      <c r="V90" s="91">
        <v>11243.205791106509</v>
      </c>
      <c r="W90" s="91">
        <v>69894.260599793284</v>
      </c>
      <c r="X90" s="91">
        <v>92170.237849017387</v>
      </c>
      <c r="Y90" s="91">
        <v>141051.12719751842</v>
      </c>
      <c r="Z90" s="91">
        <v>129767.83867631821</v>
      </c>
      <c r="AA90" s="91">
        <v>21779.953464322669</v>
      </c>
      <c r="AB90" s="91">
        <v>0</v>
      </c>
      <c r="AC90" s="91">
        <v>151199.14507772023</v>
      </c>
      <c r="AD90" s="91">
        <v>0</v>
      </c>
      <c r="AE90" s="91">
        <v>559701.84357010445</v>
      </c>
      <c r="AF90" s="91">
        <v>0</v>
      </c>
      <c r="AG90" s="91">
        <v>22098.009927611161</v>
      </c>
      <c r="AH90" s="91">
        <v>134400</v>
      </c>
      <c r="AI90" s="91">
        <v>0</v>
      </c>
      <c r="AJ90" s="91">
        <v>0</v>
      </c>
      <c r="AK90" s="91">
        <v>0</v>
      </c>
      <c r="AL90" s="91">
        <v>43095.6</v>
      </c>
      <c r="AM90" s="91">
        <v>0</v>
      </c>
      <c r="AN90" s="91">
        <v>0</v>
      </c>
      <c r="AO90" s="91">
        <v>0</v>
      </c>
      <c r="AP90" s="91">
        <v>0</v>
      </c>
      <c r="AQ90" s="91">
        <v>0</v>
      </c>
      <c r="AR90" s="91">
        <v>0</v>
      </c>
      <c r="AS90" s="91">
        <v>0</v>
      </c>
      <c r="AT90" s="91">
        <v>0</v>
      </c>
      <c r="AU90" s="91">
        <v>5096997</v>
      </c>
      <c r="AV90" s="91">
        <v>2054065.622153512</v>
      </c>
      <c r="AW90" s="91">
        <v>177495.6</v>
      </c>
      <c r="AX90" s="91">
        <v>1218166.1165009716</v>
      </c>
      <c r="AY90" s="91">
        <v>7328558.2221535118</v>
      </c>
      <c r="AZ90" s="91">
        <v>7285462.6221535122</v>
      </c>
      <c r="BA90" s="91">
        <v>5995</v>
      </c>
      <c r="BB90" s="91">
        <v>5809155</v>
      </c>
      <c r="BC90" s="91">
        <v>0</v>
      </c>
      <c r="BD90" s="91">
        <v>0</v>
      </c>
      <c r="BE90" s="91">
        <v>7328558.2221535118</v>
      </c>
      <c r="BF90" s="91">
        <v>0</v>
      </c>
      <c r="BG90" s="91">
        <v>7328558.2221535109</v>
      </c>
      <c r="BH90" s="91">
        <v>5852250.5999999996</v>
      </c>
      <c r="BI90" s="91">
        <v>5674755</v>
      </c>
      <c r="BJ90" s="91">
        <v>7151062.6221535122</v>
      </c>
      <c r="BK90" s="91">
        <v>7379.837587361726</v>
      </c>
      <c r="BL90" s="91">
        <v>7246.9404158124407</v>
      </c>
      <c r="BM90" s="91">
        <v>1.8338383362351194E-2</v>
      </c>
      <c r="BN90" s="91">
        <v>-2.1041916811755969E-3</v>
      </c>
      <c r="BO90" s="91">
        <v>-14776.234233083</v>
      </c>
      <c r="BP90" s="91">
        <v>7313781.9879204286</v>
      </c>
      <c r="BQ90" s="91">
        <v>7503.2883260272747</v>
      </c>
      <c r="BR90" s="91" t="s">
        <v>1338</v>
      </c>
      <c r="BS90" s="91">
        <v>7547.7626294328466</v>
      </c>
      <c r="BT90" s="91">
        <v>1.7376589423099942E-2</v>
      </c>
      <c r="BU90" s="91">
        <v>0</v>
      </c>
      <c r="BV90" s="91">
        <v>7313781.9879204286</v>
      </c>
      <c r="BW90" s="91">
        <v>0</v>
      </c>
      <c r="BX90" s="91">
        <v>7313781.9879204286</v>
      </c>
      <c r="BY90" s="91">
        <v>43095.6</v>
      </c>
      <c r="BZ90" s="91">
        <v>7270686.387920429</v>
      </c>
      <c r="CB90" s="1219">
        <v>0</v>
      </c>
      <c r="CC90" s="91">
        <v>0</v>
      </c>
      <c r="CD90" s="91">
        <v>0</v>
      </c>
      <c r="CE90" s="91">
        <v>0</v>
      </c>
      <c r="CF90" s="606">
        <v>0</v>
      </c>
      <c r="CG90" s="606">
        <v>0</v>
      </c>
      <c r="CH90" s="606">
        <v>0</v>
      </c>
      <c r="CI90" s="606">
        <v>0</v>
      </c>
      <c r="CJ90" s="606">
        <v>0</v>
      </c>
      <c r="CK90" s="609">
        <v>0</v>
      </c>
      <c r="CL90" s="609">
        <v>0</v>
      </c>
      <c r="CM90" s="609"/>
      <c r="CN90" s="609"/>
      <c r="CO90" s="609"/>
      <c r="CP90" s="609">
        <v>0</v>
      </c>
      <c r="CQ90" s="609">
        <v>0</v>
      </c>
      <c r="CR90" s="609">
        <v>0</v>
      </c>
      <c r="CS90" s="609">
        <v>0</v>
      </c>
      <c r="CT90" s="618">
        <v>0</v>
      </c>
      <c r="CU90" s="613">
        <v>0</v>
      </c>
      <c r="CV90" s="613">
        <v>0</v>
      </c>
      <c r="CW90" s="613">
        <v>0</v>
      </c>
      <c r="CX90" s="623">
        <v>0</v>
      </c>
      <c r="CY90" s="618">
        <v>0</v>
      </c>
      <c r="CZ90" s="613">
        <v>0</v>
      </c>
      <c r="DA90" s="613">
        <v>0</v>
      </c>
      <c r="DB90" s="613">
        <v>0</v>
      </c>
      <c r="DC90" s="623">
        <v>0</v>
      </c>
      <c r="DD90" s="618">
        <v>0</v>
      </c>
      <c r="DE90" s="614"/>
      <c r="DF90" s="614"/>
      <c r="DG90" s="614"/>
      <c r="DH90" s="624"/>
      <c r="DI90" s="619"/>
      <c r="DJ90" s="617">
        <f t="shared" si="11"/>
        <v>0</v>
      </c>
      <c r="DK90" s="612">
        <f t="shared" si="12"/>
        <v>7270686.387920429</v>
      </c>
      <c r="DL90" s="511">
        <f t="shared" si="13"/>
        <v>43095.6</v>
      </c>
      <c r="DM90" s="511">
        <f t="shared" si="14"/>
        <v>7313781.9879204286</v>
      </c>
      <c r="DN90" s="70"/>
      <c r="DO90" s="76"/>
      <c r="DP90" s="29"/>
    </row>
    <row r="91" spans="1:120" x14ac:dyDescent="0.25">
      <c r="A91" s="510">
        <v>4010</v>
      </c>
      <c r="B91" s="365">
        <v>8314010</v>
      </c>
      <c r="C91" s="90" t="s">
        <v>149</v>
      </c>
      <c r="D91" s="91">
        <v>279</v>
      </c>
      <c r="E91" s="91">
        <v>0</v>
      </c>
      <c r="F91" s="91">
        <v>279</v>
      </c>
      <c r="G91" s="91">
        <v>118</v>
      </c>
      <c r="H91" s="91">
        <v>161</v>
      </c>
      <c r="I91" s="91">
        <v>0</v>
      </c>
      <c r="J91" s="91">
        <v>592596</v>
      </c>
      <c r="K91" s="91">
        <v>911421</v>
      </c>
      <c r="L91" s="91">
        <v>0</v>
      </c>
      <c r="M91" s="91">
        <v>42139.999999999956</v>
      </c>
      <c r="N91" s="91">
        <v>0</v>
      </c>
      <c r="O91" s="91">
        <v>128399.99999999988</v>
      </c>
      <c r="P91" s="91">
        <v>0</v>
      </c>
      <c r="Q91" s="91">
        <v>0</v>
      </c>
      <c r="R91" s="91">
        <v>0</v>
      </c>
      <c r="S91" s="91">
        <v>0</v>
      </c>
      <c r="T91" s="91">
        <v>0</v>
      </c>
      <c r="U91" s="91">
        <v>0</v>
      </c>
      <c r="V91" s="91">
        <v>10539.999999999989</v>
      </c>
      <c r="W91" s="91">
        <v>13049.999999999987</v>
      </c>
      <c r="X91" s="91">
        <v>12600.000000000004</v>
      </c>
      <c r="Y91" s="91">
        <v>18630</v>
      </c>
      <c r="Z91" s="91">
        <v>21459.999999999978</v>
      </c>
      <c r="AA91" s="91">
        <v>20790.000000000007</v>
      </c>
      <c r="AB91" s="91">
        <v>0</v>
      </c>
      <c r="AC91" s="91">
        <v>9900.3358208955069</v>
      </c>
      <c r="AD91" s="91">
        <v>0</v>
      </c>
      <c r="AE91" s="91">
        <v>140846.93608163719</v>
      </c>
      <c r="AF91" s="91">
        <v>0</v>
      </c>
      <c r="AG91" s="91">
        <v>0</v>
      </c>
      <c r="AH91" s="91">
        <v>134400</v>
      </c>
      <c r="AI91" s="91">
        <v>0</v>
      </c>
      <c r="AJ91" s="91">
        <v>0</v>
      </c>
      <c r="AK91" s="91">
        <v>0</v>
      </c>
      <c r="AL91" s="91">
        <v>30976</v>
      </c>
      <c r="AM91" s="91">
        <v>0</v>
      </c>
      <c r="AN91" s="91">
        <v>0</v>
      </c>
      <c r="AO91" s="91">
        <v>0</v>
      </c>
      <c r="AP91" s="91">
        <v>0</v>
      </c>
      <c r="AQ91" s="91">
        <v>0</v>
      </c>
      <c r="AR91" s="91">
        <v>0</v>
      </c>
      <c r="AS91" s="91">
        <v>0</v>
      </c>
      <c r="AT91" s="91">
        <v>0</v>
      </c>
      <c r="AU91" s="91">
        <v>1504017</v>
      </c>
      <c r="AV91" s="91">
        <v>418357.27190253255</v>
      </c>
      <c r="AW91" s="91">
        <v>165376</v>
      </c>
      <c r="AX91" s="91">
        <v>284083.59876504575</v>
      </c>
      <c r="AY91" s="91">
        <v>2087750.2719025325</v>
      </c>
      <c r="AZ91" s="91">
        <v>2056774.2719025325</v>
      </c>
      <c r="BA91" s="91">
        <v>6144.333333333333</v>
      </c>
      <c r="BB91" s="91">
        <v>1714269</v>
      </c>
      <c r="BC91" s="91">
        <v>0</v>
      </c>
      <c r="BD91" s="91">
        <v>0</v>
      </c>
      <c r="BE91" s="91">
        <v>2087750.2719025325</v>
      </c>
      <c r="BF91" s="91">
        <v>0</v>
      </c>
      <c r="BG91" s="91">
        <v>2087750.2719025328</v>
      </c>
      <c r="BH91" s="91">
        <v>1745245</v>
      </c>
      <c r="BI91" s="91">
        <v>1579869</v>
      </c>
      <c r="BJ91" s="91">
        <v>1922374.2719025325</v>
      </c>
      <c r="BK91" s="91">
        <v>6890.2303652420524</v>
      </c>
      <c r="BL91" s="91">
        <v>6813.984504716982</v>
      </c>
      <c r="BM91" s="91">
        <v>1.1189614603950035E-2</v>
      </c>
      <c r="BN91" s="91">
        <v>0</v>
      </c>
      <c r="BO91" s="91">
        <v>0</v>
      </c>
      <c r="BP91" s="91">
        <v>2087750.2719025325</v>
      </c>
      <c r="BQ91" s="91">
        <v>7371.9507953495786</v>
      </c>
      <c r="BR91" s="91" t="s">
        <v>1338</v>
      </c>
      <c r="BS91" s="91">
        <v>7482.9758849553136</v>
      </c>
      <c r="BT91" s="91">
        <v>-1.2114388899348572E-2</v>
      </c>
      <c r="BU91" s="91">
        <v>0</v>
      </c>
      <c r="BV91" s="91">
        <v>2087750.2719025325</v>
      </c>
      <c r="BW91" s="91">
        <v>0</v>
      </c>
      <c r="BX91" s="91">
        <v>2087750.2719025325</v>
      </c>
      <c r="BY91" s="91">
        <v>30976</v>
      </c>
      <c r="BZ91" s="91">
        <v>2056774.2719025325</v>
      </c>
      <c r="CB91" s="1219">
        <v>0</v>
      </c>
      <c r="CC91" s="91">
        <v>0</v>
      </c>
      <c r="CD91" s="91">
        <v>0</v>
      </c>
      <c r="CE91" s="91">
        <v>0</v>
      </c>
      <c r="CF91" s="606">
        <v>0</v>
      </c>
      <c r="CG91" s="606">
        <v>0</v>
      </c>
      <c r="CH91" s="606">
        <v>0</v>
      </c>
      <c r="CI91" s="606">
        <v>0</v>
      </c>
      <c r="CJ91" s="606">
        <v>0</v>
      </c>
      <c r="CK91" s="609">
        <v>0</v>
      </c>
      <c r="CL91" s="609">
        <v>0</v>
      </c>
      <c r="CM91" s="609"/>
      <c r="CN91" s="609"/>
      <c r="CO91" s="609"/>
      <c r="CP91" s="609">
        <v>0</v>
      </c>
      <c r="CQ91" s="609">
        <v>0</v>
      </c>
      <c r="CR91" s="609">
        <v>0</v>
      </c>
      <c r="CS91" s="609">
        <v>0</v>
      </c>
      <c r="CT91" s="618">
        <v>0</v>
      </c>
      <c r="CU91" s="613">
        <v>0</v>
      </c>
      <c r="CV91" s="613">
        <v>0</v>
      </c>
      <c r="CW91" s="613">
        <v>0</v>
      </c>
      <c r="CX91" s="623">
        <v>0</v>
      </c>
      <c r="CY91" s="618">
        <v>0</v>
      </c>
      <c r="CZ91" s="613">
        <v>0</v>
      </c>
      <c r="DA91" s="613">
        <v>0</v>
      </c>
      <c r="DB91" s="613">
        <v>0</v>
      </c>
      <c r="DC91" s="623">
        <v>0</v>
      </c>
      <c r="DD91" s="618">
        <v>0</v>
      </c>
      <c r="DE91" s="614"/>
      <c r="DF91" s="614"/>
      <c r="DG91" s="614"/>
      <c r="DH91" s="624"/>
      <c r="DI91" s="619"/>
      <c r="DJ91" s="617">
        <f t="shared" si="11"/>
        <v>0</v>
      </c>
      <c r="DK91" s="612">
        <f t="shared" si="12"/>
        <v>2056774.2719025325</v>
      </c>
      <c r="DL91" s="511">
        <f t="shared" si="13"/>
        <v>30976</v>
      </c>
      <c r="DM91" s="511">
        <f t="shared" si="14"/>
        <v>2087750.2719025325</v>
      </c>
      <c r="DN91" s="70"/>
      <c r="DO91" s="76"/>
      <c r="DP91" s="29"/>
    </row>
    <row r="92" spans="1:120" x14ac:dyDescent="0.25">
      <c r="A92" s="510">
        <v>4011</v>
      </c>
      <c r="B92" s="365">
        <v>8314011</v>
      </c>
      <c r="C92" s="90" t="s">
        <v>150</v>
      </c>
      <c r="D92" s="91">
        <v>878</v>
      </c>
      <c r="E92" s="91">
        <v>0</v>
      </c>
      <c r="F92" s="91">
        <v>878</v>
      </c>
      <c r="G92" s="91">
        <v>538</v>
      </c>
      <c r="H92" s="91">
        <v>340</v>
      </c>
      <c r="I92" s="91">
        <v>0</v>
      </c>
      <c r="J92" s="91">
        <v>2701836</v>
      </c>
      <c r="K92" s="91">
        <v>1924740</v>
      </c>
      <c r="L92" s="91">
        <v>0</v>
      </c>
      <c r="M92" s="91">
        <v>239119.9999999998</v>
      </c>
      <c r="N92" s="91">
        <v>0</v>
      </c>
      <c r="O92" s="91">
        <v>706800.00000000023</v>
      </c>
      <c r="P92" s="91">
        <v>0</v>
      </c>
      <c r="Q92" s="91">
        <v>0</v>
      </c>
      <c r="R92" s="91">
        <v>0</v>
      </c>
      <c r="S92" s="91">
        <v>0</v>
      </c>
      <c r="T92" s="91">
        <v>0</v>
      </c>
      <c r="U92" s="91">
        <v>0</v>
      </c>
      <c r="V92" s="91">
        <v>20400</v>
      </c>
      <c r="W92" s="91">
        <v>29250.000000000018</v>
      </c>
      <c r="X92" s="91">
        <v>23309.999999999985</v>
      </c>
      <c r="Y92" s="91">
        <v>115920.00000000016</v>
      </c>
      <c r="Z92" s="91">
        <v>217560.00000000012</v>
      </c>
      <c r="AA92" s="91">
        <v>173880.00000000038</v>
      </c>
      <c r="AB92" s="91">
        <v>0</v>
      </c>
      <c r="AC92" s="91">
        <v>137894.99999999997</v>
      </c>
      <c r="AD92" s="91">
        <v>0</v>
      </c>
      <c r="AE92" s="91">
        <v>566106.08941732987</v>
      </c>
      <c r="AF92" s="91">
        <v>0</v>
      </c>
      <c r="AG92" s="91">
        <v>80831.326027396892</v>
      </c>
      <c r="AH92" s="91">
        <v>134400</v>
      </c>
      <c r="AI92" s="91">
        <v>0</v>
      </c>
      <c r="AJ92" s="91">
        <v>0</v>
      </c>
      <c r="AK92" s="91">
        <v>0</v>
      </c>
      <c r="AL92" s="91">
        <v>38144</v>
      </c>
      <c r="AM92" s="91">
        <v>468693</v>
      </c>
      <c r="AN92" s="91">
        <v>0</v>
      </c>
      <c r="AO92" s="91">
        <v>0</v>
      </c>
      <c r="AP92" s="91">
        <v>0</v>
      </c>
      <c r="AQ92" s="91">
        <v>0</v>
      </c>
      <c r="AR92" s="91">
        <v>0</v>
      </c>
      <c r="AS92" s="91">
        <v>0</v>
      </c>
      <c r="AT92" s="91">
        <v>0</v>
      </c>
      <c r="AU92" s="91">
        <v>4626576</v>
      </c>
      <c r="AV92" s="91">
        <v>2311072.415444728</v>
      </c>
      <c r="AW92" s="91">
        <v>641237</v>
      </c>
      <c r="AX92" s="91">
        <v>1301793.4240470058</v>
      </c>
      <c r="AY92" s="91">
        <v>7578885.415444728</v>
      </c>
      <c r="AZ92" s="91">
        <v>7072048.415444728</v>
      </c>
      <c r="BA92" s="91">
        <v>5995</v>
      </c>
      <c r="BB92" s="91">
        <v>5263610</v>
      </c>
      <c r="BC92" s="91">
        <v>0</v>
      </c>
      <c r="BD92" s="91">
        <v>0</v>
      </c>
      <c r="BE92" s="91">
        <v>7578885.415444728</v>
      </c>
      <c r="BF92" s="91">
        <v>0</v>
      </c>
      <c r="BG92" s="91">
        <v>7578885.4154447271</v>
      </c>
      <c r="BH92" s="91">
        <v>5770447</v>
      </c>
      <c r="BI92" s="91">
        <v>5597903</v>
      </c>
      <c r="BJ92" s="91">
        <v>7406341.415444728</v>
      </c>
      <c r="BK92" s="91">
        <v>8435.4685825110791</v>
      </c>
      <c r="BL92" s="91">
        <v>8198.2299066437572</v>
      </c>
      <c r="BM92" s="91">
        <v>2.8937792495312468E-2</v>
      </c>
      <c r="BN92" s="91">
        <v>-7.4038962476562342E-3</v>
      </c>
      <c r="BO92" s="91">
        <v>-53293.584718749647</v>
      </c>
      <c r="BP92" s="91">
        <v>7525591.8307259781</v>
      </c>
      <c r="BQ92" s="91">
        <v>7994.0260031047583</v>
      </c>
      <c r="BR92" s="91" t="s">
        <v>1338</v>
      </c>
      <c r="BS92" s="91">
        <v>8571.2891010546446</v>
      </c>
      <c r="BT92" s="91">
        <v>2.0999895186855078E-2</v>
      </c>
      <c r="BU92" s="91">
        <v>0</v>
      </c>
      <c r="BV92" s="91">
        <v>7525591.8307259781</v>
      </c>
      <c r="BW92" s="91">
        <v>0</v>
      </c>
      <c r="BX92" s="91">
        <v>7525591.8307259781</v>
      </c>
      <c r="BY92" s="91">
        <v>38144</v>
      </c>
      <c r="BZ92" s="91">
        <v>7487447.8307259781</v>
      </c>
      <c r="CB92" s="1219">
        <v>0</v>
      </c>
      <c r="CC92" s="91">
        <v>0</v>
      </c>
      <c r="CD92" s="91">
        <v>0</v>
      </c>
      <c r="CE92" s="91">
        <v>0</v>
      </c>
      <c r="CF92" s="606">
        <v>0</v>
      </c>
      <c r="CG92" s="606">
        <v>0</v>
      </c>
      <c r="CH92" s="606">
        <v>0</v>
      </c>
      <c r="CI92" s="606">
        <v>0</v>
      </c>
      <c r="CJ92" s="606">
        <v>0</v>
      </c>
      <c r="CK92" s="609">
        <v>0</v>
      </c>
      <c r="CL92" s="609">
        <v>0</v>
      </c>
      <c r="CM92" s="609"/>
      <c r="CN92" s="609"/>
      <c r="CO92" s="609"/>
      <c r="CP92" s="609">
        <v>0</v>
      </c>
      <c r="CQ92" s="609">
        <v>0</v>
      </c>
      <c r="CR92" s="609">
        <v>0</v>
      </c>
      <c r="CS92" s="609">
        <v>0</v>
      </c>
      <c r="CT92" s="618">
        <v>0</v>
      </c>
      <c r="CU92" s="613">
        <v>0</v>
      </c>
      <c r="CV92" s="613">
        <v>0</v>
      </c>
      <c r="CW92" s="613">
        <v>0</v>
      </c>
      <c r="CX92" s="623">
        <v>0</v>
      </c>
      <c r="CY92" s="618">
        <v>0</v>
      </c>
      <c r="CZ92" s="613">
        <v>0</v>
      </c>
      <c r="DA92" s="613">
        <v>0</v>
      </c>
      <c r="DB92" s="613">
        <v>0</v>
      </c>
      <c r="DC92" s="623">
        <v>0</v>
      </c>
      <c r="DD92" s="618">
        <v>0</v>
      </c>
      <c r="DE92" s="614"/>
      <c r="DF92" s="614"/>
      <c r="DG92" s="614"/>
      <c r="DH92" s="624"/>
      <c r="DI92" s="619"/>
      <c r="DJ92" s="617">
        <f t="shared" si="11"/>
        <v>0</v>
      </c>
      <c r="DK92" s="612">
        <f t="shared" si="12"/>
        <v>7487447.8307259781</v>
      </c>
      <c r="DL92" s="511">
        <f t="shared" si="13"/>
        <v>38144</v>
      </c>
      <c r="DM92" s="511">
        <f t="shared" si="14"/>
        <v>7525591.8307259781</v>
      </c>
      <c r="DN92" s="70"/>
      <c r="DO92" s="76"/>
      <c r="DP92" s="29"/>
    </row>
    <row r="93" spans="1:120" x14ac:dyDescent="0.25">
      <c r="A93" s="510">
        <v>4012</v>
      </c>
      <c r="B93" s="365">
        <v>8314012</v>
      </c>
      <c r="C93" s="90" t="s">
        <v>151</v>
      </c>
      <c r="D93" s="91">
        <v>1489</v>
      </c>
      <c r="E93" s="91">
        <v>0</v>
      </c>
      <c r="F93" s="91">
        <v>1489</v>
      </c>
      <c r="G93" s="91">
        <v>894</v>
      </c>
      <c r="H93" s="91">
        <v>595</v>
      </c>
      <c r="I93" s="91">
        <v>0</v>
      </c>
      <c r="J93" s="91">
        <v>4489668</v>
      </c>
      <c r="K93" s="91">
        <v>3368295</v>
      </c>
      <c r="L93" s="91">
        <v>0</v>
      </c>
      <c r="M93" s="91">
        <v>124459.99999999997</v>
      </c>
      <c r="N93" s="91">
        <v>0</v>
      </c>
      <c r="O93" s="91">
        <v>327599.99999999994</v>
      </c>
      <c r="P93" s="91">
        <v>0</v>
      </c>
      <c r="Q93" s="91">
        <v>0</v>
      </c>
      <c r="R93" s="91">
        <v>0</v>
      </c>
      <c r="S93" s="91">
        <v>0</v>
      </c>
      <c r="T93" s="91">
        <v>0</v>
      </c>
      <c r="U93" s="91">
        <v>0</v>
      </c>
      <c r="V93" s="91">
        <v>50114.626262626269</v>
      </c>
      <c r="W93" s="91">
        <v>1353.6363636363637</v>
      </c>
      <c r="X93" s="91">
        <v>0</v>
      </c>
      <c r="Y93" s="91">
        <v>3459.2929292929321</v>
      </c>
      <c r="Z93" s="91">
        <v>11871.892255892284</v>
      </c>
      <c r="AA93" s="91">
        <v>4737.7272727272766</v>
      </c>
      <c r="AB93" s="91">
        <v>0</v>
      </c>
      <c r="AC93" s="91">
        <v>19058.398384925975</v>
      </c>
      <c r="AD93" s="91">
        <v>0</v>
      </c>
      <c r="AE93" s="91">
        <v>480757.2280320971</v>
      </c>
      <c r="AF93" s="91">
        <v>0</v>
      </c>
      <c r="AG93" s="91">
        <v>0</v>
      </c>
      <c r="AH93" s="91">
        <v>134400</v>
      </c>
      <c r="AI93" s="91">
        <v>0</v>
      </c>
      <c r="AJ93" s="91">
        <v>0</v>
      </c>
      <c r="AK93" s="91">
        <v>0</v>
      </c>
      <c r="AL93" s="91">
        <v>46080</v>
      </c>
      <c r="AM93" s="91">
        <v>0</v>
      </c>
      <c r="AN93" s="91">
        <v>0</v>
      </c>
      <c r="AO93" s="91">
        <v>0</v>
      </c>
      <c r="AP93" s="91">
        <v>0</v>
      </c>
      <c r="AQ93" s="91">
        <v>0</v>
      </c>
      <c r="AR93" s="91">
        <v>0</v>
      </c>
      <c r="AS93" s="91">
        <v>0</v>
      </c>
      <c r="AT93" s="91">
        <v>0</v>
      </c>
      <c r="AU93" s="91">
        <v>7857963</v>
      </c>
      <c r="AV93" s="91">
        <v>1023412.8015011981</v>
      </c>
      <c r="AW93" s="91">
        <v>180480</v>
      </c>
      <c r="AX93" s="91">
        <v>1087849.4701516489</v>
      </c>
      <c r="AY93" s="91">
        <v>9061855.8015011977</v>
      </c>
      <c r="AZ93" s="91">
        <v>9015775.8015011977</v>
      </c>
      <c r="BA93" s="91">
        <v>5995</v>
      </c>
      <c r="BB93" s="91">
        <v>8926555</v>
      </c>
      <c r="BC93" s="91">
        <v>0</v>
      </c>
      <c r="BD93" s="91">
        <v>0</v>
      </c>
      <c r="BE93" s="91">
        <v>9061855.8015011977</v>
      </c>
      <c r="BF93" s="91">
        <v>0</v>
      </c>
      <c r="BG93" s="91">
        <v>9061855.8015011996</v>
      </c>
      <c r="BH93" s="91">
        <v>8972635</v>
      </c>
      <c r="BI93" s="91">
        <v>8792155</v>
      </c>
      <c r="BJ93" s="91">
        <v>8881375.8015011977</v>
      </c>
      <c r="BK93" s="91">
        <v>5964.6580265286757</v>
      </c>
      <c r="BL93" s="91">
        <v>5832.0246082939993</v>
      </c>
      <c r="BM93" s="91">
        <v>2.2742259702754352E-2</v>
      </c>
      <c r="BN93" s="91">
        <v>-4.3061298513771759E-3</v>
      </c>
      <c r="BO93" s="91">
        <v>-37393.93488175446</v>
      </c>
      <c r="BP93" s="91">
        <v>9024461.8666194435</v>
      </c>
      <c r="BQ93" s="91">
        <v>6029.8064920211173</v>
      </c>
      <c r="BR93" s="91" t="s">
        <v>1338</v>
      </c>
      <c r="BS93" s="91">
        <v>6060.7534362790084</v>
      </c>
      <c r="BT93" s="91">
        <v>1.8272151131518255E-2</v>
      </c>
      <c r="BU93" s="91">
        <v>0</v>
      </c>
      <c r="BV93" s="91">
        <v>9024461.8666194435</v>
      </c>
      <c r="BW93" s="91">
        <v>0</v>
      </c>
      <c r="BX93" s="91">
        <v>9024461.8666194435</v>
      </c>
      <c r="BY93" s="91">
        <v>46080</v>
      </c>
      <c r="BZ93" s="91">
        <v>8978381.8666194435</v>
      </c>
      <c r="CB93" s="1219">
        <v>0</v>
      </c>
      <c r="CC93" s="91">
        <v>0</v>
      </c>
      <c r="CD93" s="91">
        <v>0</v>
      </c>
      <c r="CE93" s="91">
        <v>0</v>
      </c>
      <c r="CF93" s="606">
        <v>0</v>
      </c>
      <c r="CG93" s="606">
        <v>0</v>
      </c>
      <c r="CH93" s="606">
        <v>0</v>
      </c>
      <c r="CI93" s="606">
        <v>0</v>
      </c>
      <c r="CJ93" s="606">
        <v>0</v>
      </c>
      <c r="CK93" s="609">
        <v>0</v>
      </c>
      <c r="CL93" s="609">
        <v>0</v>
      </c>
      <c r="CM93" s="609"/>
      <c r="CN93" s="609"/>
      <c r="CO93" s="609"/>
      <c r="CP93" s="609">
        <v>0</v>
      </c>
      <c r="CQ93" s="609">
        <v>0</v>
      </c>
      <c r="CR93" s="609">
        <v>0</v>
      </c>
      <c r="CS93" s="609">
        <v>0</v>
      </c>
      <c r="CT93" s="618">
        <v>0</v>
      </c>
      <c r="CU93" s="613">
        <v>0</v>
      </c>
      <c r="CV93" s="613">
        <v>0</v>
      </c>
      <c r="CW93" s="613">
        <v>0</v>
      </c>
      <c r="CX93" s="623">
        <v>0</v>
      </c>
      <c r="CY93" s="618">
        <v>0</v>
      </c>
      <c r="CZ93" s="613">
        <v>0</v>
      </c>
      <c r="DA93" s="613">
        <v>0</v>
      </c>
      <c r="DB93" s="613">
        <v>0</v>
      </c>
      <c r="DC93" s="623">
        <v>0</v>
      </c>
      <c r="DD93" s="618">
        <v>0</v>
      </c>
      <c r="DE93" s="614"/>
      <c r="DF93" s="614"/>
      <c r="DG93" s="614"/>
      <c r="DH93" s="624"/>
      <c r="DI93" s="619"/>
      <c r="DJ93" s="617">
        <f t="shared" si="11"/>
        <v>0</v>
      </c>
      <c r="DK93" s="612">
        <f t="shared" si="12"/>
        <v>8978381.8666194435</v>
      </c>
      <c r="DL93" s="511">
        <f t="shared" si="13"/>
        <v>46080</v>
      </c>
      <c r="DM93" s="511">
        <f t="shared" si="14"/>
        <v>9024461.8666194435</v>
      </c>
      <c r="DN93" s="70"/>
      <c r="DO93" s="76"/>
      <c r="DP93" s="29"/>
    </row>
    <row r="94" spans="1:120" x14ac:dyDescent="0.25">
      <c r="A94" s="510">
        <v>4178</v>
      </c>
      <c r="B94" s="365">
        <v>8314178</v>
      </c>
      <c r="C94" s="90" t="s">
        <v>152</v>
      </c>
      <c r="D94" s="91">
        <v>1476</v>
      </c>
      <c r="E94" s="91">
        <v>0</v>
      </c>
      <c r="F94" s="91">
        <v>1476</v>
      </c>
      <c r="G94" s="91">
        <v>883</v>
      </c>
      <c r="H94" s="91">
        <v>593</v>
      </c>
      <c r="I94" s="91">
        <v>0</v>
      </c>
      <c r="J94" s="91">
        <v>4434426</v>
      </c>
      <c r="K94" s="91">
        <v>3356973</v>
      </c>
      <c r="L94" s="91">
        <v>0</v>
      </c>
      <c r="M94" s="91">
        <v>219030.00000000032</v>
      </c>
      <c r="N94" s="91">
        <v>0</v>
      </c>
      <c r="O94" s="91">
        <v>577199.99999999988</v>
      </c>
      <c r="P94" s="91">
        <v>0</v>
      </c>
      <c r="Q94" s="91">
        <v>0</v>
      </c>
      <c r="R94" s="91">
        <v>0</v>
      </c>
      <c r="S94" s="91">
        <v>0</v>
      </c>
      <c r="T94" s="91">
        <v>0</v>
      </c>
      <c r="U94" s="91">
        <v>0</v>
      </c>
      <c r="V94" s="91">
        <v>3752.7124405166583</v>
      </c>
      <c r="W94" s="91">
        <v>106109.4493541808</v>
      </c>
      <c r="X94" s="91">
        <v>158667.49150237907</v>
      </c>
      <c r="Y94" s="91">
        <v>141238.45003399081</v>
      </c>
      <c r="Z94" s="91">
        <v>88359.320190346654</v>
      </c>
      <c r="AA94" s="91">
        <v>9482.1210061182901</v>
      </c>
      <c r="AB94" s="91">
        <v>0</v>
      </c>
      <c r="AC94" s="91">
        <v>101439.9999999999</v>
      </c>
      <c r="AD94" s="91">
        <v>0</v>
      </c>
      <c r="AE94" s="91">
        <v>661768.52076068136</v>
      </c>
      <c r="AF94" s="91">
        <v>0</v>
      </c>
      <c r="AG94" s="91">
        <v>0</v>
      </c>
      <c r="AH94" s="91">
        <v>134400</v>
      </c>
      <c r="AI94" s="91">
        <v>0</v>
      </c>
      <c r="AJ94" s="91">
        <v>0</v>
      </c>
      <c r="AK94" s="91">
        <v>0</v>
      </c>
      <c r="AL94" s="91">
        <v>30976</v>
      </c>
      <c r="AM94" s="91">
        <v>0</v>
      </c>
      <c r="AN94" s="91">
        <v>0</v>
      </c>
      <c r="AO94" s="91">
        <v>0</v>
      </c>
      <c r="AP94" s="91">
        <v>0</v>
      </c>
      <c r="AQ94" s="91">
        <v>0</v>
      </c>
      <c r="AR94" s="91">
        <v>0</v>
      </c>
      <c r="AS94" s="91">
        <v>0</v>
      </c>
      <c r="AT94" s="91">
        <v>0</v>
      </c>
      <c r="AU94" s="91">
        <v>7791399</v>
      </c>
      <c r="AV94" s="91">
        <v>2067048.065288214</v>
      </c>
      <c r="AW94" s="91">
        <v>165376</v>
      </c>
      <c r="AX94" s="91">
        <v>1453349.6549140953</v>
      </c>
      <c r="AY94" s="91">
        <v>10023823.065288214</v>
      </c>
      <c r="AZ94" s="91">
        <v>9992847.065288214</v>
      </c>
      <c r="BA94" s="91">
        <v>5995</v>
      </c>
      <c r="BB94" s="91">
        <v>8848620</v>
      </c>
      <c r="BC94" s="91">
        <v>0</v>
      </c>
      <c r="BD94" s="91">
        <v>0</v>
      </c>
      <c r="BE94" s="91">
        <v>10023823.065288214</v>
      </c>
      <c r="BF94" s="91">
        <v>0</v>
      </c>
      <c r="BG94" s="91">
        <v>10023823.065288214</v>
      </c>
      <c r="BH94" s="91">
        <v>8879596</v>
      </c>
      <c r="BI94" s="91">
        <v>8714220</v>
      </c>
      <c r="BJ94" s="91">
        <v>9858447.065288214</v>
      </c>
      <c r="BK94" s="91">
        <v>6679.1646783795486</v>
      </c>
      <c r="BL94" s="91">
        <v>6513.8355550906563</v>
      </c>
      <c r="BM94" s="91">
        <v>2.5381224608853573E-2</v>
      </c>
      <c r="BN94" s="91">
        <v>-5.6256123044267862E-3</v>
      </c>
      <c r="BO94" s="91">
        <v>-54087.006648850489</v>
      </c>
      <c r="BP94" s="91">
        <v>9969736.0586393643</v>
      </c>
      <c r="BQ94" s="91">
        <v>6733.5772755009248</v>
      </c>
      <c r="BR94" s="91" t="s">
        <v>1338</v>
      </c>
      <c r="BS94" s="91">
        <v>6754.5637253654231</v>
      </c>
      <c r="BT94" s="91">
        <v>1.8862030413164144E-2</v>
      </c>
      <c r="BU94" s="91">
        <v>0</v>
      </c>
      <c r="BV94" s="91">
        <v>9969736.0586393643</v>
      </c>
      <c r="BW94" s="91">
        <v>0</v>
      </c>
      <c r="BX94" s="91">
        <v>9969736.0586393643</v>
      </c>
      <c r="BY94" s="91">
        <v>30976</v>
      </c>
      <c r="BZ94" s="91">
        <v>9938760.0586393643</v>
      </c>
      <c r="CB94" s="1219">
        <v>0</v>
      </c>
      <c r="CC94" s="91">
        <v>0</v>
      </c>
      <c r="CD94" s="91">
        <v>0</v>
      </c>
      <c r="CE94" s="91">
        <v>0</v>
      </c>
      <c r="CF94" s="606">
        <v>0</v>
      </c>
      <c r="CG94" s="606">
        <v>0</v>
      </c>
      <c r="CH94" s="606">
        <v>0</v>
      </c>
      <c r="CI94" s="606">
        <v>0</v>
      </c>
      <c r="CJ94" s="606">
        <v>0</v>
      </c>
      <c r="CK94" s="609">
        <v>0</v>
      </c>
      <c r="CL94" s="609">
        <v>0</v>
      </c>
      <c r="CM94" s="609"/>
      <c r="CN94" s="609"/>
      <c r="CO94" s="609"/>
      <c r="CP94" s="609">
        <v>0</v>
      </c>
      <c r="CQ94" s="609">
        <v>0</v>
      </c>
      <c r="CR94" s="609">
        <v>0</v>
      </c>
      <c r="CS94" s="609">
        <v>0</v>
      </c>
      <c r="CT94" s="618">
        <v>0</v>
      </c>
      <c r="CU94" s="613">
        <v>0</v>
      </c>
      <c r="CV94" s="613">
        <v>0</v>
      </c>
      <c r="CW94" s="613">
        <v>0</v>
      </c>
      <c r="CX94" s="623">
        <v>0</v>
      </c>
      <c r="CY94" s="618">
        <v>0</v>
      </c>
      <c r="CZ94" s="613">
        <v>0</v>
      </c>
      <c r="DA94" s="613">
        <v>0</v>
      </c>
      <c r="DB94" s="613">
        <v>0</v>
      </c>
      <c r="DC94" s="623">
        <v>0</v>
      </c>
      <c r="DD94" s="618">
        <v>0</v>
      </c>
      <c r="DE94" s="614"/>
      <c r="DF94" s="614"/>
      <c r="DG94" s="614"/>
      <c r="DH94" s="624"/>
      <c r="DI94" s="619"/>
      <c r="DJ94" s="617">
        <f t="shared" si="11"/>
        <v>0</v>
      </c>
      <c r="DK94" s="612">
        <f t="shared" si="12"/>
        <v>9938760.0586393643</v>
      </c>
      <c r="DL94" s="511">
        <f t="shared" si="13"/>
        <v>30976</v>
      </c>
      <c r="DM94" s="511">
        <f t="shared" si="14"/>
        <v>9969736.0586393643</v>
      </c>
      <c r="DN94" s="70"/>
      <c r="DO94" s="76"/>
      <c r="DP94" s="29"/>
    </row>
    <row r="95" spans="1:120" x14ac:dyDescent="0.25">
      <c r="A95" s="510">
        <v>4607</v>
      </c>
      <c r="B95" s="365">
        <v>8314607</v>
      </c>
      <c r="C95" s="90" t="s">
        <v>153</v>
      </c>
      <c r="D95" s="91">
        <v>1353.25</v>
      </c>
      <c r="E95" s="91">
        <v>0</v>
      </c>
      <c r="F95" s="91">
        <v>1353.25</v>
      </c>
      <c r="G95" s="91">
        <v>869.25</v>
      </c>
      <c r="H95" s="91">
        <v>484</v>
      </c>
      <c r="I95" s="91">
        <v>0</v>
      </c>
      <c r="J95" s="91">
        <v>4365373.5</v>
      </c>
      <c r="K95" s="91">
        <v>2739924</v>
      </c>
      <c r="L95" s="91">
        <v>0</v>
      </c>
      <c r="M95" s="91">
        <v>184787.90223248629</v>
      </c>
      <c r="N95" s="91">
        <v>0</v>
      </c>
      <c r="O95" s="91">
        <v>482544.57274826861</v>
      </c>
      <c r="P95" s="91">
        <v>0</v>
      </c>
      <c r="Q95" s="91">
        <v>0</v>
      </c>
      <c r="R95" s="91">
        <v>0</v>
      </c>
      <c r="S95" s="91">
        <v>0</v>
      </c>
      <c r="T95" s="91">
        <v>0</v>
      </c>
      <c r="U95" s="91">
        <v>0</v>
      </c>
      <c r="V95" s="91">
        <v>47499.283513097114</v>
      </c>
      <c r="W95" s="91">
        <v>106498.06432973807</v>
      </c>
      <c r="X95" s="91">
        <v>73563.42064714944</v>
      </c>
      <c r="Y95" s="91">
        <v>99992.455701078143</v>
      </c>
      <c r="Z95" s="91">
        <v>142727.21494607101</v>
      </c>
      <c r="AA95" s="91">
        <v>125123.49672573186</v>
      </c>
      <c r="AB95" s="91">
        <v>0</v>
      </c>
      <c r="AC95" s="91">
        <v>95843.045069337342</v>
      </c>
      <c r="AD95" s="91">
        <v>0</v>
      </c>
      <c r="AE95" s="91">
        <v>544836.47178637749</v>
      </c>
      <c r="AF95" s="91">
        <v>0</v>
      </c>
      <c r="AG95" s="91">
        <v>0</v>
      </c>
      <c r="AH95" s="91">
        <v>134400</v>
      </c>
      <c r="AI95" s="91">
        <v>0</v>
      </c>
      <c r="AJ95" s="91">
        <v>0</v>
      </c>
      <c r="AK95" s="91">
        <v>0</v>
      </c>
      <c r="AL95" s="91">
        <v>29440</v>
      </c>
      <c r="AM95" s="91">
        <v>0</v>
      </c>
      <c r="AN95" s="91">
        <v>0</v>
      </c>
      <c r="AO95" s="91">
        <v>0</v>
      </c>
      <c r="AP95" s="91">
        <v>0</v>
      </c>
      <c r="AQ95" s="91">
        <v>0</v>
      </c>
      <c r="AR95" s="91">
        <v>0</v>
      </c>
      <c r="AS95" s="91">
        <v>0</v>
      </c>
      <c r="AT95" s="91">
        <v>0</v>
      </c>
      <c r="AU95" s="91">
        <v>7105297.5</v>
      </c>
      <c r="AV95" s="91">
        <v>1903415.9276993352</v>
      </c>
      <c r="AW95" s="91">
        <v>163840</v>
      </c>
      <c r="AX95" s="91">
        <v>1335451.2513773441</v>
      </c>
      <c r="AY95" s="91">
        <v>9172553.4276993349</v>
      </c>
      <c r="AZ95" s="91">
        <v>9143113.4276993349</v>
      </c>
      <c r="BA95" s="91">
        <v>5995</v>
      </c>
      <c r="BB95" s="91">
        <v>8112733.75</v>
      </c>
      <c r="BC95" s="91">
        <v>0</v>
      </c>
      <c r="BD95" s="91">
        <v>0</v>
      </c>
      <c r="BE95" s="91">
        <v>9172553.4276993349</v>
      </c>
      <c r="BF95" s="91">
        <v>0</v>
      </c>
      <c r="BG95" s="91">
        <v>9172553.4276993349</v>
      </c>
      <c r="BH95" s="91">
        <v>8142173.75</v>
      </c>
      <c r="BI95" s="91">
        <v>7978333.75</v>
      </c>
      <c r="BJ95" s="91">
        <v>9008713.4276993349</v>
      </c>
      <c r="BK95" s="91">
        <v>6657.0947184181305</v>
      </c>
      <c r="BL95" s="91">
        <v>6526.0873675892508</v>
      </c>
      <c r="BM95" s="91">
        <v>2.0074409588738625E-2</v>
      </c>
      <c r="BN95" s="91">
        <v>-2.9722047943693125E-3</v>
      </c>
      <c r="BO95" s="91">
        <v>-26248.811840797272</v>
      </c>
      <c r="BP95" s="91">
        <v>9146304.6158585381</v>
      </c>
      <c r="BQ95" s="91">
        <v>6737.0143106288842</v>
      </c>
      <c r="BR95" s="91" t="s">
        <v>1338</v>
      </c>
      <c r="BS95" s="91">
        <v>6758.7693448058662</v>
      </c>
      <c r="BT95" s="91">
        <v>1.5332425206786127E-2</v>
      </c>
      <c r="BU95" s="91">
        <v>0</v>
      </c>
      <c r="BV95" s="91">
        <v>9146304.6158585381</v>
      </c>
      <c r="BW95" s="91">
        <v>0</v>
      </c>
      <c r="BX95" s="91">
        <v>9146304.6158585381</v>
      </c>
      <c r="BY95" s="91">
        <v>29440</v>
      </c>
      <c r="BZ95" s="91">
        <v>9116864.6158585381</v>
      </c>
      <c r="CB95" s="1219">
        <v>82500</v>
      </c>
      <c r="CC95" s="91">
        <v>0</v>
      </c>
      <c r="CD95" s="91">
        <v>82600</v>
      </c>
      <c r="CE95" s="91">
        <v>17883.439999999999</v>
      </c>
      <c r="CF95" s="606">
        <v>182983.44</v>
      </c>
      <c r="CG95" s="606">
        <v>0</v>
      </c>
      <c r="CH95" s="606">
        <v>0</v>
      </c>
      <c r="CI95" s="606">
        <v>0</v>
      </c>
      <c r="CJ95" s="606">
        <v>0</v>
      </c>
      <c r="CK95" s="609">
        <v>0</v>
      </c>
      <c r="CL95" s="609">
        <v>0</v>
      </c>
      <c r="CM95" s="609"/>
      <c r="CN95" s="609"/>
      <c r="CO95" s="609"/>
      <c r="CP95" s="609">
        <v>0</v>
      </c>
      <c r="CQ95" s="609">
        <v>0</v>
      </c>
      <c r="CR95" s="609">
        <v>0</v>
      </c>
      <c r="CS95" s="609">
        <v>0</v>
      </c>
      <c r="CT95" s="618">
        <v>0</v>
      </c>
      <c r="CU95" s="613">
        <v>0</v>
      </c>
      <c r="CV95" s="613">
        <v>0</v>
      </c>
      <c r="CW95" s="613">
        <v>0</v>
      </c>
      <c r="CX95" s="623">
        <v>0</v>
      </c>
      <c r="CY95" s="618">
        <v>0</v>
      </c>
      <c r="CZ95" s="613">
        <v>0</v>
      </c>
      <c r="DA95" s="613">
        <v>0</v>
      </c>
      <c r="DB95" s="613">
        <v>0</v>
      </c>
      <c r="DC95" s="623">
        <v>0</v>
      </c>
      <c r="DD95" s="618">
        <v>0</v>
      </c>
      <c r="DE95" s="614"/>
      <c r="DF95" s="614"/>
      <c r="DG95" s="614"/>
      <c r="DH95" s="624"/>
      <c r="DI95" s="619"/>
      <c r="DJ95" s="617">
        <f t="shared" si="11"/>
        <v>0</v>
      </c>
      <c r="DK95" s="612">
        <f t="shared" si="12"/>
        <v>9299848.0558585376</v>
      </c>
      <c r="DL95" s="511">
        <f t="shared" si="13"/>
        <v>29440</v>
      </c>
      <c r="DM95" s="511">
        <f t="shared" si="14"/>
        <v>9329288.0558585376</v>
      </c>
      <c r="DN95" s="70"/>
      <c r="DO95" s="76"/>
      <c r="DP95" s="29"/>
    </row>
    <row r="96" spans="1:120" x14ac:dyDescent="0.25">
      <c r="A96" s="510">
        <v>5412</v>
      </c>
      <c r="B96" s="365">
        <v>8315412</v>
      </c>
      <c r="C96" s="90" t="s">
        <v>154</v>
      </c>
      <c r="D96" s="91">
        <v>1476</v>
      </c>
      <c r="E96" s="91">
        <v>0</v>
      </c>
      <c r="F96" s="91">
        <v>1476</v>
      </c>
      <c r="G96" s="91">
        <v>888</v>
      </c>
      <c r="H96" s="91">
        <v>588</v>
      </c>
      <c r="I96" s="91">
        <v>0</v>
      </c>
      <c r="J96" s="91">
        <v>4459536</v>
      </c>
      <c r="K96" s="91">
        <v>3328668</v>
      </c>
      <c r="L96" s="91">
        <v>0</v>
      </c>
      <c r="M96" s="91">
        <v>140629.99999999968</v>
      </c>
      <c r="N96" s="91">
        <v>0</v>
      </c>
      <c r="O96" s="91">
        <v>388799.99999999959</v>
      </c>
      <c r="P96" s="91">
        <v>0</v>
      </c>
      <c r="Q96" s="91">
        <v>0</v>
      </c>
      <c r="R96" s="91">
        <v>0</v>
      </c>
      <c r="S96" s="91">
        <v>0</v>
      </c>
      <c r="T96" s="91">
        <v>0</v>
      </c>
      <c r="U96" s="91">
        <v>0</v>
      </c>
      <c r="V96" s="91">
        <v>57158.725423728931</v>
      </c>
      <c r="W96" s="91">
        <v>115278.10169491505</v>
      </c>
      <c r="X96" s="91">
        <v>20804.094915254234</v>
      </c>
      <c r="Y96" s="91">
        <v>109784.37966101743</v>
      </c>
      <c r="Z96" s="91">
        <v>5924.0135593220311</v>
      </c>
      <c r="AA96" s="91">
        <v>7565.1254237288103</v>
      </c>
      <c r="AB96" s="91">
        <v>0</v>
      </c>
      <c r="AC96" s="91">
        <v>9535.8423913043498</v>
      </c>
      <c r="AD96" s="91">
        <v>0</v>
      </c>
      <c r="AE96" s="91">
        <v>536602.44492469716</v>
      </c>
      <c r="AF96" s="91">
        <v>0</v>
      </c>
      <c r="AG96" s="91">
        <v>0</v>
      </c>
      <c r="AH96" s="91">
        <v>134400</v>
      </c>
      <c r="AI96" s="91">
        <v>0</v>
      </c>
      <c r="AJ96" s="91">
        <v>0</v>
      </c>
      <c r="AK96" s="91">
        <v>0</v>
      </c>
      <c r="AL96" s="91">
        <v>31232</v>
      </c>
      <c r="AM96" s="91">
        <v>0</v>
      </c>
      <c r="AN96" s="91">
        <v>0</v>
      </c>
      <c r="AO96" s="91">
        <v>0</v>
      </c>
      <c r="AP96" s="91">
        <v>0</v>
      </c>
      <c r="AQ96" s="91">
        <v>0</v>
      </c>
      <c r="AR96" s="91">
        <v>0</v>
      </c>
      <c r="AS96" s="91">
        <v>0</v>
      </c>
      <c r="AT96" s="91">
        <v>0</v>
      </c>
      <c r="AU96" s="91">
        <v>7788204</v>
      </c>
      <c r="AV96" s="91">
        <v>1392082.7279939675</v>
      </c>
      <c r="AW96" s="91">
        <v>165632</v>
      </c>
      <c r="AX96" s="91">
        <v>1211005.9224526561</v>
      </c>
      <c r="AY96" s="91">
        <v>9345918.727993967</v>
      </c>
      <c r="AZ96" s="91">
        <v>9314686.727993967</v>
      </c>
      <c r="BA96" s="91">
        <v>5995</v>
      </c>
      <c r="BB96" s="91">
        <v>8848620</v>
      </c>
      <c r="BC96" s="91">
        <v>0</v>
      </c>
      <c r="BD96" s="91">
        <v>0</v>
      </c>
      <c r="BE96" s="91">
        <v>9345918.727993967</v>
      </c>
      <c r="BF96" s="91">
        <v>0</v>
      </c>
      <c r="BG96" s="91">
        <v>9345918.7279939707</v>
      </c>
      <c r="BH96" s="91">
        <v>8879852</v>
      </c>
      <c r="BI96" s="91">
        <v>8714220</v>
      </c>
      <c r="BJ96" s="91">
        <v>9180286.727993967</v>
      </c>
      <c r="BK96" s="91">
        <v>6219.7064552804659</v>
      </c>
      <c r="BL96" s="91">
        <v>6099.119934433962</v>
      </c>
      <c r="BM96" s="91">
        <v>1.9771134547741116E-2</v>
      </c>
      <c r="BN96" s="91">
        <v>-2.8205672738705577E-3</v>
      </c>
      <c r="BO96" s="91">
        <v>-25391.595655638543</v>
      </c>
      <c r="BP96" s="91">
        <v>9320527.1323383283</v>
      </c>
      <c r="BQ96" s="91">
        <v>6293.5603877630947</v>
      </c>
      <c r="BR96" s="91" t="s">
        <v>1338</v>
      </c>
      <c r="BS96" s="91">
        <v>6314.7202793620108</v>
      </c>
      <c r="BT96" s="91">
        <v>1.7167140912219603E-2</v>
      </c>
      <c r="BU96" s="91">
        <v>0</v>
      </c>
      <c r="BV96" s="91">
        <v>9320527.1323383283</v>
      </c>
      <c r="BW96" s="91">
        <v>0</v>
      </c>
      <c r="BX96" s="91">
        <v>9320527.1323383283</v>
      </c>
      <c r="BY96" s="91">
        <v>31232</v>
      </c>
      <c r="BZ96" s="91">
        <v>9289295.1323383283</v>
      </c>
      <c r="CB96" s="1219">
        <v>0</v>
      </c>
      <c r="CC96" s="91">
        <v>0</v>
      </c>
      <c r="CD96" s="91">
        <v>0</v>
      </c>
      <c r="CE96" s="91">
        <v>0</v>
      </c>
      <c r="CF96" s="606">
        <v>0</v>
      </c>
      <c r="CG96" s="606">
        <v>0</v>
      </c>
      <c r="CH96" s="606">
        <v>0</v>
      </c>
      <c r="CI96" s="606">
        <v>0</v>
      </c>
      <c r="CJ96" s="606">
        <v>0</v>
      </c>
      <c r="CK96" s="609">
        <v>0</v>
      </c>
      <c r="CL96" s="609">
        <v>0</v>
      </c>
      <c r="CM96" s="609"/>
      <c r="CN96" s="609"/>
      <c r="CO96" s="609"/>
      <c r="CP96" s="609">
        <v>0</v>
      </c>
      <c r="CQ96" s="609">
        <v>0</v>
      </c>
      <c r="CR96" s="609">
        <v>0</v>
      </c>
      <c r="CS96" s="609">
        <v>0</v>
      </c>
      <c r="CT96" s="618">
        <v>0</v>
      </c>
      <c r="CU96" s="613">
        <v>0</v>
      </c>
      <c r="CV96" s="613">
        <v>0</v>
      </c>
      <c r="CW96" s="613">
        <v>0</v>
      </c>
      <c r="CX96" s="623">
        <v>0</v>
      </c>
      <c r="CY96" s="618">
        <v>0</v>
      </c>
      <c r="CZ96" s="613">
        <v>0</v>
      </c>
      <c r="DA96" s="613">
        <v>0</v>
      </c>
      <c r="DB96" s="613">
        <v>0</v>
      </c>
      <c r="DC96" s="623">
        <v>0</v>
      </c>
      <c r="DD96" s="618">
        <v>0</v>
      </c>
      <c r="DE96" s="614"/>
      <c r="DF96" s="614"/>
      <c r="DG96" s="614"/>
      <c r="DH96" s="624"/>
      <c r="DI96" s="619"/>
      <c r="DJ96" s="617">
        <f t="shared" si="11"/>
        <v>0</v>
      </c>
      <c r="DK96" s="612">
        <f t="shared" si="12"/>
        <v>9289295.1323383283</v>
      </c>
      <c r="DL96" s="511">
        <f t="shared" si="13"/>
        <v>31232</v>
      </c>
      <c r="DM96" s="511">
        <f t="shared" si="14"/>
        <v>9320527.1323383283</v>
      </c>
      <c r="DN96" s="70"/>
      <c r="DO96" s="76"/>
      <c r="DP96" s="29"/>
    </row>
    <row r="97" spans="1:120" x14ac:dyDescent="0.25">
      <c r="A97" s="510">
        <v>5414</v>
      </c>
      <c r="B97" s="365">
        <v>8315414</v>
      </c>
      <c r="C97" s="90" t="s">
        <v>155</v>
      </c>
      <c r="D97" s="91">
        <v>1185</v>
      </c>
      <c r="E97" s="91">
        <v>0</v>
      </c>
      <c r="F97" s="91">
        <v>1185</v>
      </c>
      <c r="G97" s="91">
        <v>714</v>
      </c>
      <c r="H97" s="91">
        <v>471</v>
      </c>
      <c r="I97" s="91">
        <v>0</v>
      </c>
      <c r="J97" s="91">
        <v>3585708</v>
      </c>
      <c r="K97" s="91">
        <v>2666331</v>
      </c>
      <c r="L97" s="91">
        <v>0</v>
      </c>
      <c r="M97" s="91">
        <v>111229.9999999999</v>
      </c>
      <c r="N97" s="91">
        <v>0</v>
      </c>
      <c r="O97" s="91">
        <v>298799.99999999994</v>
      </c>
      <c r="P97" s="91">
        <v>0</v>
      </c>
      <c r="Q97" s="91">
        <v>0</v>
      </c>
      <c r="R97" s="91">
        <v>0</v>
      </c>
      <c r="S97" s="91">
        <v>0</v>
      </c>
      <c r="T97" s="91">
        <v>0</v>
      </c>
      <c r="U97" s="91">
        <v>0</v>
      </c>
      <c r="V97" s="91">
        <v>51000.000000000138</v>
      </c>
      <c r="W97" s="91">
        <v>33299.999999999971</v>
      </c>
      <c r="X97" s="91">
        <v>10080.000000000038</v>
      </c>
      <c r="Y97" s="91">
        <v>33120.000000000036</v>
      </c>
      <c r="Z97" s="91">
        <v>11840.000000000045</v>
      </c>
      <c r="AA97" s="91">
        <v>43470.000000000022</v>
      </c>
      <c r="AB97" s="91">
        <v>0</v>
      </c>
      <c r="AC97" s="91">
        <v>25381.418918918895</v>
      </c>
      <c r="AD97" s="91">
        <v>0</v>
      </c>
      <c r="AE97" s="91">
        <v>356682.08825218951</v>
      </c>
      <c r="AF97" s="91">
        <v>0</v>
      </c>
      <c r="AG97" s="91">
        <v>0</v>
      </c>
      <c r="AH97" s="91">
        <v>134400</v>
      </c>
      <c r="AI97" s="91">
        <v>0</v>
      </c>
      <c r="AJ97" s="91">
        <v>0</v>
      </c>
      <c r="AK97" s="91">
        <v>0</v>
      </c>
      <c r="AL97" s="91">
        <v>32512</v>
      </c>
      <c r="AM97" s="91">
        <v>0</v>
      </c>
      <c r="AN97" s="91">
        <v>0</v>
      </c>
      <c r="AO97" s="91">
        <v>0</v>
      </c>
      <c r="AP97" s="91">
        <v>0</v>
      </c>
      <c r="AQ97" s="91">
        <v>0</v>
      </c>
      <c r="AR97" s="91">
        <v>0</v>
      </c>
      <c r="AS97" s="91">
        <v>0</v>
      </c>
      <c r="AT97" s="91">
        <v>0</v>
      </c>
      <c r="AU97" s="91">
        <v>6252039</v>
      </c>
      <c r="AV97" s="91">
        <v>974903.50717110839</v>
      </c>
      <c r="AW97" s="91">
        <v>166912</v>
      </c>
      <c r="AX97" s="91">
        <v>922789.83568592393</v>
      </c>
      <c r="AY97" s="91">
        <v>7393854.5071711084</v>
      </c>
      <c r="AZ97" s="91">
        <v>7361342.5071711084</v>
      </c>
      <c r="BA97" s="91">
        <v>5995</v>
      </c>
      <c r="BB97" s="91">
        <v>7104075</v>
      </c>
      <c r="BC97" s="91">
        <v>0</v>
      </c>
      <c r="BD97" s="91">
        <v>0</v>
      </c>
      <c r="BE97" s="91">
        <v>7393854.5071711084</v>
      </c>
      <c r="BF97" s="91">
        <v>0</v>
      </c>
      <c r="BG97" s="91">
        <v>7393854.5071711084</v>
      </c>
      <c r="BH97" s="91">
        <v>7136587</v>
      </c>
      <c r="BI97" s="91">
        <v>6969675</v>
      </c>
      <c r="BJ97" s="91">
        <v>7226942.5071711084</v>
      </c>
      <c r="BK97" s="91">
        <v>6098.6856600600067</v>
      </c>
      <c r="BL97" s="91">
        <v>5959.7563020924154</v>
      </c>
      <c r="BM97" s="91">
        <v>2.3311248132547729E-2</v>
      </c>
      <c r="BN97" s="91">
        <v>-4.5906240662738646E-3</v>
      </c>
      <c r="BO97" s="91">
        <v>-32420.415840772635</v>
      </c>
      <c r="BP97" s="91">
        <v>7361434.0913303355</v>
      </c>
      <c r="BQ97" s="91">
        <v>6184.7443808694816</v>
      </c>
      <c r="BR97" s="91" t="s">
        <v>1338</v>
      </c>
      <c r="BS97" s="91">
        <v>6212.1806677893128</v>
      </c>
      <c r="BT97" s="91">
        <v>1.7658889206287665E-2</v>
      </c>
      <c r="BU97" s="91">
        <v>0</v>
      </c>
      <c r="BV97" s="91">
        <v>7361434.0913303355</v>
      </c>
      <c r="BW97" s="91">
        <v>0</v>
      </c>
      <c r="BX97" s="91">
        <v>7361434.0913303355</v>
      </c>
      <c r="BY97" s="91">
        <v>32512</v>
      </c>
      <c r="BZ97" s="91">
        <v>7328922.0913303355</v>
      </c>
      <c r="CB97" s="1219">
        <v>156000</v>
      </c>
      <c r="CC97" s="91">
        <v>0</v>
      </c>
      <c r="CD97" s="91">
        <v>88080</v>
      </c>
      <c r="CE97" s="91">
        <v>30081.21</v>
      </c>
      <c r="CF97" s="606">
        <v>274161.21000000002</v>
      </c>
      <c r="CG97" s="606">
        <v>0</v>
      </c>
      <c r="CH97" s="606">
        <v>0</v>
      </c>
      <c r="CI97" s="606">
        <v>0</v>
      </c>
      <c r="CJ97" s="606">
        <v>0</v>
      </c>
      <c r="CK97" s="609">
        <v>0</v>
      </c>
      <c r="CL97" s="609">
        <v>0</v>
      </c>
      <c r="CM97" s="609"/>
      <c r="CN97" s="609"/>
      <c r="CO97" s="609"/>
      <c r="CP97" s="609">
        <v>0</v>
      </c>
      <c r="CQ97" s="609">
        <v>0</v>
      </c>
      <c r="CR97" s="609">
        <v>0</v>
      </c>
      <c r="CS97" s="609">
        <v>0</v>
      </c>
      <c r="CT97" s="618">
        <v>0</v>
      </c>
      <c r="CU97" s="613">
        <v>0</v>
      </c>
      <c r="CV97" s="613">
        <v>0</v>
      </c>
      <c r="CW97" s="613">
        <v>0</v>
      </c>
      <c r="CX97" s="623">
        <v>0</v>
      </c>
      <c r="CY97" s="618">
        <v>0</v>
      </c>
      <c r="CZ97" s="613">
        <v>0</v>
      </c>
      <c r="DA97" s="613">
        <v>0</v>
      </c>
      <c r="DB97" s="613">
        <v>0</v>
      </c>
      <c r="DC97" s="623">
        <v>0</v>
      </c>
      <c r="DD97" s="618">
        <v>0</v>
      </c>
      <c r="DE97" s="614"/>
      <c r="DF97" s="614"/>
      <c r="DG97" s="614"/>
      <c r="DH97" s="624"/>
      <c r="DI97" s="619"/>
      <c r="DJ97" s="617">
        <f t="shared" si="11"/>
        <v>0</v>
      </c>
      <c r="DK97" s="612">
        <f t="shared" si="12"/>
        <v>7603083.3013303354</v>
      </c>
      <c r="DL97" s="511">
        <f t="shared" si="13"/>
        <v>32512</v>
      </c>
      <c r="DM97" s="511">
        <f t="shared" si="14"/>
        <v>7635595.3013303354</v>
      </c>
      <c r="DN97" s="70"/>
      <c r="DO97" s="76"/>
      <c r="DP97" s="29"/>
    </row>
    <row r="98" spans="1:120" x14ac:dyDescent="0.25">
      <c r="A98" s="510">
        <v>6905</v>
      </c>
      <c r="B98" s="365">
        <v>8316905</v>
      </c>
      <c r="C98" s="90" t="s">
        <v>156</v>
      </c>
      <c r="D98" s="91">
        <v>1052</v>
      </c>
      <c r="E98" s="91">
        <v>0</v>
      </c>
      <c r="F98" s="91">
        <v>1052</v>
      </c>
      <c r="G98" s="91">
        <v>659</v>
      </c>
      <c r="H98" s="91">
        <v>393</v>
      </c>
      <c r="I98" s="91">
        <v>0</v>
      </c>
      <c r="J98" s="91">
        <v>3309498</v>
      </c>
      <c r="K98" s="91">
        <v>2224773</v>
      </c>
      <c r="L98" s="91">
        <v>0</v>
      </c>
      <c r="M98" s="91">
        <v>120049.99999999991</v>
      </c>
      <c r="N98" s="91">
        <v>0</v>
      </c>
      <c r="O98" s="91">
        <v>392400.00000000041</v>
      </c>
      <c r="P98" s="91">
        <v>0</v>
      </c>
      <c r="Q98" s="91">
        <v>0</v>
      </c>
      <c r="R98" s="91">
        <v>0</v>
      </c>
      <c r="S98" s="91">
        <v>0</v>
      </c>
      <c r="T98" s="91">
        <v>0</v>
      </c>
      <c r="U98" s="91">
        <v>0</v>
      </c>
      <c r="V98" s="91">
        <v>44880.000000000124</v>
      </c>
      <c r="W98" s="91">
        <v>63900.000000000051</v>
      </c>
      <c r="X98" s="91">
        <v>91979.999999999898</v>
      </c>
      <c r="Y98" s="91">
        <v>81419.999999999898</v>
      </c>
      <c r="Z98" s="91">
        <v>68079.999999999985</v>
      </c>
      <c r="AA98" s="91">
        <v>47250.000000000044</v>
      </c>
      <c r="AB98" s="91">
        <v>0</v>
      </c>
      <c r="AC98" s="91">
        <v>22232.266666666612</v>
      </c>
      <c r="AD98" s="91">
        <v>0</v>
      </c>
      <c r="AE98" s="91">
        <v>313634.10200715734</v>
      </c>
      <c r="AF98" s="91">
        <v>0</v>
      </c>
      <c r="AG98" s="91">
        <v>0</v>
      </c>
      <c r="AH98" s="91">
        <v>134400</v>
      </c>
      <c r="AI98" s="91">
        <v>0</v>
      </c>
      <c r="AJ98" s="91">
        <v>0</v>
      </c>
      <c r="AK98" s="91">
        <v>0</v>
      </c>
      <c r="AL98" s="91">
        <v>45312</v>
      </c>
      <c r="AM98" s="91">
        <v>0</v>
      </c>
      <c r="AN98" s="91">
        <v>0</v>
      </c>
      <c r="AO98" s="91">
        <v>0</v>
      </c>
      <c r="AP98" s="91">
        <v>0</v>
      </c>
      <c r="AQ98" s="91">
        <v>0</v>
      </c>
      <c r="AR98" s="91">
        <v>0</v>
      </c>
      <c r="AS98" s="91">
        <v>0</v>
      </c>
      <c r="AT98" s="91">
        <v>0</v>
      </c>
      <c r="AU98" s="91">
        <v>5534271</v>
      </c>
      <c r="AV98" s="91">
        <v>1245826.3686738242</v>
      </c>
      <c r="AW98" s="91">
        <v>179712</v>
      </c>
      <c r="AX98" s="91">
        <v>953240.15965752292</v>
      </c>
      <c r="AY98" s="91">
        <v>6959809.3686738238</v>
      </c>
      <c r="AZ98" s="91">
        <v>6914497.3686738238</v>
      </c>
      <c r="BA98" s="91">
        <v>5995</v>
      </c>
      <c r="BB98" s="91">
        <v>6306740</v>
      </c>
      <c r="BC98" s="91">
        <v>0</v>
      </c>
      <c r="BD98" s="91">
        <v>0</v>
      </c>
      <c r="BE98" s="91">
        <v>6959809.3686738238</v>
      </c>
      <c r="BF98" s="91">
        <v>0</v>
      </c>
      <c r="BG98" s="91">
        <v>6959809.3686738238</v>
      </c>
      <c r="BH98" s="91">
        <v>6352052</v>
      </c>
      <c r="BI98" s="91">
        <v>6172340</v>
      </c>
      <c r="BJ98" s="91">
        <v>6780097.3686738238</v>
      </c>
      <c r="BK98" s="91">
        <v>6444.9594759256879</v>
      </c>
      <c r="BL98" s="91">
        <v>6314.9403832476128</v>
      </c>
      <c r="BM98" s="91">
        <v>2.0589124328551402E-2</v>
      </c>
      <c r="BN98" s="91">
        <v>-3.2295621642757007E-3</v>
      </c>
      <c r="BO98" s="91">
        <v>-21455.006143025628</v>
      </c>
      <c r="BP98" s="91">
        <v>6938354.3625307977</v>
      </c>
      <c r="BQ98" s="91">
        <v>6552.3216373866899</v>
      </c>
      <c r="BR98" s="91" t="s">
        <v>1338</v>
      </c>
      <c r="BS98" s="91">
        <v>6595.3938807326977</v>
      </c>
      <c r="BT98" s="91">
        <v>1.5769022344769956E-2</v>
      </c>
      <c r="BU98" s="91">
        <v>0</v>
      </c>
      <c r="BV98" s="91">
        <v>6938354.3625307977</v>
      </c>
      <c r="BW98" s="91">
        <v>0</v>
      </c>
      <c r="BX98" s="91">
        <v>6938354.3625307977</v>
      </c>
      <c r="BY98" s="91">
        <v>45312</v>
      </c>
      <c r="BZ98" s="91">
        <v>6893042.3625307977</v>
      </c>
      <c r="CB98" s="1219">
        <v>0</v>
      </c>
      <c r="CC98" s="91">
        <v>0</v>
      </c>
      <c r="CD98" s="91">
        <v>0</v>
      </c>
      <c r="CE98" s="91">
        <v>0</v>
      </c>
      <c r="CF98" s="606">
        <v>0</v>
      </c>
      <c r="CG98" s="606">
        <v>0</v>
      </c>
      <c r="CH98" s="606">
        <v>0</v>
      </c>
      <c r="CI98" s="606">
        <v>0</v>
      </c>
      <c r="CJ98" s="606">
        <v>0</v>
      </c>
      <c r="CK98" s="609">
        <v>0</v>
      </c>
      <c r="CL98" s="609">
        <v>0</v>
      </c>
      <c r="CM98" s="609"/>
      <c r="CN98" s="609"/>
      <c r="CO98" s="609"/>
      <c r="CP98" s="609">
        <v>0</v>
      </c>
      <c r="CQ98" s="609">
        <v>0</v>
      </c>
      <c r="CR98" s="609">
        <v>0</v>
      </c>
      <c r="CS98" s="609">
        <v>0</v>
      </c>
      <c r="CT98" s="618">
        <v>0</v>
      </c>
      <c r="CU98" s="613">
        <v>0</v>
      </c>
      <c r="CV98" s="613">
        <v>0</v>
      </c>
      <c r="CW98" s="613">
        <v>0</v>
      </c>
      <c r="CX98" s="623">
        <v>0</v>
      </c>
      <c r="CY98" s="618">
        <v>0</v>
      </c>
      <c r="CZ98" s="613">
        <v>0</v>
      </c>
      <c r="DA98" s="613">
        <v>0</v>
      </c>
      <c r="DB98" s="613">
        <v>0</v>
      </c>
      <c r="DC98" s="623">
        <v>0</v>
      </c>
      <c r="DD98" s="618">
        <v>0</v>
      </c>
      <c r="DE98" s="614"/>
      <c r="DF98" s="614"/>
      <c r="DG98" s="614"/>
      <c r="DH98" s="624"/>
      <c r="DI98" s="619"/>
      <c r="DJ98" s="617">
        <f t="shared" si="11"/>
        <v>0</v>
      </c>
      <c r="DK98" s="612">
        <f t="shared" si="12"/>
        <v>6893042.3625307977</v>
      </c>
      <c r="DL98" s="511">
        <f t="shared" si="13"/>
        <v>45312</v>
      </c>
      <c r="DM98" s="511">
        <f t="shared" si="14"/>
        <v>6938354.3625307977</v>
      </c>
      <c r="DN98" s="70"/>
      <c r="DO98" s="76"/>
      <c r="DP98" s="29"/>
    </row>
    <row r="99" spans="1:120" x14ac:dyDescent="0.25">
      <c r="A99" s="510">
        <v>2028</v>
      </c>
      <c r="B99" s="365">
        <v>8312028</v>
      </c>
      <c r="C99" s="90" t="s">
        <v>158</v>
      </c>
      <c r="D99" s="91">
        <v>71.25</v>
      </c>
      <c r="E99" s="91">
        <v>71.25</v>
      </c>
      <c r="F99" s="91">
        <v>0</v>
      </c>
      <c r="G99" s="91">
        <v>0</v>
      </c>
      <c r="H99" s="91">
        <v>0</v>
      </c>
      <c r="I99" s="91">
        <v>253792.5</v>
      </c>
      <c r="J99" s="91">
        <v>0</v>
      </c>
      <c r="K99" s="91">
        <v>0</v>
      </c>
      <c r="L99" s="91">
        <v>0</v>
      </c>
      <c r="M99" s="91">
        <v>0</v>
      </c>
      <c r="N99" s="91">
        <v>0</v>
      </c>
      <c r="O99" s="91">
        <v>0</v>
      </c>
      <c r="P99" s="91">
        <v>0</v>
      </c>
      <c r="Q99" s="91">
        <v>0</v>
      </c>
      <c r="R99" s="91">
        <v>0</v>
      </c>
      <c r="S99" s="91">
        <v>0</v>
      </c>
      <c r="T99" s="91">
        <v>0</v>
      </c>
      <c r="U99" s="91">
        <v>0</v>
      </c>
      <c r="V99" s="91">
        <v>0</v>
      </c>
      <c r="W99" s="91">
        <v>0</v>
      </c>
      <c r="X99" s="91">
        <v>0</v>
      </c>
      <c r="Y99" s="91">
        <v>0</v>
      </c>
      <c r="Z99" s="91">
        <v>0</v>
      </c>
      <c r="AA99" s="91">
        <v>0</v>
      </c>
      <c r="AB99" s="91">
        <v>0</v>
      </c>
      <c r="AC99" s="91">
        <v>0</v>
      </c>
      <c r="AD99" s="91">
        <v>25634.325671063198</v>
      </c>
      <c r="AE99" s="91">
        <v>0</v>
      </c>
      <c r="AF99" s="91">
        <v>0</v>
      </c>
      <c r="AG99" s="91">
        <v>0</v>
      </c>
      <c r="AH99" s="91">
        <v>134400</v>
      </c>
      <c r="AI99" s="91">
        <v>0</v>
      </c>
      <c r="AJ99" s="91">
        <v>0</v>
      </c>
      <c r="AK99" s="91">
        <v>0</v>
      </c>
      <c r="AL99" s="91">
        <v>4013</v>
      </c>
      <c r="AM99" s="91">
        <v>0</v>
      </c>
      <c r="AN99" s="91">
        <v>0</v>
      </c>
      <c r="AO99" s="91">
        <v>0</v>
      </c>
      <c r="AP99" s="91">
        <v>0</v>
      </c>
      <c r="AQ99" s="91">
        <v>0</v>
      </c>
      <c r="AR99" s="91">
        <v>0</v>
      </c>
      <c r="AS99" s="91">
        <v>0</v>
      </c>
      <c r="AT99" s="91">
        <v>0</v>
      </c>
      <c r="AU99" s="91">
        <v>253792.5</v>
      </c>
      <c r="AV99" s="91">
        <v>25634.325671063198</v>
      </c>
      <c r="AW99" s="91">
        <v>138413</v>
      </c>
      <c r="AX99" s="91">
        <v>39491.199799049777</v>
      </c>
      <c r="AY99" s="91">
        <v>417839.82567106321</v>
      </c>
      <c r="AZ99" s="91">
        <v>413826.82567106321</v>
      </c>
      <c r="BA99" s="91">
        <v>4610</v>
      </c>
      <c r="BB99" s="91">
        <v>328462.5</v>
      </c>
      <c r="BC99" s="91">
        <v>0</v>
      </c>
      <c r="BD99" s="91">
        <v>0</v>
      </c>
      <c r="BE99" s="91">
        <v>417839.82567106321</v>
      </c>
      <c r="BF99" s="91">
        <v>417839.82567106321</v>
      </c>
      <c r="BG99" s="91">
        <v>0</v>
      </c>
      <c r="BH99" s="91">
        <v>332475.5</v>
      </c>
      <c r="BI99" s="91">
        <v>194062.5</v>
      </c>
      <c r="BJ99" s="91">
        <v>279426.82567106321</v>
      </c>
      <c r="BK99" s="91">
        <v>3921.7800094184308</v>
      </c>
      <c r="BL99" s="91">
        <v>4084.150266666667</v>
      </c>
      <c r="BM99" s="91">
        <v>-3.9756190797738886E-2</v>
      </c>
      <c r="BN99" s="91">
        <v>4.4756190797738883E-2</v>
      </c>
      <c r="BO99" s="91">
        <v>13023.859361436826</v>
      </c>
      <c r="BP99" s="91">
        <v>430863.68503250001</v>
      </c>
      <c r="BQ99" s="91">
        <v>5990.8868074736847</v>
      </c>
      <c r="BR99" s="91" t="s">
        <v>1338</v>
      </c>
      <c r="BS99" s="91">
        <v>6047.2096144912284</v>
      </c>
      <c r="BT99" s="91">
        <v>-0.14476507148934981</v>
      </c>
      <c r="BU99" s="91">
        <v>0</v>
      </c>
      <c r="BV99" s="91">
        <v>430863.68503250001</v>
      </c>
      <c r="BW99" s="91">
        <v>0</v>
      </c>
      <c r="BX99" s="91">
        <v>430863.68503250001</v>
      </c>
      <c r="BY99" s="91">
        <v>4013</v>
      </c>
      <c r="BZ99" s="91">
        <v>426850.68503250001</v>
      </c>
      <c r="CB99" s="1219">
        <v>0</v>
      </c>
      <c r="CC99" s="91">
        <v>0</v>
      </c>
      <c r="CD99" s="91">
        <v>0</v>
      </c>
      <c r="CE99" s="91">
        <v>0</v>
      </c>
      <c r="CF99" s="606">
        <v>0</v>
      </c>
      <c r="CG99" s="606">
        <v>3870</v>
      </c>
      <c r="CH99" s="606">
        <v>4515</v>
      </c>
      <c r="CI99" s="606">
        <v>4680</v>
      </c>
      <c r="CJ99" s="606">
        <v>13065</v>
      </c>
      <c r="CK99" s="609">
        <v>68591.25</v>
      </c>
      <c r="CL99" s="609">
        <v>0</v>
      </c>
      <c r="CM99" s="609"/>
      <c r="CN99" s="609"/>
      <c r="CO99" s="609"/>
      <c r="CP99" s="609">
        <v>0</v>
      </c>
      <c r="CQ99" s="609">
        <v>3150</v>
      </c>
      <c r="CR99" s="609">
        <v>488.40000000000003</v>
      </c>
      <c r="CS99" s="609">
        <v>305.40000000000003</v>
      </c>
      <c r="CT99" s="618">
        <v>72535.049999999988</v>
      </c>
      <c r="CU99" s="613">
        <v>0</v>
      </c>
      <c r="CV99" s="613">
        <v>0</v>
      </c>
      <c r="CW99" s="613">
        <v>0</v>
      </c>
      <c r="CX99" s="623">
        <v>0</v>
      </c>
      <c r="CY99" s="618">
        <v>0</v>
      </c>
      <c r="CZ99" s="613">
        <v>0</v>
      </c>
      <c r="DA99" s="613">
        <v>0</v>
      </c>
      <c r="DB99" s="613">
        <v>0</v>
      </c>
      <c r="DC99" s="623">
        <v>0</v>
      </c>
      <c r="DD99" s="618">
        <v>0</v>
      </c>
      <c r="DE99" s="614"/>
      <c r="DF99" s="614"/>
      <c r="DG99" s="614"/>
      <c r="DH99" s="624"/>
      <c r="DI99" s="619"/>
      <c r="DJ99" s="617">
        <f t="shared" si="11"/>
        <v>72535.049999999988</v>
      </c>
      <c r="DK99" s="612">
        <f t="shared" si="12"/>
        <v>499385.7350325</v>
      </c>
      <c r="DL99" s="511">
        <f t="shared" si="13"/>
        <v>4013</v>
      </c>
      <c r="DM99" s="511">
        <f t="shared" si="14"/>
        <v>503398.7350325</v>
      </c>
      <c r="DN99" s="70"/>
    </row>
    <row r="100" spans="1:120" x14ac:dyDescent="0.25">
      <c r="A100" s="13"/>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c r="BY100" s="67"/>
      <c r="BZ100" s="67"/>
      <c r="CL100" s="734"/>
      <c r="CM100" s="734"/>
      <c r="CN100" s="734"/>
      <c r="CP100" s="734"/>
      <c r="CQ100" s="734"/>
      <c r="CR100" s="734"/>
      <c r="CS100" s="734"/>
      <c r="CT100" s="735"/>
      <c r="CY100" s="735"/>
      <c r="DD100" s="735"/>
      <c r="DI100" s="620"/>
      <c r="DJ100" s="620"/>
      <c r="DK100" s="70"/>
    </row>
    <row r="101" spans="1:120" x14ac:dyDescent="0.25">
      <c r="A101" s="1521" t="s">
        <v>459</v>
      </c>
      <c r="B101" s="1521"/>
      <c r="C101" s="1521"/>
      <c r="D101" s="67" t="s">
        <v>157</v>
      </c>
      <c r="E101" s="67" t="s">
        <v>157</v>
      </c>
      <c r="F101" s="67" t="s">
        <v>157</v>
      </c>
      <c r="G101" s="67"/>
      <c r="H101" s="67"/>
      <c r="I101" s="67" t="s">
        <v>157</v>
      </c>
      <c r="J101" s="67" t="s">
        <v>157</v>
      </c>
      <c r="K101" s="67" t="s">
        <v>157</v>
      </c>
      <c r="L101" s="67" t="s">
        <v>157</v>
      </c>
      <c r="M101" s="67" t="s">
        <v>157</v>
      </c>
      <c r="N101" s="67" t="s">
        <v>157</v>
      </c>
      <c r="O101" s="67" t="s">
        <v>157</v>
      </c>
      <c r="P101" s="67" t="s">
        <v>157</v>
      </c>
      <c r="Q101" s="67" t="s">
        <v>157</v>
      </c>
      <c r="R101" s="67" t="s">
        <v>157</v>
      </c>
      <c r="S101" s="67" t="s">
        <v>157</v>
      </c>
      <c r="T101" s="67" t="s">
        <v>157</v>
      </c>
      <c r="U101" s="67" t="s">
        <v>157</v>
      </c>
      <c r="V101" s="67" t="s">
        <v>157</v>
      </c>
      <c r="W101" s="67" t="s">
        <v>157</v>
      </c>
      <c r="X101" s="67" t="s">
        <v>157</v>
      </c>
      <c r="Y101" s="67" t="s">
        <v>157</v>
      </c>
      <c r="Z101" s="67" t="s">
        <v>157</v>
      </c>
      <c r="AA101" s="67" t="s">
        <v>157</v>
      </c>
      <c r="AB101" s="67" t="s">
        <v>157</v>
      </c>
      <c r="AC101" s="67" t="s">
        <v>157</v>
      </c>
      <c r="AD101" s="67" t="s">
        <v>157</v>
      </c>
      <c r="AE101" s="67" t="s">
        <v>157</v>
      </c>
      <c r="AF101" s="67" t="s">
        <v>157</v>
      </c>
      <c r="AG101" s="67" t="s">
        <v>157</v>
      </c>
      <c r="AH101" s="67" t="s">
        <v>157</v>
      </c>
      <c r="AI101" s="67" t="s">
        <v>157</v>
      </c>
      <c r="AJ101" s="67" t="s">
        <v>157</v>
      </c>
      <c r="AK101" s="67" t="s">
        <v>157</v>
      </c>
      <c r="AL101" s="67" t="s">
        <v>157</v>
      </c>
      <c r="AM101" s="67" t="s">
        <v>157</v>
      </c>
      <c r="AN101" s="67" t="s">
        <v>157</v>
      </c>
      <c r="AO101" s="67" t="s">
        <v>157</v>
      </c>
      <c r="AP101" s="67" t="s">
        <v>157</v>
      </c>
      <c r="AQ101" s="67" t="s">
        <v>157</v>
      </c>
      <c r="AR101" s="67" t="s">
        <v>157</v>
      </c>
      <c r="AS101" s="67" t="s">
        <v>157</v>
      </c>
      <c r="AT101" s="67" t="s">
        <v>157</v>
      </c>
      <c r="AU101" s="67" t="s">
        <v>157</v>
      </c>
      <c r="AV101" s="67" t="s">
        <v>157</v>
      </c>
      <c r="AW101" s="67" t="s">
        <v>157</v>
      </c>
      <c r="AX101" s="67" t="s">
        <v>157</v>
      </c>
      <c r="AY101" s="67" t="s">
        <v>157</v>
      </c>
      <c r="AZ101" s="67" t="s">
        <v>157</v>
      </c>
      <c r="BA101" s="67" t="s">
        <v>157</v>
      </c>
      <c r="BB101" s="67" t="s">
        <v>157</v>
      </c>
      <c r="BC101" s="67" t="s">
        <v>157</v>
      </c>
      <c r="BD101" s="67" t="s">
        <v>157</v>
      </c>
      <c r="BE101" s="67" t="s">
        <v>157</v>
      </c>
      <c r="BF101" s="67" t="s">
        <v>157</v>
      </c>
      <c r="BG101" s="67" t="s">
        <v>157</v>
      </c>
      <c r="BH101" s="67" t="s">
        <v>157</v>
      </c>
      <c r="BI101" s="67" t="s">
        <v>157</v>
      </c>
      <c r="BJ101" s="67" t="s">
        <v>157</v>
      </c>
      <c r="BK101" s="67" t="s">
        <v>157</v>
      </c>
      <c r="BL101" s="67" t="s">
        <v>157</v>
      </c>
      <c r="BM101" s="67" t="s">
        <v>157</v>
      </c>
      <c r="BN101" s="67" t="s">
        <v>157</v>
      </c>
      <c r="BO101" s="67" t="s">
        <v>157</v>
      </c>
      <c r="BP101" s="67" t="s">
        <v>157</v>
      </c>
      <c r="BQ101" s="67" t="s">
        <v>157</v>
      </c>
      <c r="BR101" s="67" t="s">
        <v>157</v>
      </c>
      <c r="BS101" s="67" t="s">
        <v>157</v>
      </c>
      <c r="BT101" s="67" t="s">
        <v>157</v>
      </c>
      <c r="BU101" s="67" t="s">
        <v>157</v>
      </c>
      <c r="BV101" s="67" t="s">
        <v>157</v>
      </c>
      <c r="BW101" s="67" t="s">
        <v>157</v>
      </c>
      <c r="BX101" s="67" t="s">
        <v>157</v>
      </c>
      <c r="BY101" s="67"/>
      <c r="BZ101" s="67"/>
      <c r="CB101" s="126"/>
      <c r="CC101" s="126"/>
      <c r="CD101" s="126"/>
      <c r="CE101" s="126"/>
      <c r="CF101" s="126"/>
      <c r="CG101" s="126"/>
      <c r="CH101" s="126"/>
      <c r="CI101" s="126"/>
      <c r="CJ101" s="126"/>
      <c r="CK101" s="126"/>
      <c r="CL101" s="736"/>
      <c r="CM101" s="736"/>
      <c r="CN101" s="736"/>
      <c r="CO101" s="1186"/>
      <c r="CP101" s="736"/>
      <c r="CQ101" s="736"/>
      <c r="CR101" s="736"/>
      <c r="CS101" s="737"/>
      <c r="CT101" s="738"/>
      <c r="CU101" s="615"/>
      <c r="CV101" s="615"/>
      <c r="CW101" s="615"/>
      <c r="CX101" s="625"/>
      <c r="CY101" s="738"/>
      <c r="CZ101" s="615"/>
      <c r="DA101" s="615"/>
      <c r="DB101" s="615"/>
      <c r="DC101" s="625"/>
      <c r="DD101" s="738"/>
      <c r="DE101" s="615"/>
      <c r="DF101" s="615"/>
      <c r="DG101" s="615"/>
      <c r="DH101" s="625"/>
      <c r="DI101" s="621"/>
      <c r="DJ101" s="621"/>
      <c r="DK101" s="612">
        <f>BZ101+CF101+DJ101</f>
        <v>0</v>
      </c>
      <c r="DL101" s="511">
        <v>0</v>
      </c>
      <c r="DM101" s="511">
        <f t="shared" si="14"/>
        <v>0</v>
      </c>
    </row>
    <row r="102" spans="1:120" x14ac:dyDescent="0.25">
      <c r="A102" s="13" t="s">
        <v>157</v>
      </c>
      <c r="B102" s="13" t="s">
        <v>157</v>
      </c>
      <c r="C102" s="5" t="s">
        <v>157</v>
      </c>
      <c r="D102" s="67" t="s">
        <v>157</v>
      </c>
      <c r="E102" s="67" t="s">
        <v>157</v>
      </c>
      <c r="F102" s="67" t="s">
        <v>157</v>
      </c>
      <c r="G102" s="67"/>
      <c r="H102" s="67"/>
      <c r="I102" s="67" t="s">
        <v>157</v>
      </c>
      <c r="J102" s="67" t="s">
        <v>157</v>
      </c>
      <c r="K102" s="67" t="s">
        <v>157</v>
      </c>
      <c r="L102" s="67" t="s">
        <v>157</v>
      </c>
      <c r="M102" s="67" t="s">
        <v>157</v>
      </c>
      <c r="N102" s="67" t="s">
        <v>157</v>
      </c>
      <c r="O102" s="67" t="s">
        <v>157</v>
      </c>
      <c r="P102" s="67" t="s">
        <v>157</v>
      </c>
      <c r="Q102" s="67" t="s">
        <v>157</v>
      </c>
      <c r="R102" s="67" t="s">
        <v>157</v>
      </c>
      <c r="S102" s="67" t="s">
        <v>157</v>
      </c>
      <c r="T102" s="67" t="s">
        <v>157</v>
      </c>
      <c r="U102" s="67" t="s">
        <v>157</v>
      </c>
      <c r="V102" s="67" t="s">
        <v>157</v>
      </c>
      <c r="W102" s="67" t="s">
        <v>157</v>
      </c>
      <c r="X102" s="67" t="s">
        <v>157</v>
      </c>
      <c r="Y102" s="67" t="s">
        <v>157</v>
      </c>
      <c r="Z102" s="67" t="s">
        <v>157</v>
      </c>
      <c r="AA102" s="67" t="s">
        <v>157</v>
      </c>
      <c r="AB102" s="67" t="s">
        <v>157</v>
      </c>
      <c r="AC102" s="67" t="s">
        <v>157</v>
      </c>
      <c r="AD102" s="67" t="s">
        <v>157</v>
      </c>
      <c r="AE102" s="67" t="s">
        <v>157</v>
      </c>
      <c r="AF102" s="67" t="s">
        <v>157</v>
      </c>
      <c r="AG102" s="67" t="s">
        <v>157</v>
      </c>
      <c r="AH102" s="67" t="s">
        <v>157</v>
      </c>
      <c r="AI102" s="67" t="s">
        <v>157</v>
      </c>
      <c r="AJ102" s="67" t="s">
        <v>157</v>
      </c>
      <c r="AK102" s="67" t="s">
        <v>157</v>
      </c>
      <c r="AL102" s="67" t="s">
        <v>157</v>
      </c>
      <c r="AM102" s="67" t="s">
        <v>157</v>
      </c>
      <c r="AN102" s="67" t="s">
        <v>157</v>
      </c>
      <c r="AO102" s="67" t="s">
        <v>157</v>
      </c>
      <c r="AP102" s="67" t="s">
        <v>157</v>
      </c>
      <c r="AQ102" s="67" t="s">
        <v>157</v>
      </c>
      <c r="AR102" s="67" t="s">
        <v>157</v>
      </c>
      <c r="AS102" s="67" t="s">
        <v>157</v>
      </c>
      <c r="AT102" s="67" t="s">
        <v>157</v>
      </c>
      <c r="AU102" s="67" t="s">
        <v>157</v>
      </c>
      <c r="AV102" s="67" t="s">
        <v>157</v>
      </c>
      <c r="AW102" s="67" t="s">
        <v>157</v>
      </c>
      <c r="AX102" s="67" t="s">
        <v>157</v>
      </c>
      <c r="AY102" s="67" t="s">
        <v>157</v>
      </c>
      <c r="AZ102" s="67" t="s">
        <v>157</v>
      </c>
      <c r="BA102" s="67" t="s">
        <v>157</v>
      </c>
      <c r="BB102" s="67" t="s">
        <v>157</v>
      </c>
      <c r="BC102" s="67" t="s">
        <v>157</v>
      </c>
      <c r="BD102" s="67" t="s">
        <v>157</v>
      </c>
      <c r="BE102" s="67" t="s">
        <v>157</v>
      </c>
      <c r="BF102" s="67" t="s">
        <v>157</v>
      </c>
      <c r="BG102" s="67" t="s">
        <v>157</v>
      </c>
      <c r="BH102" s="67" t="s">
        <v>157</v>
      </c>
      <c r="BI102" s="67" t="s">
        <v>157</v>
      </c>
      <c r="BJ102" s="67" t="s">
        <v>157</v>
      </c>
      <c r="BK102" s="67" t="s">
        <v>157</v>
      </c>
      <c r="BL102" s="67" t="s">
        <v>157</v>
      </c>
      <c r="BM102" s="67" t="s">
        <v>157</v>
      </c>
      <c r="BN102" s="67" t="s">
        <v>157</v>
      </c>
      <c r="BO102" s="67" t="s">
        <v>157</v>
      </c>
      <c r="BP102" s="67" t="s">
        <v>157</v>
      </c>
      <c r="BQ102" s="67" t="s">
        <v>157</v>
      </c>
      <c r="BR102" s="67" t="s">
        <v>157</v>
      </c>
      <c r="BS102" s="67" t="s">
        <v>157</v>
      </c>
      <c r="BT102" s="67" t="s">
        <v>157</v>
      </c>
      <c r="BU102" s="67" t="s">
        <v>157</v>
      </c>
      <c r="BV102" s="67" t="s">
        <v>157</v>
      </c>
      <c r="BW102" s="67" t="s">
        <v>157</v>
      </c>
      <c r="BX102" s="67" t="s">
        <v>157</v>
      </c>
      <c r="BY102" s="67"/>
      <c r="BZ102" s="67"/>
      <c r="CL102" s="734"/>
      <c r="CM102" s="734"/>
      <c r="CN102" s="734"/>
      <c r="CP102" s="734"/>
      <c r="CQ102" s="734"/>
      <c r="CR102" s="734"/>
      <c r="CS102" s="734"/>
      <c r="CT102" s="735"/>
      <c r="CY102" s="735"/>
      <c r="DD102" s="735"/>
      <c r="DI102" s="620"/>
      <c r="DJ102" s="620"/>
      <c r="DL102" s="730"/>
    </row>
    <row r="103" spans="1:120" x14ac:dyDescent="0.25">
      <c r="A103" s="13">
        <v>1014</v>
      </c>
      <c r="C103" s="5" t="s">
        <v>460</v>
      </c>
      <c r="D103" s="5"/>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c r="BY103" s="67"/>
      <c r="BZ103" s="67"/>
      <c r="CG103" s="606">
        <v>12276</v>
      </c>
      <c r="CH103" s="606">
        <v>6636</v>
      </c>
      <c r="CI103" s="606">
        <v>9126</v>
      </c>
      <c r="CJ103" s="606">
        <v>28038</v>
      </c>
      <c r="CK103" s="609">
        <v>147199.5</v>
      </c>
      <c r="CL103" s="609">
        <v>100000</v>
      </c>
      <c r="CM103" s="606">
        <v>10080</v>
      </c>
      <c r="CN103" s="606">
        <v>5586</v>
      </c>
      <c r="CO103" s="606">
        <v>8020</v>
      </c>
      <c r="CP103" s="609">
        <v>77465.435521087144</v>
      </c>
      <c r="CQ103" s="609">
        <v>6794.4</v>
      </c>
      <c r="CR103" s="609">
        <v>3147.4</v>
      </c>
      <c r="CS103" s="609">
        <v>312.40000000000003</v>
      </c>
      <c r="CT103" s="618">
        <v>334919.13552108721</v>
      </c>
      <c r="CU103" s="613">
        <v>3060</v>
      </c>
      <c r="CV103" s="613">
        <v>3150</v>
      </c>
      <c r="CW103" s="613">
        <v>2475</v>
      </c>
      <c r="CX103" s="623">
        <v>8685</v>
      </c>
      <c r="CY103" s="618">
        <v>66961.350000000006</v>
      </c>
      <c r="CZ103" s="613">
        <v>3060</v>
      </c>
      <c r="DA103" s="613">
        <v>3150</v>
      </c>
      <c r="DB103" s="613">
        <v>2475</v>
      </c>
      <c r="DC103" s="623">
        <v>8685</v>
      </c>
      <c r="DD103" s="618">
        <v>66961.350000000006</v>
      </c>
      <c r="DI103" s="620"/>
      <c r="DJ103" s="739">
        <f t="shared" ref="DJ103:DJ166" si="15">CT103+CY103+DD103+DI103</f>
        <v>468841.83552108717</v>
      </c>
      <c r="DK103" s="67"/>
      <c r="DL103" s="731">
        <v>9481</v>
      </c>
      <c r="DM103" s="731">
        <f t="shared" si="14"/>
        <v>9481</v>
      </c>
      <c r="DN103" s="76"/>
      <c r="DO103" s="76"/>
      <c r="DP103" s="29"/>
    </row>
    <row r="104" spans="1:120" x14ac:dyDescent="0.25">
      <c r="A104" s="13">
        <v>1006</v>
      </c>
      <c r="C104" s="5" t="s">
        <v>461</v>
      </c>
      <c r="D104" s="5"/>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c r="BY104" s="67"/>
      <c r="BZ104" s="67"/>
      <c r="CG104" s="606">
        <v>17544</v>
      </c>
      <c r="CH104" s="606">
        <v>8596</v>
      </c>
      <c r="CI104" s="606">
        <v>14149.090909090908</v>
      </c>
      <c r="CJ104" s="606">
        <v>40289.090909090912</v>
      </c>
      <c r="CK104" s="609">
        <v>211517.72727272729</v>
      </c>
      <c r="CL104" s="609">
        <v>100000</v>
      </c>
      <c r="CM104" s="606">
        <v>12293.999999999998</v>
      </c>
      <c r="CN104" s="606">
        <v>6958</v>
      </c>
      <c r="CO104" s="606">
        <v>10579.55281303461</v>
      </c>
      <c r="CP104" s="609">
        <v>97564.562650174717</v>
      </c>
      <c r="CQ104" s="609">
        <v>9421.7999999999993</v>
      </c>
      <c r="CR104" s="609">
        <v>2626.6000000000004</v>
      </c>
      <c r="CS104" s="609">
        <v>0</v>
      </c>
      <c r="CT104" s="618">
        <v>421130.68992290198</v>
      </c>
      <c r="CU104" s="613">
        <v>4068</v>
      </c>
      <c r="CV104" s="613">
        <v>3234</v>
      </c>
      <c r="CW104" s="613">
        <v>3597</v>
      </c>
      <c r="CX104" s="623">
        <v>10899</v>
      </c>
      <c r="CY104" s="618">
        <v>84031.29</v>
      </c>
      <c r="CZ104" s="613">
        <v>4068</v>
      </c>
      <c r="DA104" s="613">
        <v>3234</v>
      </c>
      <c r="DB104" s="613">
        <v>3597</v>
      </c>
      <c r="DC104" s="623">
        <v>10899</v>
      </c>
      <c r="DD104" s="618">
        <v>84031.29</v>
      </c>
      <c r="DI104" s="620"/>
      <c r="DJ104" s="739">
        <f t="shared" si="15"/>
        <v>589193.26992290199</v>
      </c>
      <c r="DK104" s="67"/>
      <c r="DL104" s="731">
        <v>10853</v>
      </c>
      <c r="DM104" s="731">
        <f t="shared" si="14"/>
        <v>10853</v>
      </c>
      <c r="DN104" s="76"/>
      <c r="DO104" s="76"/>
      <c r="DP104" s="29"/>
    </row>
    <row r="105" spans="1:120" x14ac:dyDescent="0.25">
      <c r="A105" s="13">
        <v>1008</v>
      </c>
      <c r="C105" s="5" t="s">
        <v>462</v>
      </c>
      <c r="D105" s="5"/>
      <c r="CG105" s="606">
        <v>14520</v>
      </c>
      <c r="CH105" s="606">
        <v>13230</v>
      </c>
      <c r="CI105" s="606">
        <v>14316</v>
      </c>
      <c r="CJ105" s="606">
        <v>42066</v>
      </c>
      <c r="CK105" s="609">
        <v>220846.5</v>
      </c>
      <c r="CL105" s="609">
        <v>100000</v>
      </c>
      <c r="CM105" s="606">
        <v>13620</v>
      </c>
      <c r="CN105" s="606">
        <v>12600</v>
      </c>
      <c r="CO105" s="606">
        <v>13670.000000000002</v>
      </c>
      <c r="CP105" s="609">
        <v>130460.87236917023</v>
      </c>
      <c r="CQ105" s="609">
        <v>20146.2</v>
      </c>
      <c r="CR105" s="609">
        <v>971.80000000000007</v>
      </c>
      <c r="CS105" s="609">
        <v>118.80000000000001</v>
      </c>
      <c r="CT105" s="618">
        <v>472544.17236917024</v>
      </c>
      <c r="CU105" s="613">
        <v>0</v>
      </c>
      <c r="CV105" s="613">
        <v>1890</v>
      </c>
      <c r="CW105" s="613">
        <v>0</v>
      </c>
      <c r="CX105" s="623">
        <v>1890</v>
      </c>
      <c r="CY105" s="618">
        <v>14571.9</v>
      </c>
      <c r="CZ105" s="613">
        <v>0</v>
      </c>
      <c r="DA105" s="613">
        <v>1890</v>
      </c>
      <c r="DB105" s="613">
        <v>0</v>
      </c>
      <c r="DC105" s="623">
        <v>1890</v>
      </c>
      <c r="DD105" s="618">
        <v>14571.9</v>
      </c>
      <c r="DI105" s="620"/>
      <c r="DJ105" s="739">
        <f t="shared" si="15"/>
        <v>501687.97236917028</v>
      </c>
      <c r="DK105" s="67"/>
      <c r="DL105" s="731">
        <v>5863</v>
      </c>
      <c r="DM105" s="731">
        <f t="shared" si="14"/>
        <v>5863</v>
      </c>
      <c r="DN105" s="76"/>
      <c r="DO105" s="76"/>
      <c r="DP105" s="29"/>
    </row>
    <row r="106" spans="1:120" x14ac:dyDescent="0.25">
      <c r="A106" s="13">
        <v>1005</v>
      </c>
      <c r="C106" s="5" t="s">
        <v>463</v>
      </c>
      <c r="D106" s="5"/>
      <c r="CG106" s="606">
        <v>14526</v>
      </c>
      <c r="CH106" s="606">
        <v>8904</v>
      </c>
      <c r="CI106" s="606">
        <v>14674</v>
      </c>
      <c r="CJ106" s="606">
        <v>38104</v>
      </c>
      <c r="CK106" s="609">
        <v>200046</v>
      </c>
      <c r="CL106" s="609">
        <v>100000</v>
      </c>
      <c r="CM106" s="606">
        <v>11466</v>
      </c>
      <c r="CN106" s="606">
        <v>7644</v>
      </c>
      <c r="CO106" s="606">
        <v>12027</v>
      </c>
      <c r="CP106" s="609">
        <v>101834.04820653932</v>
      </c>
      <c r="CQ106" s="609">
        <v>18986.399999999998</v>
      </c>
      <c r="CR106" s="609">
        <v>1092.4000000000001</v>
      </c>
      <c r="CS106" s="609">
        <v>57.2</v>
      </c>
      <c r="CT106" s="618">
        <v>422016.04820653936</v>
      </c>
      <c r="CU106" s="613">
        <v>2160</v>
      </c>
      <c r="CV106" s="613">
        <v>3542.9333333333334</v>
      </c>
      <c r="CW106" s="613">
        <v>2145</v>
      </c>
      <c r="CX106" s="623">
        <v>7847.9333333333334</v>
      </c>
      <c r="CY106" s="618">
        <v>60507.565999999999</v>
      </c>
      <c r="CZ106" s="613">
        <v>2160</v>
      </c>
      <c r="DA106" s="613">
        <v>3542.9333333333334</v>
      </c>
      <c r="DB106" s="613">
        <v>2145</v>
      </c>
      <c r="DC106" s="623">
        <v>7847.9333333333334</v>
      </c>
      <c r="DD106" s="618">
        <v>60507.565999999999</v>
      </c>
      <c r="DI106" s="620"/>
      <c r="DJ106" s="739">
        <f t="shared" si="15"/>
        <v>543031.18020653934</v>
      </c>
      <c r="DK106" s="67"/>
      <c r="DL106" s="731">
        <v>10354</v>
      </c>
      <c r="DM106" s="731">
        <f t="shared" si="14"/>
        <v>10354</v>
      </c>
      <c r="DN106" s="76"/>
      <c r="DO106" s="76"/>
      <c r="DP106" s="29"/>
    </row>
    <row r="107" spans="1:120" x14ac:dyDescent="0.25">
      <c r="A107" s="13">
        <v>1010</v>
      </c>
      <c r="C107" s="5" t="s">
        <v>464</v>
      </c>
      <c r="D107" s="5"/>
      <c r="CG107" s="606">
        <v>13935</v>
      </c>
      <c r="CH107" s="606">
        <v>12474</v>
      </c>
      <c r="CI107" s="606">
        <v>11452.999999999998</v>
      </c>
      <c r="CJ107" s="606">
        <v>37862</v>
      </c>
      <c r="CK107" s="609">
        <v>198775.5</v>
      </c>
      <c r="CL107" s="609">
        <v>100000</v>
      </c>
      <c r="CM107" s="606">
        <v>12675</v>
      </c>
      <c r="CN107" s="606">
        <v>11284</v>
      </c>
      <c r="CO107" s="606">
        <v>10412.999999999996</v>
      </c>
      <c r="CP107" s="609">
        <v>112414.16658493655</v>
      </c>
      <c r="CQ107" s="609">
        <v>7714.2</v>
      </c>
      <c r="CR107" s="609">
        <v>3403.4</v>
      </c>
      <c r="CS107" s="609">
        <v>3594.8</v>
      </c>
      <c r="CT107" s="618">
        <v>425902.06658493658</v>
      </c>
      <c r="CU107" s="613">
        <v>4725</v>
      </c>
      <c r="CV107" s="613">
        <v>3990</v>
      </c>
      <c r="CW107" s="613">
        <v>3720</v>
      </c>
      <c r="CX107" s="623">
        <v>12435</v>
      </c>
      <c r="CY107" s="618">
        <v>95873.85</v>
      </c>
      <c r="CZ107" s="613">
        <v>4725</v>
      </c>
      <c r="DA107" s="613">
        <v>3990</v>
      </c>
      <c r="DB107" s="613">
        <v>3720</v>
      </c>
      <c r="DC107" s="623">
        <v>12435</v>
      </c>
      <c r="DD107" s="618">
        <v>95873.85</v>
      </c>
      <c r="DI107" s="620"/>
      <c r="DJ107" s="739">
        <f t="shared" si="15"/>
        <v>617649.76658493653</v>
      </c>
      <c r="DK107" s="67"/>
      <c r="DL107" s="731">
        <v>5115</v>
      </c>
      <c r="DM107" s="731">
        <f t="shared" si="14"/>
        <v>5115</v>
      </c>
      <c r="DN107" s="76"/>
      <c r="DO107" s="76"/>
      <c r="DP107" s="29"/>
    </row>
    <row r="108" spans="1:120" x14ac:dyDescent="0.25">
      <c r="A108" s="13">
        <v>1009</v>
      </c>
      <c r="C108" s="5" t="s">
        <v>465</v>
      </c>
      <c r="D108" s="5"/>
      <c r="CG108" s="606">
        <v>14400</v>
      </c>
      <c r="CH108" s="606">
        <v>11060</v>
      </c>
      <c r="CI108" s="606">
        <v>14316</v>
      </c>
      <c r="CJ108" s="606">
        <v>39776</v>
      </c>
      <c r="CK108" s="609">
        <v>208824</v>
      </c>
      <c r="CL108" s="609">
        <v>100000</v>
      </c>
      <c r="CM108" s="606">
        <v>12960</v>
      </c>
      <c r="CN108" s="606">
        <v>10220</v>
      </c>
      <c r="CO108" s="606">
        <v>13560</v>
      </c>
      <c r="CP108" s="609">
        <v>120158.74782760878</v>
      </c>
      <c r="CQ108" s="609">
        <v>17824.2</v>
      </c>
      <c r="CR108" s="609">
        <v>1063.6000000000001</v>
      </c>
      <c r="CS108" s="609">
        <v>404.6</v>
      </c>
      <c r="CT108" s="618">
        <v>448275.14782760874</v>
      </c>
      <c r="CU108" s="613">
        <v>2340</v>
      </c>
      <c r="CV108" s="613">
        <v>3318</v>
      </c>
      <c r="CW108" s="613">
        <v>2595</v>
      </c>
      <c r="CX108" s="623">
        <v>8253</v>
      </c>
      <c r="CY108" s="618">
        <v>63630.63</v>
      </c>
      <c r="CZ108" s="613">
        <v>2340</v>
      </c>
      <c r="DA108" s="613">
        <v>3318</v>
      </c>
      <c r="DB108" s="613">
        <v>2595</v>
      </c>
      <c r="DC108" s="623">
        <v>8253</v>
      </c>
      <c r="DD108" s="618">
        <v>63630.63</v>
      </c>
      <c r="DI108" s="620"/>
      <c r="DJ108" s="739">
        <f t="shared" si="15"/>
        <v>575536.40782760875</v>
      </c>
      <c r="DK108" s="67"/>
      <c r="DL108" s="731">
        <v>6487</v>
      </c>
      <c r="DM108" s="731">
        <f t="shared" si="14"/>
        <v>6487</v>
      </c>
      <c r="DN108" s="76"/>
      <c r="DO108" s="76"/>
      <c r="DP108" s="29"/>
    </row>
    <row r="109" spans="1:120" x14ac:dyDescent="0.25">
      <c r="A109" s="13">
        <v>1015</v>
      </c>
      <c r="C109" s="5" t="s">
        <v>466</v>
      </c>
      <c r="D109" s="5"/>
      <c r="CG109" s="606">
        <v>20412</v>
      </c>
      <c r="CH109" s="606">
        <v>19027.399999999998</v>
      </c>
      <c r="CI109" s="606">
        <v>17284.363636363636</v>
      </c>
      <c r="CJ109" s="606">
        <v>56723.763636363627</v>
      </c>
      <c r="CK109" s="609">
        <v>297799.75909090904</v>
      </c>
      <c r="CL109" s="609">
        <v>100000</v>
      </c>
      <c r="CM109" s="606">
        <v>13259.999999999998</v>
      </c>
      <c r="CN109" s="606">
        <v>13187.999999999998</v>
      </c>
      <c r="CO109" s="606">
        <v>11774.616020504767</v>
      </c>
      <c r="CP109" s="609">
        <v>125007.66684048316</v>
      </c>
      <c r="CQ109" s="609">
        <v>2389.1999999999998</v>
      </c>
      <c r="CR109" s="609">
        <v>1752.6000000000001</v>
      </c>
      <c r="CS109" s="609">
        <v>0</v>
      </c>
      <c r="CT109" s="618">
        <v>526949.22593139217</v>
      </c>
      <c r="CU109" s="613">
        <v>0</v>
      </c>
      <c r="CV109" s="613">
        <v>0</v>
      </c>
      <c r="CW109" s="613">
        <v>0</v>
      </c>
      <c r="CX109" s="623">
        <v>0</v>
      </c>
      <c r="CY109" s="618">
        <v>0</v>
      </c>
      <c r="CZ109" s="613">
        <v>0</v>
      </c>
      <c r="DA109" s="613">
        <v>0</v>
      </c>
      <c r="DB109" s="613">
        <v>0</v>
      </c>
      <c r="DC109" s="623">
        <v>0</v>
      </c>
      <c r="DD109" s="618">
        <v>0</v>
      </c>
      <c r="DI109" s="620"/>
      <c r="DJ109" s="739">
        <f t="shared" si="15"/>
        <v>526949.22593139217</v>
      </c>
      <c r="DK109" s="67"/>
      <c r="DL109" s="731">
        <v>7597</v>
      </c>
      <c r="DM109" s="731">
        <f t="shared" si="14"/>
        <v>7597</v>
      </c>
      <c r="DN109" s="76"/>
      <c r="DO109" s="76"/>
      <c r="DP109" s="29"/>
    </row>
    <row r="110" spans="1:120" x14ac:dyDescent="0.25">
      <c r="A110" s="5">
        <v>206189</v>
      </c>
      <c r="C110" s="5" t="s">
        <v>467</v>
      </c>
      <c r="CG110" s="606">
        <v>8820</v>
      </c>
      <c r="CH110" s="606">
        <v>6300</v>
      </c>
      <c r="CI110" s="606">
        <v>9126</v>
      </c>
      <c r="CJ110" s="606">
        <v>24246</v>
      </c>
      <c r="CK110" s="609">
        <v>127291.5</v>
      </c>
      <c r="CL110" s="609">
        <v>0</v>
      </c>
      <c r="CM110" s="609"/>
      <c r="CN110" s="609"/>
      <c r="CO110" s="609"/>
      <c r="CP110" s="609">
        <v>0</v>
      </c>
      <c r="CQ110" s="609">
        <v>7820.4</v>
      </c>
      <c r="CR110" s="609">
        <v>364.40000000000003</v>
      </c>
      <c r="CS110" s="609">
        <v>2480.6000000000004</v>
      </c>
      <c r="CT110" s="618">
        <v>137956.9</v>
      </c>
      <c r="CU110" s="613">
        <v>1980</v>
      </c>
      <c r="CV110" s="613">
        <v>2576</v>
      </c>
      <c r="CW110" s="613">
        <v>2475</v>
      </c>
      <c r="CX110" s="623">
        <v>7031</v>
      </c>
      <c r="CY110" s="618">
        <v>54209.01</v>
      </c>
      <c r="CZ110" s="613">
        <v>1980</v>
      </c>
      <c r="DA110" s="613">
        <v>2576</v>
      </c>
      <c r="DB110" s="613">
        <v>2475</v>
      </c>
      <c r="DC110" s="623">
        <v>7031</v>
      </c>
      <c r="DD110" s="618">
        <v>54209.01</v>
      </c>
      <c r="DI110" s="620"/>
      <c r="DJ110" s="739">
        <f t="shared" si="15"/>
        <v>246374.92</v>
      </c>
    </row>
    <row r="111" spans="1:120" x14ac:dyDescent="0.25">
      <c r="A111" s="5">
        <v>2579160</v>
      </c>
      <c r="C111" s="5" t="s">
        <v>468</v>
      </c>
      <c r="CG111" s="606">
        <v>10110</v>
      </c>
      <c r="CH111" s="606">
        <v>7546</v>
      </c>
      <c r="CI111" s="606">
        <v>9032.7272727272721</v>
      </c>
      <c r="CJ111" s="606">
        <v>26688.727272727272</v>
      </c>
      <c r="CK111" s="609">
        <v>140115.81818181818</v>
      </c>
      <c r="CL111" s="609">
        <v>0</v>
      </c>
      <c r="CM111" s="609"/>
      <c r="CN111" s="609"/>
      <c r="CO111" s="609"/>
      <c r="CP111" s="609">
        <v>0</v>
      </c>
      <c r="CQ111" s="609">
        <v>5821.8</v>
      </c>
      <c r="CR111" s="609">
        <v>2028.6000000000001</v>
      </c>
      <c r="CS111" s="609">
        <v>646.80000000000007</v>
      </c>
      <c r="CT111" s="618">
        <v>148613.01818181816</v>
      </c>
      <c r="CU111" s="613">
        <v>4320</v>
      </c>
      <c r="CV111" s="613">
        <v>5670</v>
      </c>
      <c r="CW111" s="613">
        <v>3135</v>
      </c>
      <c r="CX111" s="623">
        <v>13125</v>
      </c>
      <c r="CY111" s="618">
        <v>101193.75</v>
      </c>
      <c r="CZ111" s="613">
        <v>4320</v>
      </c>
      <c r="DA111" s="613">
        <v>5670</v>
      </c>
      <c r="DB111" s="613">
        <v>3135</v>
      </c>
      <c r="DC111" s="623">
        <v>13125</v>
      </c>
      <c r="DD111" s="618">
        <v>101193.75</v>
      </c>
      <c r="DI111" s="620"/>
      <c r="DJ111" s="739">
        <f t="shared" si="15"/>
        <v>351000.51818181819</v>
      </c>
    </row>
    <row r="112" spans="1:120" x14ac:dyDescent="0.25">
      <c r="A112" s="5" t="s">
        <v>469</v>
      </c>
      <c r="C112" s="5" t="s">
        <v>470</v>
      </c>
      <c r="CG112" s="606">
        <v>0</v>
      </c>
      <c r="CH112" s="606">
        <v>0</v>
      </c>
      <c r="CI112" s="606">
        <v>1253.0000000000002</v>
      </c>
      <c r="CJ112" s="606">
        <v>1253.0000000000002</v>
      </c>
      <c r="CK112" s="609">
        <v>6578.2500000000009</v>
      </c>
      <c r="CL112" s="609">
        <v>0</v>
      </c>
      <c r="CM112" s="609"/>
      <c r="CN112" s="609"/>
      <c r="CO112" s="609"/>
      <c r="CP112" s="609">
        <v>0</v>
      </c>
      <c r="CQ112" s="609">
        <v>341.4</v>
      </c>
      <c r="CR112" s="609">
        <v>59.2</v>
      </c>
      <c r="CS112" s="609">
        <v>196</v>
      </c>
      <c r="CT112" s="618">
        <v>7174.85</v>
      </c>
      <c r="CU112" s="613">
        <v>0</v>
      </c>
      <c r="CV112" s="613">
        <v>0</v>
      </c>
      <c r="CW112" s="613">
        <v>0</v>
      </c>
      <c r="CX112" s="623">
        <v>0</v>
      </c>
      <c r="CY112" s="618">
        <v>0</v>
      </c>
      <c r="CZ112" s="613">
        <v>0</v>
      </c>
      <c r="DA112" s="613">
        <v>0</v>
      </c>
      <c r="DB112" s="613">
        <v>0</v>
      </c>
      <c r="DC112" s="623">
        <v>0</v>
      </c>
      <c r="DD112" s="618">
        <v>0</v>
      </c>
      <c r="DI112" s="620"/>
      <c r="DJ112" s="739">
        <f t="shared" si="15"/>
        <v>7174.85</v>
      </c>
    </row>
    <row r="113" spans="1:114" x14ac:dyDescent="0.25">
      <c r="A113" s="5" t="s">
        <v>471</v>
      </c>
      <c r="C113" s="5" t="s">
        <v>176</v>
      </c>
      <c r="CG113" s="606">
        <v>5832</v>
      </c>
      <c r="CH113" s="606">
        <v>3696</v>
      </c>
      <c r="CI113" s="606">
        <v>4860</v>
      </c>
      <c r="CJ113" s="606">
        <v>14388</v>
      </c>
      <c r="CK113" s="609">
        <v>75537</v>
      </c>
      <c r="CL113" s="609">
        <v>0</v>
      </c>
      <c r="CM113" s="609"/>
      <c r="CN113" s="609"/>
      <c r="CO113" s="609"/>
      <c r="CP113" s="609">
        <v>0</v>
      </c>
      <c r="CQ113" s="609">
        <v>2460</v>
      </c>
      <c r="CR113" s="609">
        <v>528.80000000000007</v>
      </c>
      <c r="CS113" s="609">
        <v>1110.8</v>
      </c>
      <c r="CT113" s="618">
        <v>79636.600000000006</v>
      </c>
      <c r="CU113" s="613">
        <v>2460</v>
      </c>
      <c r="CV113" s="613">
        <v>2520</v>
      </c>
      <c r="CW113" s="613">
        <v>2770</v>
      </c>
      <c r="CX113" s="623">
        <v>7750</v>
      </c>
      <c r="CY113" s="618">
        <v>59752.5</v>
      </c>
      <c r="CZ113" s="613">
        <v>2460</v>
      </c>
      <c r="DA113" s="613">
        <v>2520</v>
      </c>
      <c r="DB113" s="613">
        <v>2770</v>
      </c>
      <c r="DC113" s="623">
        <v>7750</v>
      </c>
      <c r="DD113" s="618">
        <v>59752.5</v>
      </c>
      <c r="DI113" s="620"/>
      <c r="DJ113" s="739">
        <f t="shared" si="15"/>
        <v>199141.6</v>
      </c>
    </row>
    <row r="114" spans="1:114" x14ac:dyDescent="0.25">
      <c r="A114" s="5" t="s">
        <v>472</v>
      </c>
      <c r="C114" s="5" t="s">
        <v>473</v>
      </c>
      <c r="CG114" s="606">
        <v>16976.84</v>
      </c>
      <c r="CH114" s="606">
        <v>7635.5626666666649</v>
      </c>
      <c r="CI114" s="606">
        <v>16753</v>
      </c>
      <c r="CJ114" s="606">
        <v>41365.402666666661</v>
      </c>
      <c r="CK114" s="609">
        <v>217168.36399999997</v>
      </c>
      <c r="CL114" s="609">
        <v>0</v>
      </c>
      <c r="CM114" s="609"/>
      <c r="CN114" s="609"/>
      <c r="CO114" s="609"/>
      <c r="CP114" s="609">
        <v>0</v>
      </c>
      <c r="CQ114" s="609">
        <v>6121.2</v>
      </c>
      <c r="CR114" s="609">
        <v>2976.4</v>
      </c>
      <c r="CS114" s="609">
        <v>1067.8</v>
      </c>
      <c r="CT114" s="618">
        <v>227333.76399999997</v>
      </c>
      <c r="CU114" s="613">
        <v>3337.26</v>
      </c>
      <c r="CV114" s="613">
        <v>3434.3306666666658</v>
      </c>
      <c r="CW114" s="613">
        <v>2642.5</v>
      </c>
      <c r="CX114" s="623">
        <v>9414.0906666666669</v>
      </c>
      <c r="CY114" s="618">
        <v>72582.639039999995</v>
      </c>
      <c r="CZ114" s="613">
        <v>3337.26</v>
      </c>
      <c r="DA114" s="613">
        <v>3434.3306666666658</v>
      </c>
      <c r="DB114" s="613">
        <v>2642.5</v>
      </c>
      <c r="DC114" s="623">
        <v>9414.0906666666669</v>
      </c>
      <c r="DD114" s="618">
        <v>72582.639039999995</v>
      </c>
      <c r="DI114" s="620"/>
      <c r="DJ114" s="739">
        <f t="shared" si="15"/>
        <v>372499.04207999993</v>
      </c>
    </row>
    <row r="115" spans="1:114" x14ac:dyDescent="0.25">
      <c r="A115" s="5">
        <v>206124</v>
      </c>
      <c r="C115" s="5" t="s">
        <v>474</v>
      </c>
      <c r="CG115" s="606">
        <v>0</v>
      </c>
      <c r="CH115" s="606">
        <v>0</v>
      </c>
      <c r="CI115" s="606">
        <v>942</v>
      </c>
      <c r="CJ115" s="606">
        <v>942</v>
      </c>
      <c r="CK115" s="609">
        <v>4945.5</v>
      </c>
      <c r="CL115" s="609">
        <v>0</v>
      </c>
      <c r="CM115" s="609"/>
      <c r="CN115" s="609"/>
      <c r="CO115" s="609"/>
      <c r="CP115" s="609">
        <v>0</v>
      </c>
      <c r="CQ115" s="609">
        <v>273.59999999999997</v>
      </c>
      <c r="CR115" s="609">
        <v>40.6</v>
      </c>
      <c r="CS115" s="609">
        <v>20.200000000000003</v>
      </c>
      <c r="CT115" s="618">
        <v>5279.9000000000005</v>
      </c>
      <c r="CU115" s="613">
        <v>0</v>
      </c>
      <c r="CV115" s="613">
        <v>0</v>
      </c>
      <c r="CW115" s="613">
        <v>0</v>
      </c>
      <c r="CX115" s="623">
        <v>0</v>
      </c>
      <c r="CY115" s="618">
        <v>0</v>
      </c>
      <c r="CZ115" s="613">
        <v>0</v>
      </c>
      <c r="DA115" s="613">
        <v>0</v>
      </c>
      <c r="DB115" s="613">
        <v>0</v>
      </c>
      <c r="DC115" s="623">
        <v>0</v>
      </c>
      <c r="DD115" s="618">
        <v>0</v>
      </c>
      <c r="DI115" s="620"/>
      <c r="DJ115" s="739">
        <f t="shared" si="15"/>
        <v>5279.9000000000005</v>
      </c>
    </row>
    <row r="116" spans="1:114" x14ac:dyDescent="0.25">
      <c r="A116" s="5" t="s">
        <v>475</v>
      </c>
      <c r="C116" s="5" t="s">
        <v>476</v>
      </c>
      <c r="CG116" s="606">
        <v>6420</v>
      </c>
      <c r="CH116" s="606">
        <v>1833.02</v>
      </c>
      <c r="CI116" s="606">
        <v>6972</v>
      </c>
      <c r="CJ116" s="606">
        <v>15225.02</v>
      </c>
      <c r="CK116" s="609">
        <v>79931.354999999996</v>
      </c>
      <c r="CL116" s="609">
        <v>0</v>
      </c>
      <c r="CM116" s="609"/>
      <c r="CN116" s="609"/>
      <c r="CO116" s="609"/>
      <c r="CP116" s="609">
        <v>0</v>
      </c>
      <c r="CQ116" s="609">
        <v>196.2</v>
      </c>
      <c r="CR116" s="609">
        <v>300.8</v>
      </c>
      <c r="CS116" s="609">
        <v>70.8</v>
      </c>
      <c r="CT116" s="618">
        <v>80499.154999999999</v>
      </c>
      <c r="CU116" s="613">
        <v>360</v>
      </c>
      <c r="CV116" s="613">
        <v>798</v>
      </c>
      <c r="CW116" s="613">
        <v>792</v>
      </c>
      <c r="CX116" s="623">
        <v>1950</v>
      </c>
      <c r="CY116" s="618">
        <v>15034.5</v>
      </c>
      <c r="CZ116" s="613">
        <v>360</v>
      </c>
      <c r="DA116" s="613">
        <v>798</v>
      </c>
      <c r="DB116" s="613">
        <v>792</v>
      </c>
      <c r="DC116" s="623">
        <v>1950</v>
      </c>
      <c r="DD116" s="618">
        <v>15034.5</v>
      </c>
      <c r="DI116" s="620"/>
      <c r="DJ116" s="739">
        <f t="shared" si="15"/>
        <v>110568.155</v>
      </c>
    </row>
    <row r="117" spans="1:114" x14ac:dyDescent="0.25">
      <c r="A117" s="5">
        <v>206126</v>
      </c>
      <c r="C117" s="5" t="s">
        <v>477</v>
      </c>
      <c r="CG117" s="606">
        <v>9090</v>
      </c>
      <c r="CH117" s="606">
        <v>6307</v>
      </c>
      <c r="CI117" s="606">
        <v>9670.0000000000018</v>
      </c>
      <c r="CJ117" s="606">
        <v>25067</v>
      </c>
      <c r="CK117" s="609">
        <v>131601.75</v>
      </c>
      <c r="CL117" s="609">
        <v>0</v>
      </c>
      <c r="CM117" s="609"/>
      <c r="CN117" s="609"/>
      <c r="CO117" s="609"/>
      <c r="CP117" s="609">
        <v>0</v>
      </c>
      <c r="CQ117" s="609">
        <v>1059</v>
      </c>
      <c r="CR117" s="609">
        <v>189.8</v>
      </c>
      <c r="CS117" s="609">
        <v>0</v>
      </c>
      <c r="CT117" s="618">
        <v>132850.54999999999</v>
      </c>
      <c r="CU117" s="613">
        <v>0</v>
      </c>
      <c r="CV117" s="613">
        <v>420</v>
      </c>
      <c r="CW117" s="613">
        <v>0</v>
      </c>
      <c r="CX117" s="623">
        <v>420</v>
      </c>
      <c r="CY117" s="618">
        <v>3238.2</v>
      </c>
      <c r="CZ117" s="613">
        <v>0</v>
      </c>
      <c r="DA117" s="613">
        <v>420</v>
      </c>
      <c r="DB117" s="613">
        <v>0</v>
      </c>
      <c r="DC117" s="623">
        <v>420</v>
      </c>
      <c r="DD117" s="618">
        <v>3238.2</v>
      </c>
      <c r="DI117" s="620"/>
      <c r="DJ117" s="739">
        <f t="shared" si="15"/>
        <v>139326.95000000001</v>
      </c>
    </row>
    <row r="118" spans="1:114" x14ac:dyDescent="0.25">
      <c r="A118" s="5">
        <v>206111</v>
      </c>
      <c r="C118" s="5" t="s">
        <v>478</v>
      </c>
      <c r="CG118" s="606">
        <v>20596.880000000005</v>
      </c>
      <c r="CH118" s="606">
        <v>12243.000000000004</v>
      </c>
      <c r="CI118" s="606">
        <v>18252.999999999996</v>
      </c>
      <c r="CJ118" s="606">
        <v>51092.880000000005</v>
      </c>
      <c r="CK118" s="609">
        <v>268237.62</v>
      </c>
      <c r="CL118" s="609">
        <v>0</v>
      </c>
      <c r="CM118" s="609"/>
      <c r="CN118" s="609"/>
      <c r="CO118" s="609"/>
      <c r="CP118" s="609">
        <v>0</v>
      </c>
      <c r="CQ118" s="609">
        <v>756</v>
      </c>
      <c r="CR118" s="609">
        <v>2085.8000000000002</v>
      </c>
      <c r="CS118" s="609">
        <v>0</v>
      </c>
      <c r="CT118" s="618">
        <v>271079.42</v>
      </c>
      <c r="CU118" s="613">
        <v>1080</v>
      </c>
      <c r="CV118" s="613">
        <v>2100</v>
      </c>
      <c r="CW118" s="613">
        <v>1155</v>
      </c>
      <c r="CX118" s="623">
        <v>4335</v>
      </c>
      <c r="CY118" s="618">
        <v>33422.85</v>
      </c>
      <c r="CZ118" s="613">
        <v>1080</v>
      </c>
      <c r="DA118" s="613">
        <v>2100</v>
      </c>
      <c r="DB118" s="613">
        <v>1155</v>
      </c>
      <c r="DC118" s="623">
        <v>4335</v>
      </c>
      <c r="DD118" s="618">
        <v>33422.85</v>
      </c>
      <c r="DI118" s="620"/>
      <c r="DJ118" s="739">
        <f t="shared" si="15"/>
        <v>337925.11999999994</v>
      </c>
    </row>
    <row r="119" spans="1:114" x14ac:dyDescent="0.25">
      <c r="A119" s="5">
        <v>206091</v>
      </c>
      <c r="C119" s="5" t="s">
        <v>479</v>
      </c>
      <c r="CG119" s="606">
        <v>11201.689999999999</v>
      </c>
      <c r="CH119" s="606">
        <v>3757.152</v>
      </c>
      <c r="CI119" s="606">
        <v>8530</v>
      </c>
      <c r="CJ119" s="606">
        <v>23488.841999999997</v>
      </c>
      <c r="CK119" s="609">
        <v>123316.42049999998</v>
      </c>
      <c r="CL119" s="609">
        <v>0</v>
      </c>
      <c r="CM119" s="609"/>
      <c r="CN119" s="609"/>
      <c r="CO119" s="609"/>
      <c r="CP119" s="609">
        <v>0</v>
      </c>
      <c r="CQ119" s="609">
        <v>1268.3999999999999</v>
      </c>
      <c r="CR119" s="609">
        <v>1185.8</v>
      </c>
      <c r="CS119" s="609">
        <v>0</v>
      </c>
      <c r="CT119" s="618">
        <v>125770.62049999998</v>
      </c>
      <c r="CU119" s="613">
        <v>1496.48</v>
      </c>
      <c r="CV119" s="613">
        <v>1838.2560000000001</v>
      </c>
      <c r="CW119" s="613">
        <v>824</v>
      </c>
      <c r="CX119" s="623">
        <v>4158.7359999999999</v>
      </c>
      <c r="CY119" s="618">
        <v>32063.85456</v>
      </c>
      <c r="CZ119" s="613">
        <v>1496.48</v>
      </c>
      <c r="DA119" s="613">
        <v>1838.2560000000001</v>
      </c>
      <c r="DB119" s="613">
        <v>824</v>
      </c>
      <c r="DC119" s="623">
        <v>4158.7359999999999</v>
      </c>
      <c r="DD119" s="618">
        <v>32063.85456</v>
      </c>
      <c r="DI119" s="620"/>
      <c r="DJ119" s="739">
        <f t="shared" si="15"/>
        <v>189898.32961999997</v>
      </c>
    </row>
    <row r="120" spans="1:114" x14ac:dyDescent="0.25">
      <c r="A120" s="5">
        <v>206128</v>
      </c>
      <c r="C120" s="5" t="s">
        <v>480</v>
      </c>
      <c r="CG120" s="606">
        <v>1008</v>
      </c>
      <c r="CH120" s="606">
        <v>630</v>
      </c>
      <c r="CI120" s="606">
        <v>537</v>
      </c>
      <c r="CJ120" s="606">
        <v>2175</v>
      </c>
      <c r="CK120" s="609">
        <v>11418.75</v>
      </c>
      <c r="CL120" s="609">
        <v>0</v>
      </c>
      <c r="CM120" s="609"/>
      <c r="CN120" s="609"/>
      <c r="CO120" s="609"/>
      <c r="CP120" s="609">
        <v>0</v>
      </c>
      <c r="CQ120" s="609">
        <v>488.4</v>
      </c>
      <c r="CR120" s="609">
        <v>167.60000000000002</v>
      </c>
      <c r="CS120" s="609">
        <v>0</v>
      </c>
      <c r="CT120" s="618">
        <v>12074.75</v>
      </c>
      <c r="CU120" s="613">
        <v>540</v>
      </c>
      <c r="CV120" s="613">
        <v>798</v>
      </c>
      <c r="CW120" s="613">
        <v>660</v>
      </c>
      <c r="CX120" s="623">
        <v>1998</v>
      </c>
      <c r="CY120" s="618">
        <v>15404.58</v>
      </c>
      <c r="CZ120" s="613">
        <v>540</v>
      </c>
      <c r="DA120" s="613">
        <v>798</v>
      </c>
      <c r="DB120" s="613">
        <v>660</v>
      </c>
      <c r="DC120" s="623">
        <v>1998</v>
      </c>
      <c r="DD120" s="618">
        <v>15404.58</v>
      </c>
      <c r="DI120" s="620"/>
      <c r="DJ120" s="739">
        <f t="shared" si="15"/>
        <v>42883.91</v>
      </c>
    </row>
    <row r="121" spans="1:114" x14ac:dyDescent="0.25">
      <c r="A121" s="5">
        <v>205999</v>
      </c>
      <c r="C121" s="5" t="s">
        <v>481</v>
      </c>
      <c r="CG121" s="606">
        <v>3780</v>
      </c>
      <c r="CH121" s="606">
        <v>3766</v>
      </c>
      <c r="CI121" s="606">
        <v>3937</v>
      </c>
      <c r="CJ121" s="606">
        <v>11483</v>
      </c>
      <c r="CK121" s="609">
        <v>60285.75</v>
      </c>
      <c r="CL121" s="609">
        <v>0</v>
      </c>
      <c r="CM121" s="609"/>
      <c r="CN121" s="609"/>
      <c r="CO121" s="609"/>
      <c r="CP121" s="609">
        <v>0</v>
      </c>
      <c r="CQ121" s="609">
        <v>1071.5999999999999</v>
      </c>
      <c r="CR121" s="609">
        <v>537.80000000000007</v>
      </c>
      <c r="CS121" s="609">
        <v>656.80000000000007</v>
      </c>
      <c r="CT121" s="618">
        <v>62551.950000000004</v>
      </c>
      <c r="CU121" s="613">
        <v>0</v>
      </c>
      <c r="CV121" s="613">
        <v>210</v>
      </c>
      <c r="CW121" s="613">
        <v>0</v>
      </c>
      <c r="CX121" s="623">
        <v>210</v>
      </c>
      <c r="CY121" s="618">
        <v>1619.1</v>
      </c>
      <c r="CZ121" s="613">
        <v>0</v>
      </c>
      <c r="DA121" s="613">
        <v>210</v>
      </c>
      <c r="DB121" s="613">
        <v>0</v>
      </c>
      <c r="DC121" s="623">
        <v>210</v>
      </c>
      <c r="DD121" s="618">
        <v>1619.1</v>
      </c>
      <c r="DI121" s="620"/>
      <c r="DJ121" s="739">
        <f t="shared" si="15"/>
        <v>65790.150000000009</v>
      </c>
    </row>
    <row r="122" spans="1:114" x14ac:dyDescent="0.25">
      <c r="A122" s="5" t="s">
        <v>482</v>
      </c>
      <c r="C122" s="5" t="s">
        <v>483</v>
      </c>
      <c r="CG122" s="606">
        <v>540</v>
      </c>
      <c r="CH122" s="606">
        <v>238</v>
      </c>
      <c r="CI122" s="606">
        <v>1251.9999999999998</v>
      </c>
      <c r="CJ122" s="606">
        <v>2029.9999999999998</v>
      </c>
      <c r="CK122" s="609">
        <v>10657.499999999998</v>
      </c>
      <c r="CL122" s="609">
        <v>0</v>
      </c>
      <c r="CM122" s="609"/>
      <c r="CN122" s="609"/>
      <c r="CO122" s="609"/>
      <c r="CP122" s="609">
        <v>0</v>
      </c>
      <c r="CQ122" s="609">
        <v>666</v>
      </c>
      <c r="CR122" s="609">
        <v>184</v>
      </c>
      <c r="CS122" s="609">
        <v>0</v>
      </c>
      <c r="CT122" s="618">
        <v>11507.499999999998</v>
      </c>
      <c r="CU122" s="613">
        <v>654</v>
      </c>
      <c r="CV122" s="613">
        <v>630</v>
      </c>
      <c r="CW122" s="613">
        <v>495</v>
      </c>
      <c r="CX122" s="623">
        <v>1779</v>
      </c>
      <c r="CY122" s="618">
        <v>13716.09</v>
      </c>
      <c r="CZ122" s="613">
        <v>654</v>
      </c>
      <c r="DA122" s="613">
        <v>630</v>
      </c>
      <c r="DB122" s="613">
        <v>495</v>
      </c>
      <c r="DC122" s="623">
        <v>1779</v>
      </c>
      <c r="DD122" s="618">
        <v>13716.09</v>
      </c>
      <c r="DI122" s="620"/>
      <c r="DJ122" s="739">
        <f t="shared" si="15"/>
        <v>38939.679999999993</v>
      </c>
    </row>
    <row r="123" spans="1:114" x14ac:dyDescent="0.25">
      <c r="A123" s="5" t="s">
        <v>484</v>
      </c>
      <c r="C123" s="5" t="s">
        <v>485</v>
      </c>
      <c r="CG123" s="606">
        <v>2616</v>
      </c>
      <c r="CH123" s="606">
        <v>1960</v>
      </c>
      <c r="CI123" s="606">
        <v>1861</v>
      </c>
      <c r="CJ123" s="606">
        <v>6437</v>
      </c>
      <c r="CK123" s="609">
        <v>33794.25</v>
      </c>
      <c r="CL123" s="609">
        <v>0</v>
      </c>
      <c r="CM123" s="609"/>
      <c r="CN123" s="609"/>
      <c r="CO123" s="609"/>
      <c r="CP123" s="609">
        <v>0</v>
      </c>
      <c r="CQ123" s="609">
        <v>295.2</v>
      </c>
      <c r="CR123" s="609">
        <v>565</v>
      </c>
      <c r="CS123" s="609">
        <v>0</v>
      </c>
      <c r="CT123" s="618">
        <v>34654.449999999997</v>
      </c>
      <c r="CU123" s="613">
        <v>0</v>
      </c>
      <c r="CV123" s="613">
        <v>0</v>
      </c>
      <c r="CW123" s="613">
        <v>0</v>
      </c>
      <c r="CX123" s="623">
        <v>0</v>
      </c>
      <c r="CY123" s="618">
        <v>0</v>
      </c>
      <c r="CZ123" s="613">
        <v>0</v>
      </c>
      <c r="DA123" s="613">
        <v>0</v>
      </c>
      <c r="DB123" s="613">
        <v>0</v>
      </c>
      <c r="DC123" s="623">
        <v>0</v>
      </c>
      <c r="DD123" s="618">
        <v>0</v>
      </c>
      <c r="DI123" s="620"/>
      <c r="DJ123" s="739">
        <f t="shared" si="15"/>
        <v>34654.449999999997</v>
      </c>
    </row>
    <row r="124" spans="1:114" x14ac:dyDescent="0.25">
      <c r="A124" s="5">
        <v>205921</v>
      </c>
      <c r="C124" s="5" t="s">
        <v>486</v>
      </c>
      <c r="CG124" s="606">
        <v>0</v>
      </c>
      <c r="CH124" s="606">
        <v>0</v>
      </c>
      <c r="CI124" s="606">
        <v>338.00000000000006</v>
      </c>
      <c r="CJ124" s="606">
        <v>338.00000000000006</v>
      </c>
      <c r="CK124" s="609">
        <v>1774.5000000000002</v>
      </c>
      <c r="CL124" s="609">
        <v>0</v>
      </c>
      <c r="CM124" s="609"/>
      <c r="CN124" s="609"/>
      <c r="CO124" s="609"/>
      <c r="CP124" s="609">
        <v>0</v>
      </c>
      <c r="CQ124" s="609">
        <v>0</v>
      </c>
      <c r="CR124" s="609">
        <v>0</v>
      </c>
      <c r="CS124" s="609">
        <v>0</v>
      </c>
      <c r="CT124" s="618">
        <v>1774.5000000000002</v>
      </c>
      <c r="CU124" s="613">
        <v>0</v>
      </c>
      <c r="CV124" s="613">
        <v>420</v>
      </c>
      <c r="CW124" s="613">
        <v>0</v>
      </c>
      <c r="CX124" s="623">
        <v>420</v>
      </c>
      <c r="CY124" s="618">
        <v>3238.2</v>
      </c>
      <c r="CZ124" s="613">
        <v>0</v>
      </c>
      <c r="DA124" s="613">
        <v>420</v>
      </c>
      <c r="DB124" s="613">
        <v>0</v>
      </c>
      <c r="DC124" s="623">
        <v>420</v>
      </c>
      <c r="DD124" s="618">
        <v>3238.2</v>
      </c>
      <c r="DI124" s="620"/>
      <c r="DJ124" s="739">
        <f t="shared" si="15"/>
        <v>8250.9</v>
      </c>
    </row>
    <row r="125" spans="1:114" x14ac:dyDescent="0.25">
      <c r="A125" s="5">
        <v>206011</v>
      </c>
      <c r="C125" s="5" t="s">
        <v>487</v>
      </c>
      <c r="CG125" s="606">
        <v>696</v>
      </c>
      <c r="CH125" s="606">
        <v>210</v>
      </c>
      <c r="CI125" s="606">
        <v>501</v>
      </c>
      <c r="CJ125" s="606">
        <v>1407</v>
      </c>
      <c r="CK125" s="609">
        <v>7386.75</v>
      </c>
      <c r="CL125" s="609">
        <v>0</v>
      </c>
      <c r="CM125" s="609"/>
      <c r="CN125" s="609"/>
      <c r="CO125" s="609"/>
      <c r="CP125" s="609">
        <v>0</v>
      </c>
      <c r="CQ125" s="609">
        <v>0</v>
      </c>
      <c r="CR125" s="609">
        <v>0</v>
      </c>
      <c r="CS125" s="609">
        <v>0</v>
      </c>
      <c r="CT125" s="618">
        <v>7386.75</v>
      </c>
      <c r="CU125" s="613">
        <v>180</v>
      </c>
      <c r="CV125" s="613">
        <v>0</v>
      </c>
      <c r="CW125" s="613">
        <v>165</v>
      </c>
      <c r="CX125" s="623">
        <v>345</v>
      </c>
      <c r="CY125" s="618">
        <v>2659.95</v>
      </c>
      <c r="CZ125" s="613">
        <v>180</v>
      </c>
      <c r="DA125" s="613">
        <v>0</v>
      </c>
      <c r="DB125" s="613">
        <v>165</v>
      </c>
      <c r="DC125" s="623">
        <v>345</v>
      </c>
      <c r="DD125" s="618">
        <v>2659.95</v>
      </c>
      <c r="DI125" s="620"/>
      <c r="DJ125" s="739">
        <f t="shared" si="15"/>
        <v>12706.650000000001</v>
      </c>
    </row>
    <row r="126" spans="1:114" x14ac:dyDescent="0.25">
      <c r="A126" s="5">
        <v>2723862</v>
      </c>
      <c r="C126" s="5" t="s">
        <v>488</v>
      </c>
      <c r="CG126" s="606">
        <v>0</v>
      </c>
      <c r="CH126" s="606">
        <v>210</v>
      </c>
      <c r="CI126" s="606">
        <v>0</v>
      </c>
      <c r="CJ126" s="606">
        <v>210</v>
      </c>
      <c r="CK126" s="609">
        <v>1102.5</v>
      </c>
      <c r="CL126" s="609">
        <v>0</v>
      </c>
      <c r="CM126" s="609"/>
      <c r="CN126" s="609"/>
      <c r="CO126" s="609"/>
      <c r="CP126" s="609">
        <v>0</v>
      </c>
      <c r="CQ126" s="609">
        <v>126</v>
      </c>
      <c r="CR126" s="609">
        <v>0</v>
      </c>
      <c r="CS126" s="609">
        <v>0</v>
      </c>
      <c r="CT126" s="618">
        <v>1228.5</v>
      </c>
      <c r="CU126" s="613">
        <v>0</v>
      </c>
      <c r="CV126" s="613">
        <v>210</v>
      </c>
      <c r="CW126" s="613">
        <v>0</v>
      </c>
      <c r="CX126" s="623">
        <v>210</v>
      </c>
      <c r="CY126" s="618">
        <v>1619.1</v>
      </c>
      <c r="CZ126" s="613">
        <v>0</v>
      </c>
      <c r="DA126" s="613">
        <v>210</v>
      </c>
      <c r="DB126" s="613">
        <v>0</v>
      </c>
      <c r="DC126" s="623">
        <v>210</v>
      </c>
      <c r="DD126" s="618">
        <v>1619.1</v>
      </c>
      <c r="DI126" s="620"/>
      <c r="DJ126" s="739">
        <f t="shared" si="15"/>
        <v>4466.7</v>
      </c>
    </row>
    <row r="127" spans="1:114" x14ac:dyDescent="0.25">
      <c r="A127" s="5" t="s">
        <v>489</v>
      </c>
      <c r="C127" s="5" t="s">
        <v>490</v>
      </c>
      <c r="CG127" s="606">
        <v>900</v>
      </c>
      <c r="CH127" s="606">
        <v>0</v>
      </c>
      <c r="CI127" s="606">
        <v>540</v>
      </c>
      <c r="CJ127" s="606">
        <v>1440</v>
      </c>
      <c r="CK127" s="609">
        <v>7560</v>
      </c>
      <c r="CL127" s="609">
        <v>0</v>
      </c>
      <c r="CM127" s="609"/>
      <c r="CN127" s="609"/>
      <c r="CO127" s="609"/>
      <c r="CP127" s="609">
        <v>0</v>
      </c>
      <c r="CQ127" s="609">
        <v>0</v>
      </c>
      <c r="CR127" s="609">
        <v>57.6</v>
      </c>
      <c r="CS127" s="609">
        <v>0</v>
      </c>
      <c r="CT127" s="618">
        <v>7617.6</v>
      </c>
      <c r="CU127" s="613">
        <v>0</v>
      </c>
      <c r="CV127" s="613">
        <v>0</v>
      </c>
      <c r="CW127" s="613">
        <v>0</v>
      </c>
      <c r="CX127" s="623">
        <v>0</v>
      </c>
      <c r="CY127" s="618">
        <v>0</v>
      </c>
      <c r="CZ127" s="613">
        <v>0</v>
      </c>
      <c r="DA127" s="613">
        <v>0</v>
      </c>
      <c r="DB127" s="613">
        <v>0</v>
      </c>
      <c r="DC127" s="623">
        <v>0</v>
      </c>
      <c r="DD127" s="618">
        <v>0</v>
      </c>
      <c r="DI127" s="620"/>
      <c r="DJ127" s="739">
        <f t="shared" si="15"/>
        <v>7617.6</v>
      </c>
    </row>
    <row r="128" spans="1:114" x14ac:dyDescent="0.25">
      <c r="A128" s="5" t="s">
        <v>491</v>
      </c>
      <c r="C128" s="5" t="s">
        <v>492</v>
      </c>
      <c r="CG128" s="606">
        <v>0</v>
      </c>
      <c r="CH128" s="606">
        <v>0</v>
      </c>
      <c r="CI128" s="606">
        <v>180</v>
      </c>
      <c r="CJ128" s="606">
        <v>180</v>
      </c>
      <c r="CK128" s="609">
        <v>945</v>
      </c>
      <c r="CL128" s="609">
        <v>0</v>
      </c>
      <c r="CM128" s="609"/>
      <c r="CN128" s="609"/>
      <c r="CO128" s="609"/>
      <c r="CP128" s="609">
        <v>0</v>
      </c>
      <c r="CQ128" s="609">
        <v>0</v>
      </c>
      <c r="CR128" s="609">
        <v>0</v>
      </c>
      <c r="CS128" s="609">
        <v>0</v>
      </c>
      <c r="CT128" s="618">
        <v>945</v>
      </c>
      <c r="CU128" s="613">
        <v>0</v>
      </c>
      <c r="CV128" s="613">
        <v>0</v>
      </c>
      <c r="CW128" s="613">
        <v>0</v>
      </c>
      <c r="CX128" s="623">
        <v>0</v>
      </c>
      <c r="CY128" s="618">
        <v>0</v>
      </c>
      <c r="CZ128" s="613">
        <v>0</v>
      </c>
      <c r="DA128" s="613">
        <v>0</v>
      </c>
      <c r="DB128" s="613">
        <v>0</v>
      </c>
      <c r="DC128" s="623">
        <v>0</v>
      </c>
      <c r="DD128" s="618">
        <v>0</v>
      </c>
      <c r="DI128" s="620"/>
      <c r="DJ128" s="739">
        <f t="shared" si="15"/>
        <v>945</v>
      </c>
    </row>
    <row r="129" spans="1:114" x14ac:dyDescent="0.25">
      <c r="A129" s="5" t="s">
        <v>493</v>
      </c>
      <c r="C129" s="5" t="s">
        <v>494</v>
      </c>
      <c r="CG129" s="606">
        <v>180</v>
      </c>
      <c r="CH129" s="606">
        <v>0</v>
      </c>
      <c r="CI129" s="606">
        <v>192.85714285714289</v>
      </c>
      <c r="CJ129" s="606">
        <v>372.85714285714289</v>
      </c>
      <c r="CK129" s="609">
        <v>1957.5000000000002</v>
      </c>
      <c r="CL129" s="609">
        <v>0</v>
      </c>
      <c r="CM129" s="609"/>
      <c r="CN129" s="609"/>
      <c r="CO129" s="609"/>
      <c r="CP129" s="609">
        <v>0</v>
      </c>
      <c r="CQ129" s="609">
        <v>223.79999999999998</v>
      </c>
      <c r="CR129" s="609">
        <v>0</v>
      </c>
      <c r="CS129" s="609">
        <v>0</v>
      </c>
      <c r="CT129" s="618">
        <v>2181.3000000000002</v>
      </c>
      <c r="CU129" s="613">
        <v>0</v>
      </c>
      <c r="CV129" s="613">
        <v>210</v>
      </c>
      <c r="CW129" s="613">
        <v>0</v>
      </c>
      <c r="CX129" s="623">
        <v>210</v>
      </c>
      <c r="CY129" s="618">
        <v>1619.1</v>
      </c>
      <c r="CZ129" s="613">
        <v>0</v>
      </c>
      <c r="DA129" s="613">
        <v>210</v>
      </c>
      <c r="DB129" s="613">
        <v>0</v>
      </c>
      <c r="DC129" s="623">
        <v>210</v>
      </c>
      <c r="DD129" s="618">
        <v>1619.1</v>
      </c>
      <c r="DI129" s="620"/>
      <c r="DJ129" s="739">
        <f t="shared" si="15"/>
        <v>5419.5</v>
      </c>
    </row>
    <row r="130" spans="1:114" x14ac:dyDescent="0.25">
      <c r="A130" s="5" t="s">
        <v>495</v>
      </c>
      <c r="C130" s="5" t="s">
        <v>496</v>
      </c>
      <c r="CG130" s="606">
        <v>540</v>
      </c>
      <c r="CH130" s="606">
        <v>420</v>
      </c>
      <c r="CI130" s="606">
        <v>578.57142857142856</v>
      </c>
      <c r="CJ130" s="606">
        <v>1538.5714285714284</v>
      </c>
      <c r="CK130" s="609">
        <v>8077.4999999999991</v>
      </c>
      <c r="CL130" s="609">
        <v>0</v>
      </c>
      <c r="CM130" s="609"/>
      <c r="CN130" s="609"/>
      <c r="CO130" s="609"/>
      <c r="CP130" s="609">
        <v>0</v>
      </c>
      <c r="CQ130" s="609">
        <v>0</v>
      </c>
      <c r="CR130" s="609">
        <v>0</v>
      </c>
      <c r="CS130" s="609">
        <v>111.80000000000001</v>
      </c>
      <c r="CT130" s="618">
        <v>8189.2999999999993</v>
      </c>
      <c r="CU130" s="613">
        <v>0</v>
      </c>
      <c r="CV130" s="613">
        <v>0</v>
      </c>
      <c r="CW130" s="613">
        <v>0</v>
      </c>
      <c r="CX130" s="623">
        <v>0</v>
      </c>
      <c r="CY130" s="618">
        <v>0</v>
      </c>
      <c r="CZ130" s="613">
        <v>0</v>
      </c>
      <c r="DA130" s="613">
        <v>0</v>
      </c>
      <c r="DB130" s="613">
        <v>0</v>
      </c>
      <c r="DC130" s="623">
        <v>0</v>
      </c>
      <c r="DD130" s="618">
        <v>0</v>
      </c>
      <c r="DI130" s="620"/>
      <c r="DJ130" s="739">
        <f t="shared" si="15"/>
        <v>8189.2999999999993</v>
      </c>
    </row>
    <row r="131" spans="1:114" x14ac:dyDescent="0.25">
      <c r="A131" s="5">
        <v>2549324</v>
      </c>
      <c r="C131" s="5" t="s">
        <v>497</v>
      </c>
      <c r="CG131" s="606">
        <v>2520</v>
      </c>
      <c r="CH131" s="606">
        <v>420</v>
      </c>
      <c r="CI131" s="606">
        <v>3042</v>
      </c>
      <c r="CJ131" s="606">
        <v>5982</v>
      </c>
      <c r="CK131" s="609">
        <v>31405.5</v>
      </c>
      <c r="CL131" s="609">
        <v>0</v>
      </c>
      <c r="CM131" s="609"/>
      <c r="CN131" s="609"/>
      <c r="CO131" s="609"/>
      <c r="CP131" s="609">
        <v>0</v>
      </c>
      <c r="CQ131" s="609">
        <v>870</v>
      </c>
      <c r="CR131" s="609">
        <v>326.40000000000003</v>
      </c>
      <c r="CS131" s="609">
        <v>0</v>
      </c>
      <c r="CT131" s="618">
        <v>32601.9</v>
      </c>
      <c r="CU131" s="613">
        <v>720</v>
      </c>
      <c r="CV131" s="613">
        <v>840</v>
      </c>
      <c r="CW131" s="613">
        <v>360</v>
      </c>
      <c r="CX131" s="623">
        <v>1920</v>
      </c>
      <c r="CY131" s="618">
        <v>14803.2</v>
      </c>
      <c r="CZ131" s="613">
        <v>720</v>
      </c>
      <c r="DA131" s="613">
        <v>840</v>
      </c>
      <c r="DB131" s="613">
        <v>360</v>
      </c>
      <c r="DC131" s="623">
        <v>1920</v>
      </c>
      <c r="DD131" s="618">
        <v>14803.2</v>
      </c>
      <c r="DI131" s="620"/>
      <c r="DJ131" s="739">
        <f t="shared" si="15"/>
        <v>62208.3</v>
      </c>
    </row>
    <row r="132" spans="1:114" x14ac:dyDescent="0.25">
      <c r="A132" s="5" t="s">
        <v>498</v>
      </c>
      <c r="C132" s="5" t="s">
        <v>499</v>
      </c>
      <c r="CG132" s="606">
        <v>336</v>
      </c>
      <c r="CH132" s="606">
        <v>0</v>
      </c>
      <c r="CI132" s="606">
        <v>180</v>
      </c>
      <c r="CJ132" s="606">
        <v>516</v>
      </c>
      <c r="CK132" s="609">
        <v>2709</v>
      </c>
      <c r="CL132" s="609">
        <v>0</v>
      </c>
      <c r="CM132" s="609"/>
      <c r="CN132" s="609"/>
      <c r="CO132" s="609"/>
      <c r="CP132" s="609">
        <v>0</v>
      </c>
      <c r="CQ132" s="609">
        <v>144</v>
      </c>
      <c r="CR132" s="609">
        <v>55.2</v>
      </c>
      <c r="CS132" s="609">
        <v>0</v>
      </c>
      <c r="CT132" s="618">
        <v>2908.2</v>
      </c>
      <c r="CU132" s="613">
        <v>108</v>
      </c>
      <c r="CV132" s="613">
        <v>0</v>
      </c>
      <c r="CW132" s="613">
        <v>0</v>
      </c>
      <c r="CX132" s="623">
        <v>108</v>
      </c>
      <c r="CY132" s="618">
        <v>832.68</v>
      </c>
      <c r="CZ132" s="613">
        <v>108</v>
      </c>
      <c r="DA132" s="613">
        <v>0</v>
      </c>
      <c r="DB132" s="613">
        <v>0</v>
      </c>
      <c r="DC132" s="623">
        <v>108</v>
      </c>
      <c r="DD132" s="618">
        <v>832.68</v>
      </c>
      <c r="DI132" s="620"/>
      <c r="DJ132" s="739">
        <f t="shared" si="15"/>
        <v>4573.5599999999995</v>
      </c>
    </row>
    <row r="133" spans="1:114" x14ac:dyDescent="0.25">
      <c r="A133" s="5">
        <v>2519477</v>
      </c>
      <c r="C133" s="5" t="s">
        <v>500</v>
      </c>
      <c r="CG133" s="606">
        <v>108</v>
      </c>
      <c r="CH133" s="606">
        <v>0</v>
      </c>
      <c r="CI133" s="606">
        <v>227</v>
      </c>
      <c r="CJ133" s="606">
        <v>335</v>
      </c>
      <c r="CK133" s="609">
        <v>1758.75</v>
      </c>
      <c r="CL133" s="609">
        <v>0</v>
      </c>
      <c r="CM133" s="609"/>
      <c r="CN133" s="609"/>
      <c r="CO133" s="609"/>
      <c r="CP133" s="609">
        <v>0</v>
      </c>
      <c r="CQ133" s="609">
        <v>0</v>
      </c>
      <c r="CR133" s="609">
        <v>0</v>
      </c>
      <c r="CS133" s="609">
        <v>0</v>
      </c>
      <c r="CT133" s="618">
        <v>1758.75</v>
      </c>
      <c r="CU133" s="613">
        <v>0</v>
      </c>
      <c r="CV133" s="613">
        <v>0</v>
      </c>
      <c r="CW133" s="613">
        <v>0</v>
      </c>
      <c r="CX133" s="623">
        <v>0</v>
      </c>
      <c r="CY133" s="618">
        <v>0</v>
      </c>
      <c r="CZ133" s="613">
        <v>0</v>
      </c>
      <c r="DA133" s="613">
        <v>0</v>
      </c>
      <c r="DB133" s="613">
        <v>0</v>
      </c>
      <c r="DC133" s="623">
        <v>0</v>
      </c>
      <c r="DD133" s="618">
        <v>0</v>
      </c>
      <c r="DJ133" s="739">
        <f t="shared" si="15"/>
        <v>1758.75</v>
      </c>
    </row>
    <row r="134" spans="1:114" x14ac:dyDescent="0.25">
      <c r="A134" s="5" t="s">
        <v>501</v>
      </c>
      <c r="C134" s="5" t="s">
        <v>502</v>
      </c>
      <c r="CG134" s="606">
        <v>0</v>
      </c>
      <c r="CH134" s="606">
        <v>0</v>
      </c>
      <c r="CI134" s="606">
        <v>720</v>
      </c>
      <c r="CJ134" s="606">
        <v>720</v>
      </c>
      <c r="CK134" s="609">
        <v>3780</v>
      </c>
      <c r="CL134" s="609">
        <v>0</v>
      </c>
      <c r="CM134" s="609"/>
      <c r="CN134" s="609"/>
      <c r="CO134" s="609"/>
      <c r="CP134" s="609">
        <v>0</v>
      </c>
      <c r="CQ134" s="609">
        <v>432</v>
      </c>
      <c r="CR134" s="609">
        <v>0</v>
      </c>
      <c r="CS134" s="609">
        <v>0</v>
      </c>
      <c r="CT134" s="618">
        <v>4212</v>
      </c>
      <c r="CU134" s="613">
        <v>0</v>
      </c>
      <c r="CV134" s="613">
        <v>0</v>
      </c>
      <c r="CW134" s="613">
        <v>0</v>
      </c>
      <c r="CX134" s="623">
        <v>0</v>
      </c>
      <c r="CY134" s="618">
        <v>0</v>
      </c>
      <c r="CZ134" s="613">
        <v>0</v>
      </c>
      <c r="DA134" s="613">
        <v>0</v>
      </c>
      <c r="DB134" s="613">
        <v>0</v>
      </c>
      <c r="DC134" s="623">
        <v>0</v>
      </c>
      <c r="DD134" s="618">
        <v>0</v>
      </c>
      <c r="DJ134" s="739">
        <f t="shared" si="15"/>
        <v>4212</v>
      </c>
    </row>
    <row r="135" spans="1:114" x14ac:dyDescent="0.25">
      <c r="A135" s="5" t="s">
        <v>503</v>
      </c>
      <c r="C135" s="5" t="s">
        <v>504</v>
      </c>
      <c r="CG135" s="606">
        <v>1080</v>
      </c>
      <c r="CH135" s="606">
        <v>840</v>
      </c>
      <c r="CI135" s="606">
        <v>874.28571428571433</v>
      </c>
      <c r="CJ135" s="606">
        <v>2794.2857142857142</v>
      </c>
      <c r="CK135" s="609">
        <v>14670</v>
      </c>
      <c r="CL135" s="609">
        <v>0</v>
      </c>
      <c r="CM135" s="609"/>
      <c r="CN135" s="609"/>
      <c r="CO135" s="609"/>
      <c r="CP135" s="609">
        <v>0</v>
      </c>
      <c r="CQ135" s="609">
        <v>304.8</v>
      </c>
      <c r="CR135" s="609">
        <v>228.8</v>
      </c>
      <c r="CS135" s="609">
        <v>0</v>
      </c>
      <c r="CT135" s="618">
        <v>15203.599999999999</v>
      </c>
      <c r="CU135" s="613">
        <v>0</v>
      </c>
      <c r="CV135" s="613">
        <v>0</v>
      </c>
      <c r="CW135" s="613">
        <v>0</v>
      </c>
      <c r="CX135" s="623">
        <v>0</v>
      </c>
      <c r="CY135" s="618">
        <v>0</v>
      </c>
      <c r="CZ135" s="613">
        <v>0</v>
      </c>
      <c r="DA135" s="613">
        <v>0</v>
      </c>
      <c r="DB135" s="613">
        <v>0</v>
      </c>
      <c r="DC135" s="623">
        <v>0</v>
      </c>
      <c r="DD135" s="618">
        <v>0</v>
      </c>
      <c r="DJ135" s="739">
        <f t="shared" si="15"/>
        <v>15203.599999999999</v>
      </c>
    </row>
    <row r="136" spans="1:114" x14ac:dyDescent="0.25">
      <c r="A136" s="5">
        <v>205852</v>
      </c>
      <c r="C136" s="5" t="s">
        <v>505</v>
      </c>
      <c r="CG136" s="606">
        <v>1044</v>
      </c>
      <c r="CH136" s="606">
        <v>1008</v>
      </c>
      <c r="CI136" s="606">
        <v>1074</v>
      </c>
      <c r="CJ136" s="606">
        <v>3126</v>
      </c>
      <c r="CK136" s="609">
        <v>16411.5</v>
      </c>
      <c r="CL136" s="609">
        <v>0</v>
      </c>
      <c r="CM136" s="609"/>
      <c r="CN136" s="609"/>
      <c r="CO136" s="609"/>
      <c r="CP136" s="609">
        <v>0</v>
      </c>
      <c r="CQ136" s="609">
        <v>0</v>
      </c>
      <c r="CR136" s="609">
        <v>0</v>
      </c>
      <c r="CS136" s="609">
        <v>0</v>
      </c>
      <c r="CT136" s="618">
        <v>16411.5</v>
      </c>
      <c r="CU136" s="613">
        <v>0</v>
      </c>
      <c r="CV136" s="613">
        <v>0</v>
      </c>
      <c r="CW136" s="613">
        <v>0</v>
      </c>
      <c r="CX136" s="623">
        <v>0</v>
      </c>
      <c r="CY136" s="618">
        <v>0</v>
      </c>
      <c r="CZ136" s="613">
        <v>0</v>
      </c>
      <c r="DA136" s="613">
        <v>0</v>
      </c>
      <c r="DB136" s="613">
        <v>0</v>
      </c>
      <c r="DC136" s="623">
        <v>0</v>
      </c>
      <c r="DD136" s="618">
        <v>0</v>
      </c>
      <c r="DJ136" s="739">
        <f t="shared" si="15"/>
        <v>16411.5</v>
      </c>
    </row>
    <row r="137" spans="1:114" x14ac:dyDescent="0.25">
      <c r="A137" s="5">
        <v>205902</v>
      </c>
      <c r="C137" s="5" t="s">
        <v>506</v>
      </c>
      <c r="CG137" s="606">
        <v>192</v>
      </c>
      <c r="CH137" s="606">
        <v>0</v>
      </c>
      <c r="CI137" s="606">
        <v>285.99999999999994</v>
      </c>
      <c r="CJ137" s="606">
        <v>477.99999999999994</v>
      </c>
      <c r="CK137" s="609">
        <v>2509.4999999999995</v>
      </c>
      <c r="CL137" s="609">
        <v>0</v>
      </c>
      <c r="CM137" s="609"/>
      <c r="CN137" s="609"/>
      <c r="CO137" s="609"/>
      <c r="CP137" s="609">
        <v>0</v>
      </c>
      <c r="CQ137" s="609">
        <v>0</v>
      </c>
      <c r="CR137" s="609">
        <v>0</v>
      </c>
      <c r="CS137" s="609">
        <v>0</v>
      </c>
      <c r="CT137" s="618">
        <v>2509.4999999999995</v>
      </c>
      <c r="CU137" s="613">
        <v>0</v>
      </c>
      <c r="CV137" s="613">
        <v>0</v>
      </c>
      <c r="CW137" s="613">
        <v>0</v>
      </c>
      <c r="CX137" s="623">
        <v>0</v>
      </c>
      <c r="CY137" s="618">
        <v>0</v>
      </c>
      <c r="CZ137" s="613">
        <v>0</v>
      </c>
      <c r="DA137" s="613">
        <v>0</v>
      </c>
      <c r="DB137" s="613">
        <v>0</v>
      </c>
      <c r="DC137" s="623">
        <v>0</v>
      </c>
      <c r="DD137" s="618">
        <v>0</v>
      </c>
      <c r="DJ137" s="739">
        <f t="shared" si="15"/>
        <v>2509.4999999999995</v>
      </c>
    </row>
    <row r="138" spans="1:114" x14ac:dyDescent="0.25">
      <c r="A138" s="5">
        <v>205922</v>
      </c>
      <c r="C138" s="5" t="s">
        <v>507</v>
      </c>
      <c r="CG138" s="606">
        <v>900</v>
      </c>
      <c r="CH138" s="606">
        <v>420</v>
      </c>
      <c r="CI138" s="606">
        <v>537</v>
      </c>
      <c r="CJ138" s="606">
        <v>1857</v>
      </c>
      <c r="CK138" s="609">
        <v>9749.25</v>
      </c>
      <c r="CL138" s="609">
        <v>0</v>
      </c>
      <c r="CM138" s="609"/>
      <c r="CN138" s="609"/>
      <c r="CO138" s="609"/>
      <c r="CP138" s="609">
        <v>0</v>
      </c>
      <c r="CQ138" s="609">
        <v>817.19999999999993</v>
      </c>
      <c r="CR138" s="609">
        <v>0</v>
      </c>
      <c r="CS138" s="609">
        <v>99</v>
      </c>
      <c r="CT138" s="618">
        <v>10665.45</v>
      </c>
      <c r="CU138" s="613">
        <v>252</v>
      </c>
      <c r="CV138" s="613">
        <v>210</v>
      </c>
      <c r="CW138" s="613">
        <v>165</v>
      </c>
      <c r="CX138" s="623">
        <v>627</v>
      </c>
      <c r="CY138" s="618">
        <v>4834.17</v>
      </c>
      <c r="CZ138" s="613">
        <v>252</v>
      </c>
      <c r="DA138" s="613">
        <v>210</v>
      </c>
      <c r="DB138" s="613">
        <v>165</v>
      </c>
      <c r="DC138" s="623">
        <v>627</v>
      </c>
      <c r="DD138" s="618">
        <v>4834.17</v>
      </c>
      <c r="DJ138" s="739">
        <f t="shared" si="15"/>
        <v>20333.79</v>
      </c>
    </row>
    <row r="139" spans="1:114" x14ac:dyDescent="0.25">
      <c r="A139" s="5" t="s">
        <v>508</v>
      </c>
      <c r="C139" s="5" t="s">
        <v>509</v>
      </c>
      <c r="CG139" s="606">
        <v>0</v>
      </c>
      <c r="CH139" s="606">
        <v>1092</v>
      </c>
      <c r="CI139" s="606">
        <v>736.00000000000011</v>
      </c>
      <c r="CJ139" s="606">
        <v>1828</v>
      </c>
      <c r="CK139" s="609">
        <v>9597</v>
      </c>
      <c r="CL139" s="609">
        <v>0</v>
      </c>
      <c r="CM139" s="609"/>
      <c r="CN139" s="609"/>
      <c r="CO139" s="609"/>
      <c r="CP139" s="609">
        <v>0</v>
      </c>
      <c r="CQ139" s="609">
        <v>253.2</v>
      </c>
      <c r="CR139" s="609">
        <v>0</v>
      </c>
      <c r="CS139" s="609">
        <v>0</v>
      </c>
      <c r="CT139" s="618">
        <v>9850.2000000000007</v>
      </c>
      <c r="CU139" s="613">
        <v>0</v>
      </c>
      <c r="CV139" s="613">
        <v>0</v>
      </c>
      <c r="CW139" s="613">
        <v>0</v>
      </c>
      <c r="CX139" s="623">
        <v>0</v>
      </c>
      <c r="CY139" s="618">
        <v>0</v>
      </c>
      <c r="CZ139" s="613">
        <v>0</v>
      </c>
      <c r="DA139" s="613">
        <v>0</v>
      </c>
      <c r="DB139" s="613">
        <v>0</v>
      </c>
      <c r="DC139" s="623">
        <v>0</v>
      </c>
      <c r="DD139" s="618">
        <v>0</v>
      </c>
      <c r="DJ139" s="739">
        <f t="shared" si="15"/>
        <v>9850.2000000000007</v>
      </c>
    </row>
    <row r="140" spans="1:114" x14ac:dyDescent="0.25">
      <c r="A140" s="5" t="s">
        <v>510</v>
      </c>
      <c r="C140" s="5" t="s">
        <v>511</v>
      </c>
      <c r="CG140" s="606">
        <v>1440</v>
      </c>
      <c r="CH140" s="606">
        <v>840</v>
      </c>
      <c r="CI140" s="606">
        <v>1431.9999999999998</v>
      </c>
      <c r="CJ140" s="606">
        <v>3712</v>
      </c>
      <c r="CK140" s="609">
        <v>19488</v>
      </c>
      <c r="CL140" s="609">
        <v>0</v>
      </c>
      <c r="CM140" s="609"/>
      <c r="CN140" s="609"/>
      <c r="CO140" s="609"/>
      <c r="CP140" s="609">
        <v>0</v>
      </c>
      <c r="CQ140" s="609">
        <v>171.6</v>
      </c>
      <c r="CR140" s="609">
        <v>456.8</v>
      </c>
      <c r="CS140" s="609">
        <v>0</v>
      </c>
      <c r="CT140" s="618">
        <v>20116.399999999998</v>
      </c>
      <c r="CU140" s="613">
        <v>540</v>
      </c>
      <c r="CV140" s="613">
        <v>630</v>
      </c>
      <c r="CW140" s="613">
        <v>660</v>
      </c>
      <c r="CX140" s="623">
        <v>1830</v>
      </c>
      <c r="CY140" s="618">
        <v>14109.3</v>
      </c>
      <c r="CZ140" s="613">
        <v>540</v>
      </c>
      <c r="DA140" s="613">
        <v>630</v>
      </c>
      <c r="DB140" s="613">
        <v>660</v>
      </c>
      <c r="DC140" s="623">
        <v>1830</v>
      </c>
      <c r="DD140" s="618">
        <v>14109.3</v>
      </c>
      <c r="DJ140" s="739">
        <f t="shared" si="15"/>
        <v>48335</v>
      </c>
    </row>
    <row r="141" spans="1:114" x14ac:dyDescent="0.25">
      <c r="A141" s="5">
        <v>205947</v>
      </c>
      <c r="C141" s="5" t="s">
        <v>512</v>
      </c>
      <c r="CG141" s="606">
        <v>360</v>
      </c>
      <c r="CH141" s="606">
        <v>0</v>
      </c>
      <c r="CI141" s="606">
        <v>178.99999999999997</v>
      </c>
      <c r="CJ141" s="606">
        <v>539</v>
      </c>
      <c r="CK141" s="609">
        <v>2829.75</v>
      </c>
      <c r="CL141" s="609">
        <v>0</v>
      </c>
      <c r="CM141" s="609"/>
      <c r="CN141" s="609"/>
      <c r="CO141" s="609"/>
      <c r="CP141" s="609">
        <v>0</v>
      </c>
      <c r="CQ141" s="609">
        <v>0</v>
      </c>
      <c r="CR141" s="609">
        <v>107.80000000000001</v>
      </c>
      <c r="CS141" s="609">
        <v>0</v>
      </c>
      <c r="CT141" s="618">
        <v>2937.55</v>
      </c>
      <c r="CU141" s="613">
        <v>0</v>
      </c>
      <c r="CV141" s="613">
        <v>0</v>
      </c>
      <c r="CW141" s="613">
        <v>0</v>
      </c>
      <c r="CX141" s="623">
        <v>0</v>
      </c>
      <c r="CY141" s="618">
        <v>0</v>
      </c>
      <c r="CZ141" s="613">
        <v>0</v>
      </c>
      <c r="DA141" s="613">
        <v>0</v>
      </c>
      <c r="DB141" s="613">
        <v>0</v>
      </c>
      <c r="DC141" s="623">
        <v>0</v>
      </c>
      <c r="DD141" s="618">
        <v>0</v>
      </c>
      <c r="DJ141" s="739">
        <f t="shared" si="15"/>
        <v>2937.55</v>
      </c>
    </row>
    <row r="142" spans="1:114" x14ac:dyDescent="0.25">
      <c r="A142" s="5">
        <v>205919</v>
      </c>
      <c r="C142" s="5" t="s">
        <v>513</v>
      </c>
      <c r="CG142" s="606">
        <v>0</v>
      </c>
      <c r="CH142" s="606">
        <v>0</v>
      </c>
      <c r="CI142" s="606">
        <v>357.99999999999994</v>
      </c>
      <c r="CJ142" s="606">
        <v>357.99999999999994</v>
      </c>
      <c r="CK142" s="609">
        <v>1879.4999999999998</v>
      </c>
      <c r="CL142" s="609">
        <v>0</v>
      </c>
      <c r="CM142" s="609"/>
      <c r="CN142" s="609"/>
      <c r="CO142" s="609"/>
      <c r="CP142" s="609">
        <v>0</v>
      </c>
      <c r="CQ142" s="609">
        <v>0</v>
      </c>
      <c r="CR142" s="609">
        <v>0</v>
      </c>
      <c r="CS142" s="609">
        <v>0</v>
      </c>
      <c r="CT142" s="618">
        <v>1879.4999999999998</v>
      </c>
      <c r="CU142" s="613">
        <v>0</v>
      </c>
      <c r="CV142" s="613">
        <v>0</v>
      </c>
      <c r="CW142" s="613">
        <v>0</v>
      </c>
      <c r="CX142" s="623">
        <v>0</v>
      </c>
      <c r="CY142" s="618">
        <v>0</v>
      </c>
      <c r="CZ142" s="613">
        <v>0</v>
      </c>
      <c r="DA142" s="613">
        <v>0</v>
      </c>
      <c r="DB142" s="613">
        <v>0</v>
      </c>
      <c r="DC142" s="623">
        <v>0</v>
      </c>
      <c r="DD142" s="618">
        <v>0</v>
      </c>
      <c r="DJ142" s="739">
        <f t="shared" si="15"/>
        <v>1879.4999999999998</v>
      </c>
    </row>
    <row r="143" spans="1:114" x14ac:dyDescent="0.25">
      <c r="A143" s="5" t="s">
        <v>514</v>
      </c>
      <c r="C143" s="5" t="s">
        <v>515</v>
      </c>
      <c r="CG143" s="606">
        <v>576</v>
      </c>
      <c r="CH143" s="606">
        <v>210</v>
      </c>
      <c r="CI143" s="606">
        <v>537</v>
      </c>
      <c r="CJ143" s="606">
        <v>1323</v>
      </c>
      <c r="CK143" s="609">
        <v>6945.75</v>
      </c>
      <c r="CL143" s="609">
        <v>0</v>
      </c>
      <c r="CM143" s="609"/>
      <c r="CN143" s="609"/>
      <c r="CO143" s="609"/>
      <c r="CP143" s="609">
        <v>0</v>
      </c>
      <c r="CQ143" s="609">
        <v>0</v>
      </c>
      <c r="CR143" s="609">
        <v>0</v>
      </c>
      <c r="CS143" s="609">
        <v>0</v>
      </c>
      <c r="CT143" s="618">
        <v>6945.75</v>
      </c>
      <c r="CU143" s="613">
        <v>0</v>
      </c>
      <c r="CV143" s="613">
        <v>210</v>
      </c>
      <c r="CW143" s="613">
        <v>0</v>
      </c>
      <c r="CX143" s="623">
        <v>210</v>
      </c>
      <c r="CY143" s="618">
        <v>1619.1</v>
      </c>
      <c r="CZ143" s="613">
        <v>0</v>
      </c>
      <c r="DA143" s="613">
        <v>210</v>
      </c>
      <c r="DB143" s="613">
        <v>0</v>
      </c>
      <c r="DC143" s="623">
        <v>210</v>
      </c>
      <c r="DD143" s="618">
        <v>1619.1</v>
      </c>
      <c r="DJ143" s="739">
        <f t="shared" si="15"/>
        <v>10183.950000000001</v>
      </c>
    </row>
    <row r="144" spans="1:114" x14ac:dyDescent="0.25">
      <c r="A144" s="5" t="s">
        <v>516</v>
      </c>
      <c r="C144" s="5" t="s">
        <v>517</v>
      </c>
      <c r="CG144" s="606">
        <v>1800</v>
      </c>
      <c r="CH144" s="606">
        <v>0</v>
      </c>
      <c r="CI144" s="606">
        <v>1500</v>
      </c>
      <c r="CJ144" s="606">
        <v>3300</v>
      </c>
      <c r="CK144" s="609">
        <v>17325</v>
      </c>
      <c r="CL144" s="609">
        <v>0</v>
      </c>
      <c r="CM144" s="609"/>
      <c r="CN144" s="609"/>
      <c r="CO144" s="609"/>
      <c r="CP144" s="609">
        <v>0</v>
      </c>
      <c r="CQ144" s="609">
        <v>0</v>
      </c>
      <c r="CR144" s="609">
        <v>0</v>
      </c>
      <c r="CS144" s="609">
        <v>0</v>
      </c>
      <c r="CT144" s="618">
        <v>17325</v>
      </c>
      <c r="CU144" s="613">
        <v>0</v>
      </c>
      <c r="CV144" s="613">
        <v>0</v>
      </c>
      <c r="CW144" s="613">
        <v>0</v>
      </c>
      <c r="CX144" s="623">
        <v>0</v>
      </c>
      <c r="CY144" s="618">
        <v>0</v>
      </c>
      <c r="CZ144" s="613">
        <v>0</v>
      </c>
      <c r="DA144" s="613">
        <v>0</v>
      </c>
      <c r="DB144" s="613">
        <v>0</v>
      </c>
      <c r="DC144" s="623">
        <v>0</v>
      </c>
      <c r="DD144" s="618">
        <v>0</v>
      </c>
      <c r="DJ144" s="739">
        <f t="shared" si="15"/>
        <v>17325</v>
      </c>
    </row>
    <row r="145" spans="1:114" x14ac:dyDescent="0.25">
      <c r="A145" s="5" t="s">
        <v>518</v>
      </c>
      <c r="C145" s="5" t="s">
        <v>519</v>
      </c>
      <c r="CG145" s="606">
        <v>720</v>
      </c>
      <c r="CH145" s="606">
        <v>0</v>
      </c>
      <c r="CI145" s="606">
        <v>540</v>
      </c>
      <c r="CJ145" s="606">
        <v>1260</v>
      </c>
      <c r="CK145" s="609">
        <v>6615</v>
      </c>
      <c r="CL145" s="609">
        <v>0</v>
      </c>
      <c r="CM145" s="609"/>
      <c r="CN145" s="609"/>
      <c r="CO145" s="609"/>
      <c r="CP145" s="609">
        <v>0</v>
      </c>
      <c r="CQ145" s="609">
        <v>0</v>
      </c>
      <c r="CR145" s="609">
        <v>252</v>
      </c>
      <c r="CS145" s="609">
        <v>0</v>
      </c>
      <c r="CT145" s="618">
        <v>6867</v>
      </c>
      <c r="CU145" s="613">
        <v>180</v>
      </c>
      <c r="CV145" s="613">
        <v>420</v>
      </c>
      <c r="CW145" s="613">
        <v>165</v>
      </c>
      <c r="CX145" s="623">
        <v>765</v>
      </c>
      <c r="CY145" s="618">
        <v>5898.15</v>
      </c>
      <c r="CZ145" s="613">
        <v>180</v>
      </c>
      <c r="DA145" s="613">
        <v>420</v>
      </c>
      <c r="DB145" s="613">
        <v>165</v>
      </c>
      <c r="DC145" s="623">
        <v>765</v>
      </c>
      <c r="DD145" s="618">
        <v>5898.15</v>
      </c>
      <c r="DJ145" s="739">
        <f t="shared" si="15"/>
        <v>18663.3</v>
      </c>
    </row>
    <row r="146" spans="1:114" x14ac:dyDescent="0.25">
      <c r="A146" s="5">
        <v>205879</v>
      </c>
      <c r="C146" s="5" t="s">
        <v>520</v>
      </c>
      <c r="CG146" s="606">
        <v>180</v>
      </c>
      <c r="CH146" s="606">
        <v>0</v>
      </c>
      <c r="CI146" s="606">
        <v>540</v>
      </c>
      <c r="CJ146" s="606">
        <v>720</v>
      </c>
      <c r="CK146" s="609">
        <v>3780</v>
      </c>
      <c r="CL146" s="609">
        <v>0</v>
      </c>
      <c r="CM146" s="609"/>
      <c r="CN146" s="609"/>
      <c r="CO146" s="609"/>
      <c r="CP146" s="609">
        <v>0</v>
      </c>
      <c r="CQ146" s="609">
        <v>0</v>
      </c>
      <c r="CR146" s="609">
        <v>0</v>
      </c>
      <c r="CS146" s="609">
        <v>0</v>
      </c>
      <c r="CT146" s="618">
        <v>3780</v>
      </c>
      <c r="CU146" s="613">
        <v>0</v>
      </c>
      <c r="CV146" s="613">
        <v>0</v>
      </c>
      <c r="CW146" s="613">
        <v>0</v>
      </c>
      <c r="CX146" s="623">
        <v>0</v>
      </c>
      <c r="CY146" s="618">
        <v>0</v>
      </c>
      <c r="CZ146" s="613">
        <v>0</v>
      </c>
      <c r="DA146" s="613">
        <v>0</v>
      </c>
      <c r="DB146" s="613">
        <v>0</v>
      </c>
      <c r="DC146" s="623">
        <v>0</v>
      </c>
      <c r="DD146" s="618">
        <v>0</v>
      </c>
      <c r="DJ146" s="739">
        <f t="shared" si="15"/>
        <v>3780</v>
      </c>
    </row>
    <row r="147" spans="1:114" x14ac:dyDescent="0.25">
      <c r="A147" s="5" t="s">
        <v>521</v>
      </c>
      <c r="C147" s="5" t="s">
        <v>522</v>
      </c>
      <c r="CG147" s="606">
        <v>0</v>
      </c>
      <c r="CH147" s="606">
        <v>420</v>
      </c>
      <c r="CI147" s="606">
        <v>251</v>
      </c>
      <c r="CJ147" s="606">
        <v>671</v>
      </c>
      <c r="CK147" s="609">
        <v>3522.75</v>
      </c>
      <c r="CL147" s="609">
        <v>0</v>
      </c>
      <c r="CM147" s="609"/>
      <c r="CN147" s="609"/>
      <c r="CO147" s="609"/>
      <c r="CP147" s="609">
        <v>0</v>
      </c>
      <c r="CQ147" s="609">
        <v>402.59999999999997</v>
      </c>
      <c r="CR147" s="609">
        <v>0</v>
      </c>
      <c r="CS147" s="609">
        <v>0</v>
      </c>
      <c r="CT147" s="618">
        <v>3925.35</v>
      </c>
      <c r="CU147" s="613">
        <v>180</v>
      </c>
      <c r="CV147" s="613">
        <v>0</v>
      </c>
      <c r="CW147" s="613">
        <v>165</v>
      </c>
      <c r="CX147" s="623">
        <v>345</v>
      </c>
      <c r="CY147" s="618">
        <v>2659.95</v>
      </c>
      <c r="CZ147" s="613">
        <v>180</v>
      </c>
      <c r="DA147" s="613">
        <v>0</v>
      </c>
      <c r="DB147" s="613">
        <v>165</v>
      </c>
      <c r="DC147" s="623">
        <v>345</v>
      </c>
      <c r="DD147" s="618">
        <v>2659.95</v>
      </c>
      <c r="DJ147" s="739">
        <f t="shared" si="15"/>
        <v>9245.25</v>
      </c>
    </row>
    <row r="148" spans="1:114" x14ac:dyDescent="0.25">
      <c r="A148" s="5" t="s">
        <v>523</v>
      </c>
      <c r="C148" s="5" t="s">
        <v>524</v>
      </c>
      <c r="CG148" s="606">
        <v>360</v>
      </c>
      <c r="CH148" s="606">
        <v>420</v>
      </c>
      <c r="CI148" s="606">
        <v>385.71428571428578</v>
      </c>
      <c r="CJ148" s="606">
        <v>1165.7142857142858</v>
      </c>
      <c r="CK148" s="609">
        <v>6120</v>
      </c>
      <c r="CL148" s="609">
        <v>0</v>
      </c>
      <c r="CM148" s="609"/>
      <c r="CN148" s="609"/>
      <c r="CO148" s="609"/>
      <c r="CP148" s="609">
        <v>0</v>
      </c>
      <c r="CQ148" s="609">
        <v>0</v>
      </c>
      <c r="CR148" s="609">
        <v>0</v>
      </c>
      <c r="CS148" s="609">
        <v>0</v>
      </c>
      <c r="CT148" s="618">
        <v>6120</v>
      </c>
      <c r="CU148" s="613">
        <v>180</v>
      </c>
      <c r="CV148" s="613">
        <v>0</v>
      </c>
      <c r="CW148" s="613">
        <v>165</v>
      </c>
      <c r="CX148" s="623">
        <v>345</v>
      </c>
      <c r="CY148" s="618">
        <v>2659.95</v>
      </c>
      <c r="CZ148" s="613">
        <v>180</v>
      </c>
      <c r="DA148" s="613">
        <v>0</v>
      </c>
      <c r="DB148" s="613">
        <v>165</v>
      </c>
      <c r="DC148" s="623">
        <v>345</v>
      </c>
      <c r="DD148" s="618">
        <v>2659.95</v>
      </c>
      <c r="DJ148" s="739">
        <f t="shared" si="15"/>
        <v>11439.900000000001</v>
      </c>
    </row>
    <row r="149" spans="1:114" x14ac:dyDescent="0.25">
      <c r="A149" s="5" t="s">
        <v>525</v>
      </c>
      <c r="C149" s="5" t="s">
        <v>526</v>
      </c>
      <c r="CG149" s="606">
        <v>720</v>
      </c>
      <c r="CH149" s="606">
        <v>420</v>
      </c>
      <c r="CI149" s="606">
        <v>1431</v>
      </c>
      <c r="CJ149" s="606">
        <v>2571</v>
      </c>
      <c r="CK149" s="609">
        <v>13497.75</v>
      </c>
      <c r="CL149" s="609">
        <v>0</v>
      </c>
      <c r="CM149" s="609"/>
      <c r="CN149" s="609"/>
      <c r="CO149" s="609"/>
      <c r="CP149" s="609">
        <v>0</v>
      </c>
      <c r="CQ149" s="609">
        <v>0</v>
      </c>
      <c r="CR149" s="609">
        <v>158.20000000000002</v>
      </c>
      <c r="CS149" s="609">
        <v>0</v>
      </c>
      <c r="CT149" s="618">
        <v>13655.95</v>
      </c>
      <c r="CU149" s="613">
        <v>0</v>
      </c>
      <c r="CV149" s="613">
        <v>420</v>
      </c>
      <c r="CW149" s="613">
        <v>0</v>
      </c>
      <c r="CX149" s="623">
        <v>420</v>
      </c>
      <c r="CY149" s="618">
        <v>3238.2</v>
      </c>
      <c r="CZ149" s="613">
        <v>0</v>
      </c>
      <c r="DA149" s="613">
        <v>420</v>
      </c>
      <c r="DB149" s="613">
        <v>0</v>
      </c>
      <c r="DC149" s="623">
        <v>420</v>
      </c>
      <c r="DD149" s="618">
        <v>3238.2</v>
      </c>
      <c r="DJ149" s="739">
        <f t="shared" si="15"/>
        <v>20132.350000000002</v>
      </c>
    </row>
    <row r="150" spans="1:114" x14ac:dyDescent="0.25">
      <c r="A150" s="5" t="s">
        <v>527</v>
      </c>
      <c r="C150" s="5" t="s">
        <v>528</v>
      </c>
      <c r="CG150" s="606">
        <v>1632</v>
      </c>
      <c r="CH150" s="606">
        <v>0</v>
      </c>
      <c r="CI150" s="606">
        <v>1440</v>
      </c>
      <c r="CJ150" s="606">
        <v>3072</v>
      </c>
      <c r="CK150" s="609">
        <v>16128</v>
      </c>
      <c r="CL150" s="609">
        <v>0</v>
      </c>
      <c r="CM150" s="609"/>
      <c r="CN150" s="609"/>
      <c r="CO150" s="609"/>
      <c r="CP150" s="609">
        <v>0</v>
      </c>
      <c r="CQ150" s="609">
        <v>0</v>
      </c>
      <c r="CR150" s="609">
        <v>207.8</v>
      </c>
      <c r="CS150" s="609">
        <v>0</v>
      </c>
      <c r="CT150" s="618">
        <v>16335.8</v>
      </c>
      <c r="CU150" s="613">
        <v>0</v>
      </c>
      <c r="CV150" s="613">
        <v>0</v>
      </c>
      <c r="CW150" s="613">
        <v>0</v>
      </c>
      <c r="CX150" s="623">
        <v>0</v>
      </c>
      <c r="CY150" s="618">
        <v>0</v>
      </c>
      <c r="CZ150" s="613">
        <v>0</v>
      </c>
      <c r="DA150" s="613">
        <v>0</v>
      </c>
      <c r="DB150" s="613">
        <v>0</v>
      </c>
      <c r="DC150" s="623">
        <v>0</v>
      </c>
      <c r="DD150" s="618">
        <v>0</v>
      </c>
      <c r="DJ150" s="739">
        <f t="shared" si="15"/>
        <v>16335.8</v>
      </c>
    </row>
    <row r="151" spans="1:114" x14ac:dyDescent="0.25">
      <c r="A151" s="5">
        <v>2617229</v>
      </c>
      <c r="C151" s="5" t="s">
        <v>529</v>
      </c>
      <c r="CG151" s="606">
        <v>0</v>
      </c>
      <c r="CH151" s="606">
        <v>261.8</v>
      </c>
      <c r="CI151" s="606">
        <v>360</v>
      </c>
      <c r="CJ151" s="606">
        <v>621.79999999999995</v>
      </c>
      <c r="CK151" s="609">
        <v>3264.45</v>
      </c>
      <c r="CL151" s="609">
        <v>0</v>
      </c>
      <c r="CM151" s="609"/>
      <c r="CN151" s="609"/>
      <c r="CO151" s="609"/>
      <c r="CP151" s="609">
        <v>0</v>
      </c>
      <c r="CQ151" s="609">
        <v>0</v>
      </c>
      <c r="CR151" s="609">
        <v>0</v>
      </c>
      <c r="CS151" s="609">
        <v>0</v>
      </c>
      <c r="CT151" s="618">
        <v>3264.45</v>
      </c>
      <c r="CU151" s="613">
        <v>0</v>
      </c>
      <c r="CV151" s="613">
        <v>0</v>
      </c>
      <c r="CW151" s="613">
        <v>0</v>
      </c>
      <c r="CX151" s="623">
        <v>0</v>
      </c>
      <c r="CY151" s="618">
        <v>0</v>
      </c>
      <c r="CZ151" s="613">
        <v>0</v>
      </c>
      <c r="DA151" s="613">
        <v>0</v>
      </c>
      <c r="DB151" s="613">
        <v>0</v>
      </c>
      <c r="DC151" s="623">
        <v>0</v>
      </c>
      <c r="DD151" s="618">
        <v>0</v>
      </c>
      <c r="DJ151" s="739">
        <f t="shared" si="15"/>
        <v>3264.45</v>
      </c>
    </row>
    <row r="152" spans="1:114" x14ac:dyDescent="0.25">
      <c r="A152" s="5">
        <v>2690888</v>
      </c>
      <c r="C152" s="5" t="s">
        <v>530</v>
      </c>
      <c r="CG152" s="606">
        <v>504</v>
      </c>
      <c r="CH152" s="606">
        <v>168</v>
      </c>
      <c r="CI152" s="606">
        <v>0</v>
      </c>
      <c r="CJ152" s="606">
        <v>672</v>
      </c>
      <c r="CK152" s="609">
        <v>3528</v>
      </c>
      <c r="CL152" s="609">
        <v>0</v>
      </c>
      <c r="CM152" s="609"/>
      <c r="CN152" s="609"/>
      <c r="CO152" s="609"/>
      <c r="CP152" s="609">
        <v>0</v>
      </c>
      <c r="CQ152" s="609">
        <v>0</v>
      </c>
      <c r="CR152" s="609">
        <v>0</v>
      </c>
      <c r="CS152" s="609">
        <v>0</v>
      </c>
      <c r="CT152" s="618">
        <v>3528</v>
      </c>
      <c r="CU152" s="613">
        <v>0</v>
      </c>
      <c r="CV152" s="613">
        <v>0</v>
      </c>
      <c r="CW152" s="613">
        <v>0</v>
      </c>
      <c r="CX152" s="623">
        <v>0</v>
      </c>
      <c r="CY152" s="618">
        <v>0</v>
      </c>
      <c r="CZ152" s="613">
        <v>0</v>
      </c>
      <c r="DA152" s="613">
        <v>0</v>
      </c>
      <c r="DB152" s="613">
        <v>0</v>
      </c>
      <c r="DC152" s="623">
        <v>0</v>
      </c>
      <c r="DD152" s="618">
        <v>0</v>
      </c>
      <c r="DJ152" s="739">
        <f t="shared" si="15"/>
        <v>3528</v>
      </c>
    </row>
    <row r="153" spans="1:114" x14ac:dyDescent="0.25">
      <c r="A153" s="5">
        <v>2709812</v>
      </c>
      <c r="C153" s="5" t="s">
        <v>531</v>
      </c>
      <c r="CG153" s="606">
        <v>360</v>
      </c>
      <c r="CH153" s="606">
        <v>800.80000000000007</v>
      </c>
      <c r="CI153" s="606">
        <v>0</v>
      </c>
      <c r="CJ153" s="606">
        <v>1160.8000000000002</v>
      </c>
      <c r="CK153" s="609">
        <v>6094.2000000000007</v>
      </c>
      <c r="CL153" s="609">
        <v>0</v>
      </c>
      <c r="CM153" s="609"/>
      <c r="CN153" s="609"/>
      <c r="CO153" s="609"/>
      <c r="CP153" s="609">
        <v>0</v>
      </c>
      <c r="CQ153" s="609">
        <v>439.2</v>
      </c>
      <c r="CR153" s="609">
        <v>0</v>
      </c>
      <c r="CS153" s="609">
        <v>0</v>
      </c>
      <c r="CT153" s="618">
        <v>6533.4000000000005</v>
      </c>
      <c r="CU153" s="613">
        <v>0</v>
      </c>
      <c r="CV153" s="613">
        <v>0</v>
      </c>
      <c r="CW153" s="613">
        <v>0</v>
      </c>
      <c r="CX153" s="623">
        <v>0</v>
      </c>
      <c r="CY153" s="618">
        <v>0</v>
      </c>
      <c r="CZ153" s="613">
        <v>0</v>
      </c>
      <c r="DA153" s="613">
        <v>0</v>
      </c>
      <c r="DB153" s="613">
        <v>0</v>
      </c>
      <c r="DC153" s="623">
        <v>0</v>
      </c>
      <c r="DD153" s="618">
        <v>0</v>
      </c>
      <c r="DJ153" s="739">
        <f t="shared" si="15"/>
        <v>6533.4000000000005</v>
      </c>
    </row>
    <row r="154" spans="1:114" x14ac:dyDescent="0.25">
      <c r="A154" s="5">
        <v>2559906</v>
      </c>
      <c r="C154" s="5" t="s">
        <v>532</v>
      </c>
      <c r="CG154" s="606">
        <v>480</v>
      </c>
      <c r="CH154" s="606">
        <v>0</v>
      </c>
      <c r="CI154" s="606">
        <v>0</v>
      </c>
      <c r="CJ154" s="606">
        <v>480</v>
      </c>
      <c r="CK154" s="609">
        <v>2520</v>
      </c>
      <c r="CL154" s="609">
        <v>0</v>
      </c>
      <c r="CM154" s="609"/>
      <c r="CN154" s="609"/>
      <c r="CO154" s="609"/>
      <c r="CP154" s="609">
        <v>0</v>
      </c>
      <c r="CQ154" s="609">
        <v>0</v>
      </c>
      <c r="CR154" s="609">
        <v>0</v>
      </c>
      <c r="CS154" s="609">
        <v>0</v>
      </c>
      <c r="CT154" s="618">
        <v>2520</v>
      </c>
      <c r="CU154" s="613">
        <v>0</v>
      </c>
      <c r="CV154" s="613">
        <v>210</v>
      </c>
      <c r="CW154" s="613">
        <v>0</v>
      </c>
      <c r="CX154" s="623">
        <v>210</v>
      </c>
      <c r="CY154" s="618">
        <v>1619.1</v>
      </c>
      <c r="CZ154" s="613">
        <v>0</v>
      </c>
      <c r="DA154" s="613">
        <v>210</v>
      </c>
      <c r="DB154" s="613">
        <v>0</v>
      </c>
      <c r="DC154" s="623">
        <v>210</v>
      </c>
      <c r="DD154" s="618">
        <v>1619.1</v>
      </c>
      <c r="DJ154" s="739">
        <f t="shared" si="15"/>
        <v>5758.2000000000007</v>
      </c>
    </row>
    <row r="155" spans="1:114" x14ac:dyDescent="0.25">
      <c r="A155" s="5" t="s">
        <v>533</v>
      </c>
      <c r="C155" s="5" t="s">
        <v>534</v>
      </c>
      <c r="CG155" s="606">
        <v>0</v>
      </c>
      <c r="CH155" s="606">
        <v>0</v>
      </c>
      <c r="CI155" s="606">
        <v>178.99999999999997</v>
      </c>
      <c r="CJ155" s="606">
        <v>178.99999999999997</v>
      </c>
      <c r="CK155" s="609">
        <v>939.74999999999989</v>
      </c>
      <c r="CL155" s="609">
        <v>0</v>
      </c>
      <c r="CM155" s="609"/>
      <c r="CN155" s="609"/>
      <c r="CO155" s="609"/>
      <c r="CP155" s="609">
        <v>0</v>
      </c>
      <c r="CQ155" s="609">
        <v>0</v>
      </c>
      <c r="CR155" s="609">
        <v>0</v>
      </c>
      <c r="CS155" s="609">
        <v>0</v>
      </c>
      <c r="CT155" s="618">
        <v>939.74999999999989</v>
      </c>
      <c r="CU155" s="613">
        <v>180</v>
      </c>
      <c r="CV155" s="613">
        <v>0</v>
      </c>
      <c r="CW155" s="613">
        <v>165</v>
      </c>
      <c r="CX155" s="623">
        <v>345</v>
      </c>
      <c r="CY155" s="618">
        <v>2659.95</v>
      </c>
      <c r="CZ155" s="613">
        <v>180</v>
      </c>
      <c r="DA155" s="613">
        <v>0</v>
      </c>
      <c r="DB155" s="613">
        <v>165</v>
      </c>
      <c r="DC155" s="623">
        <v>345</v>
      </c>
      <c r="DD155" s="618">
        <v>2659.95</v>
      </c>
      <c r="DJ155" s="739">
        <f t="shared" si="15"/>
        <v>6259.65</v>
      </c>
    </row>
    <row r="156" spans="1:114" x14ac:dyDescent="0.25">
      <c r="A156" s="5">
        <v>2562992</v>
      </c>
      <c r="C156" s="5" t="s">
        <v>535</v>
      </c>
      <c r="CG156" s="606">
        <v>180</v>
      </c>
      <c r="CH156" s="606">
        <v>0</v>
      </c>
      <c r="CI156" s="606">
        <v>178.99999999999997</v>
      </c>
      <c r="CJ156" s="606">
        <v>359</v>
      </c>
      <c r="CK156" s="609">
        <v>1884.75</v>
      </c>
      <c r="CL156" s="609">
        <v>0</v>
      </c>
      <c r="CM156" s="609"/>
      <c r="CN156" s="609"/>
      <c r="CO156" s="609"/>
      <c r="CP156" s="609">
        <v>0</v>
      </c>
      <c r="CQ156" s="609">
        <v>0</v>
      </c>
      <c r="CR156" s="609">
        <v>0</v>
      </c>
      <c r="CS156" s="609">
        <v>0</v>
      </c>
      <c r="CT156" s="618">
        <v>1884.75</v>
      </c>
      <c r="CU156" s="613">
        <v>0</v>
      </c>
      <c r="CV156" s="613">
        <v>0</v>
      </c>
      <c r="CW156" s="613">
        <v>0</v>
      </c>
      <c r="CX156" s="623">
        <v>0</v>
      </c>
      <c r="CY156" s="618">
        <v>0</v>
      </c>
      <c r="CZ156" s="613">
        <v>0</v>
      </c>
      <c r="DA156" s="613">
        <v>0</v>
      </c>
      <c r="DB156" s="613">
        <v>0</v>
      </c>
      <c r="DC156" s="623">
        <v>0</v>
      </c>
      <c r="DD156" s="618">
        <v>0</v>
      </c>
      <c r="DJ156" s="739">
        <f t="shared" si="15"/>
        <v>1884.75</v>
      </c>
    </row>
    <row r="157" spans="1:114" x14ac:dyDescent="0.25">
      <c r="A157" s="5" t="s">
        <v>536</v>
      </c>
      <c r="C157" s="5" t="s">
        <v>537</v>
      </c>
      <c r="CG157" s="606">
        <v>204</v>
      </c>
      <c r="CH157" s="606">
        <v>0</v>
      </c>
      <c r="CI157" s="606">
        <v>186.42857142857142</v>
      </c>
      <c r="CJ157" s="606">
        <v>390.42857142857144</v>
      </c>
      <c r="CK157" s="609">
        <v>2049.75</v>
      </c>
      <c r="CL157" s="609">
        <v>0</v>
      </c>
      <c r="CM157" s="609"/>
      <c r="CN157" s="609"/>
      <c r="CO157" s="609"/>
      <c r="CP157" s="609">
        <v>0</v>
      </c>
      <c r="CQ157" s="609">
        <v>0</v>
      </c>
      <c r="CR157" s="609">
        <v>41.400000000000006</v>
      </c>
      <c r="CS157" s="609">
        <v>0</v>
      </c>
      <c r="CT157" s="618">
        <v>2091.15</v>
      </c>
      <c r="CU157" s="613">
        <v>0</v>
      </c>
      <c r="CV157" s="613">
        <v>0</v>
      </c>
      <c r="CW157" s="613">
        <v>0</v>
      </c>
      <c r="CX157" s="623">
        <v>0</v>
      </c>
      <c r="CY157" s="618">
        <v>0</v>
      </c>
      <c r="CZ157" s="613">
        <v>0</v>
      </c>
      <c r="DA157" s="613">
        <v>0</v>
      </c>
      <c r="DB157" s="613">
        <v>0</v>
      </c>
      <c r="DC157" s="623">
        <v>0</v>
      </c>
      <c r="DD157" s="618">
        <v>0</v>
      </c>
      <c r="DJ157" s="739">
        <f t="shared" si="15"/>
        <v>2091.15</v>
      </c>
    </row>
    <row r="158" spans="1:114" x14ac:dyDescent="0.25">
      <c r="A158" s="5" t="s">
        <v>538</v>
      </c>
      <c r="C158" s="5" t="s">
        <v>539</v>
      </c>
      <c r="CG158" s="606">
        <v>360</v>
      </c>
      <c r="CH158" s="606">
        <v>0</v>
      </c>
      <c r="CI158" s="606">
        <v>0</v>
      </c>
      <c r="CJ158" s="606">
        <v>360</v>
      </c>
      <c r="CK158" s="609">
        <v>1890</v>
      </c>
      <c r="CL158" s="609">
        <v>0</v>
      </c>
      <c r="CM158" s="609"/>
      <c r="CN158" s="609"/>
      <c r="CO158" s="609"/>
      <c r="CP158" s="609">
        <v>0</v>
      </c>
      <c r="CQ158" s="609">
        <v>0</v>
      </c>
      <c r="CR158" s="609">
        <v>0</v>
      </c>
      <c r="CS158" s="609">
        <v>0</v>
      </c>
      <c r="CT158" s="618">
        <v>1890</v>
      </c>
      <c r="CU158" s="613">
        <v>180</v>
      </c>
      <c r="CV158" s="613">
        <v>0</v>
      </c>
      <c r="CW158" s="613">
        <v>165</v>
      </c>
      <c r="CX158" s="623">
        <v>345</v>
      </c>
      <c r="CY158" s="618">
        <v>2659.95</v>
      </c>
      <c r="CZ158" s="613">
        <v>180</v>
      </c>
      <c r="DA158" s="613">
        <v>0</v>
      </c>
      <c r="DB158" s="613">
        <v>165</v>
      </c>
      <c r="DC158" s="623">
        <v>345</v>
      </c>
      <c r="DD158" s="618">
        <v>2659.95</v>
      </c>
      <c r="DJ158" s="739">
        <f t="shared" si="15"/>
        <v>7209.9</v>
      </c>
    </row>
    <row r="159" spans="1:114" x14ac:dyDescent="0.25">
      <c r="A159" s="5">
        <v>205881</v>
      </c>
      <c r="C159" s="5" t="s">
        <v>540</v>
      </c>
      <c r="CG159" s="606">
        <v>594</v>
      </c>
      <c r="CH159" s="606">
        <v>280</v>
      </c>
      <c r="CI159" s="606">
        <v>954</v>
      </c>
      <c r="CJ159" s="606">
        <v>1828</v>
      </c>
      <c r="CK159" s="609">
        <v>9597</v>
      </c>
      <c r="CL159" s="609">
        <v>0</v>
      </c>
      <c r="CM159" s="609"/>
      <c r="CN159" s="609"/>
      <c r="CO159" s="609"/>
      <c r="CP159" s="609">
        <v>0</v>
      </c>
      <c r="CQ159" s="609">
        <v>0</v>
      </c>
      <c r="CR159" s="609">
        <v>0</v>
      </c>
      <c r="CS159" s="609">
        <v>0</v>
      </c>
      <c r="CT159" s="618">
        <v>9597</v>
      </c>
      <c r="CU159" s="613">
        <v>0</v>
      </c>
      <c r="CV159" s="613">
        <v>0</v>
      </c>
      <c r="CW159" s="613">
        <v>0</v>
      </c>
      <c r="CX159" s="623">
        <v>0</v>
      </c>
      <c r="CY159" s="618">
        <v>0</v>
      </c>
      <c r="CZ159" s="613">
        <v>0</v>
      </c>
      <c r="DA159" s="613">
        <v>0</v>
      </c>
      <c r="DB159" s="613">
        <v>0</v>
      </c>
      <c r="DC159" s="623">
        <v>0</v>
      </c>
      <c r="DD159" s="618">
        <v>0</v>
      </c>
      <c r="DJ159" s="739">
        <f t="shared" si="15"/>
        <v>9597</v>
      </c>
    </row>
    <row r="160" spans="1:114" x14ac:dyDescent="0.25">
      <c r="A160" s="5" t="s">
        <v>541</v>
      </c>
      <c r="C160" s="5" t="s">
        <v>542</v>
      </c>
      <c r="CG160" s="606">
        <v>0</v>
      </c>
      <c r="CH160" s="606">
        <v>420</v>
      </c>
      <c r="CI160" s="606">
        <v>715.99999999999989</v>
      </c>
      <c r="CJ160" s="606">
        <v>1136</v>
      </c>
      <c r="CK160" s="609">
        <v>5964</v>
      </c>
      <c r="CL160" s="609">
        <v>0</v>
      </c>
      <c r="CM160" s="609"/>
      <c r="CN160" s="609"/>
      <c r="CO160" s="609"/>
      <c r="CP160" s="609">
        <v>0</v>
      </c>
      <c r="CQ160" s="609">
        <v>0</v>
      </c>
      <c r="CR160" s="609">
        <v>227.20000000000002</v>
      </c>
      <c r="CS160" s="609">
        <v>0</v>
      </c>
      <c r="CT160" s="618">
        <v>6191.2</v>
      </c>
      <c r="CU160" s="613">
        <v>360</v>
      </c>
      <c r="CV160" s="613">
        <v>210</v>
      </c>
      <c r="CW160" s="613">
        <v>792</v>
      </c>
      <c r="CX160" s="623">
        <v>1362</v>
      </c>
      <c r="CY160" s="618">
        <v>10501.02</v>
      </c>
      <c r="CZ160" s="613">
        <v>360</v>
      </c>
      <c r="DA160" s="613">
        <v>210</v>
      </c>
      <c r="DB160" s="613">
        <v>792</v>
      </c>
      <c r="DC160" s="623">
        <v>1362</v>
      </c>
      <c r="DD160" s="618">
        <v>10501.02</v>
      </c>
      <c r="DJ160" s="739">
        <f t="shared" si="15"/>
        <v>27193.24</v>
      </c>
    </row>
    <row r="161" spans="1:114" x14ac:dyDescent="0.25">
      <c r="A161" s="5" t="s">
        <v>543</v>
      </c>
      <c r="C161" s="5" t="s">
        <v>544</v>
      </c>
      <c r="CG161" s="606">
        <v>2196</v>
      </c>
      <c r="CH161" s="606">
        <v>1260</v>
      </c>
      <c r="CI161" s="606">
        <v>1800</v>
      </c>
      <c r="CJ161" s="606">
        <v>5256</v>
      </c>
      <c r="CK161" s="609">
        <v>27594</v>
      </c>
      <c r="CL161" s="609">
        <v>0</v>
      </c>
      <c r="CM161" s="609"/>
      <c r="CN161" s="609"/>
      <c r="CO161" s="609"/>
      <c r="CP161" s="609">
        <v>0</v>
      </c>
      <c r="CQ161" s="609">
        <v>0</v>
      </c>
      <c r="CR161" s="609">
        <v>0</v>
      </c>
      <c r="CS161" s="609">
        <v>0</v>
      </c>
      <c r="CT161" s="618">
        <v>27594</v>
      </c>
      <c r="CU161" s="613">
        <v>0</v>
      </c>
      <c r="CV161" s="613">
        <v>0</v>
      </c>
      <c r="CW161" s="613">
        <v>0</v>
      </c>
      <c r="CX161" s="623">
        <v>0</v>
      </c>
      <c r="CY161" s="618">
        <v>0</v>
      </c>
      <c r="CZ161" s="613">
        <v>0</v>
      </c>
      <c r="DA161" s="613">
        <v>0</v>
      </c>
      <c r="DB161" s="613">
        <v>0</v>
      </c>
      <c r="DC161" s="623">
        <v>0</v>
      </c>
      <c r="DD161" s="618">
        <v>0</v>
      </c>
      <c r="DJ161" s="739">
        <f t="shared" si="15"/>
        <v>27594</v>
      </c>
    </row>
    <row r="162" spans="1:114" x14ac:dyDescent="0.25">
      <c r="A162" s="5" t="s">
        <v>545</v>
      </c>
      <c r="C162" s="5" t="s">
        <v>546</v>
      </c>
      <c r="CG162" s="606">
        <v>720</v>
      </c>
      <c r="CH162" s="606">
        <v>420</v>
      </c>
      <c r="CI162" s="606">
        <v>643.99999999999989</v>
      </c>
      <c r="CJ162" s="606">
        <v>1784</v>
      </c>
      <c r="CK162" s="609">
        <v>9366</v>
      </c>
      <c r="CL162" s="609">
        <v>0</v>
      </c>
      <c r="CM162" s="609"/>
      <c r="CN162" s="609"/>
      <c r="CO162" s="609"/>
      <c r="CP162" s="609">
        <v>0</v>
      </c>
      <c r="CQ162" s="609">
        <v>0</v>
      </c>
      <c r="CR162" s="609">
        <v>0</v>
      </c>
      <c r="CS162" s="609">
        <v>0</v>
      </c>
      <c r="CT162" s="618">
        <v>9366</v>
      </c>
      <c r="CU162" s="613">
        <v>0</v>
      </c>
      <c r="CV162" s="613">
        <v>0</v>
      </c>
      <c r="CW162" s="613">
        <v>0</v>
      </c>
      <c r="CX162" s="623">
        <v>0</v>
      </c>
      <c r="CY162" s="618">
        <v>0</v>
      </c>
      <c r="CZ162" s="613">
        <v>0</v>
      </c>
      <c r="DA162" s="613">
        <v>0</v>
      </c>
      <c r="DB162" s="613">
        <v>0</v>
      </c>
      <c r="DC162" s="623">
        <v>0</v>
      </c>
      <c r="DD162" s="618">
        <v>0</v>
      </c>
      <c r="DJ162" s="739">
        <f t="shared" si="15"/>
        <v>9366</v>
      </c>
    </row>
    <row r="163" spans="1:114" x14ac:dyDescent="0.25">
      <c r="A163" s="5">
        <v>2575281</v>
      </c>
      <c r="C163" s="5" t="s">
        <v>547</v>
      </c>
      <c r="CG163" s="606">
        <v>231</v>
      </c>
      <c r="CH163" s="606">
        <v>0</v>
      </c>
      <c r="CI163" s="606">
        <v>180</v>
      </c>
      <c r="CJ163" s="606">
        <v>411</v>
      </c>
      <c r="CK163" s="609">
        <v>2157.75</v>
      </c>
      <c r="CL163" s="609">
        <v>0</v>
      </c>
      <c r="CM163" s="609"/>
      <c r="CN163" s="609"/>
      <c r="CO163" s="609"/>
      <c r="CP163" s="609">
        <v>0</v>
      </c>
      <c r="CQ163" s="609">
        <v>0</v>
      </c>
      <c r="CR163" s="609">
        <v>0</v>
      </c>
      <c r="CS163" s="609">
        <v>0</v>
      </c>
      <c r="CT163" s="618">
        <v>2157.75</v>
      </c>
      <c r="CU163" s="613">
        <v>0</v>
      </c>
      <c r="CV163" s="613">
        <v>0</v>
      </c>
      <c r="CW163" s="613">
        <v>0</v>
      </c>
      <c r="CX163" s="623">
        <v>0</v>
      </c>
      <c r="CY163" s="618">
        <v>0</v>
      </c>
      <c r="CZ163" s="613">
        <v>0</v>
      </c>
      <c r="DA163" s="613">
        <v>0</v>
      </c>
      <c r="DB163" s="613">
        <v>0</v>
      </c>
      <c r="DC163" s="623">
        <v>0</v>
      </c>
      <c r="DD163" s="618">
        <v>0</v>
      </c>
      <c r="DJ163" s="739">
        <f t="shared" si="15"/>
        <v>2157.75</v>
      </c>
    </row>
    <row r="164" spans="1:114" x14ac:dyDescent="0.25">
      <c r="A164" s="5" t="s">
        <v>548</v>
      </c>
      <c r="C164" s="5" t="s">
        <v>549</v>
      </c>
      <c r="CG164" s="606">
        <v>0</v>
      </c>
      <c r="CH164" s="606">
        <v>0</v>
      </c>
      <c r="CI164" s="606">
        <v>420</v>
      </c>
      <c r="CJ164" s="606">
        <v>420</v>
      </c>
      <c r="CK164" s="609">
        <v>2205</v>
      </c>
      <c r="CL164" s="609">
        <v>0</v>
      </c>
      <c r="CM164" s="609"/>
      <c r="CN164" s="609"/>
      <c r="CO164" s="609"/>
      <c r="CP164" s="609">
        <v>0</v>
      </c>
      <c r="CQ164" s="609">
        <v>84</v>
      </c>
      <c r="CR164" s="609">
        <v>0</v>
      </c>
      <c r="CS164" s="609">
        <v>0</v>
      </c>
      <c r="CT164" s="618">
        <v>2289</v>
      </c>
      <c r="CU164" s="613">
        <v>180</v>
      </c>
      <c r="CV164" s="613">
        <v>0</v>
      </c>
      <c r="CW164" s="613">
        <v>165</v>
      </c>
      <c r="CX164" s="623">
        <v>345</v>
      </c>
      <c r="CY164" s="618">
        <v>2659.95</v>
      </c>
      <c r="CZ164" s="613">
        <v>180</v>
      </c>
      <c r="DA164" s="613">
        <v>0</v>
      </c>
      <c r="DB164" s="613">
        <v>165</v>
      </c>
      <c r="DC164" s="623">
        <v>345</v>
      </c>
      <c r="DD164" s="618">
        <v>2659.95</v>
      </c>
      <c r="DJ164" s="739">
        <f t="shared" si="15"/>
        <v>7608.9</v>
      </c>
    </row>
    <row r="165" spans="1:114" x14ac:dyDescent="0.25">
      <c r="A165" s="5">
        <v>306845</v>
      </c>
      <c r="C165" s="5" t="s">
        <v>550</v>
      </c>
      <c r="CG165" s="606">
        <v>70</v>
      </c>
      <c r="CH165" s="606">
        <v>0</v>
      </c>
      <c r="CI165" s="606">
        <v>357.99999999999994</v>
      </c>
      <c r="CJ165" s="606">
        <v>427.99999999999994</v>
      </c>
      <c r="CK165" s="609">
        <v>2246.9999999999995</v>
      </c>
      <c r="CL165" s="609">
        <v>0</v>
      </c>
      <c r="CM165" s="609"/>
      <c r="CN165" s="609"/>
      <c r="CO165" s="609"/>
      <c r="CP165" s="609">
        <v>0</v>
      </c>
      <c r="CQ165" s="609">
        <v>0</v>
      </c>
      <c r="CR165" s="609">
        <v>0</v>
      </c>
      <c r="CS165" s="609">
        <v>0</v>
      </c>
      <c r="CT165" s="618">
        <v>2246.9999999999995</v>
      </c>
      <c r="CU165" s="613">
        <v>0</v>
      </c>
      <c r="CV165" s="613">
        <v>0</v>
      </c>
      <c r="CW165" s="613">
        <v>0</v>
      </c>
      <c r="CX165" s="623">
        <v>0</v>
      </c>
      <c r="CY165" s="618">
        <v>0</v>
      </c>
      <c r="CZ165" s="613">
        <v>0</v>
      </c>
      <c r="DA165" s="613">
        <v>0</v>
      </c>
      <c r="DB165" s="613">
        <v>0</v>
      </c>
      <c r="DC165" s="623">
        <v>0</v>
      </c>
      <c r="DD165" s="618">
        <v>0</v>
      </c>
      <c r="DJ165" s="739">
        <f t="shared" si="15"/>
        <v>2246.9999999999995</v>
      </c>
    </row>
    <row r="166" spans="1:114" x14ac:dyDescent="0.25">
      <c r="A166" s="5">
        <v>2518126</v>
      </c>
      <c r="C166" s="5" t="s">
        <v>551</v>
      </c>
      <c r="CG166" s="606">
        <v>216</v>
      </c>
      <c r="CH166" s="606">
        <v>0</v>
      </c>
      <c r="CI166" s="606">
        <v>231.42857142857142</v>
      </c>
      <c r="CJ166" s="606">
        <v>447.42857142857144</v>
      </c>
      <c r="CK166" s="609">
        <v>2349</v>
      </c>
      <c r="CL166" s="609">
        <v>0</v>
      </c>
      <c r="CM166" s="609"/>
      <c r="CN166" s="609"/>
      <c r="CO166" s="609"/>
      <c r="CP166" s="609">
        <v>0</v>
      </c>
      <c r="CQ166" s="609">
        <v>0</v>
      </c>
      <c r="CR166" s="609">
        <v>0</v>
      </c>
      <c r="CS166" s="609">
        <v>0</v>
      </c>
      <c r="CT166" s="618">
        <v>2349</v>
      </c>
      <c r="CU166" s="613">
        <v>0</v>
      </c>
      <c r="CV166" s="613">
        <v>0</v>
      </c>
      <c r="CW166" s="613">
        <v>0</v>
      </c>
      <c r="CX166" s="623">
        <v>0</v>
      </c>
      <c r="CY166" s="618">
        <v>0</v>
      </c>
      <c r="CZ166" s="613">
        <v>0</v>
      </c>
      <c r="DA166" s="613">
        <v>0</v>
      </c>
      <c r="DB166" s="613">
        <v>0</v>
      </c>
      <c r="DC166" s="623">
        <v>0</v>
      </c>
      <c r="DD166" s="618">
        <v>0</v>
      </c>
      <c r="DJ166" s="739">
        <f t="shared" si="15"/>
        <v>2349</v>
      </c>
    </row>
    <row r="167" spans="1:114" x14ac:dyDescent="0.25">
      <c r="A167" s="5" t="s">
        <v>552</v>
      </c>
      <c r="C167" s="5" t="s">
        <v>553</v>
      </c>
      <c r="CG167" s="606">
        <v>0</v>
      </c>
      <c r="CH167" s="606">
        <v>0</v>
      </c>
      <c r="CI167" s="606">
        <v>240</v>
      </c>
      <c r="CJ167" s="606">
        <v>240</v>
      </c>
      <c r="CK167" s="609">
        <v>1260</v>
      </c>
      <c r="CL167" s="609">
        <v>0</v>
      </c>
      <c r="CM167" s="609"/>
      <c r="CN167" s="609"/>
      <c r="CO167" s="609"/>
      <c r="CP167" s="609">
        <v>0</v>
      </c>
      <c r="CQ167" s="609">
        <v>0</v>
      </c>
      <c r="CR167" s="609">
        <v>0</v>
      </c>
      <c r="CS167" s="609">
        <v>0</v>
      </c>
      <c r="CT167" s="618">
        <v>1260</v>
      </c>
      <c r="CU167" s="613">
        <v>0</v>
      </c>
      <c r="CV167" s="613">
        <v>0</v>
      </c>
      <c r="CW167" s="613">
        <v>0</v>
      </c>
      <c r="CX167" s="623">
        <v>0</v>
      </c>
      <c r="CY167" s="618">
        <v>0</v>
      </c>
      <c r="CZ167" s="613">
        <v>0</v>
      </c>
      <c r="DA167" s="613">
        <v>0</v>
      </c>
      <c r="DB167" s="613">
        <v>0</v>
      </c>
      <c r="DC167" s="623">
        <v>0</v>
      </c>
      <c r="DD167" s="618">
        <v>0</v>
      </c>
      <c r="DJ167" s="739">
        <f t="shared" ref="DJ167:DJ230" si="16">CT167+CY167+DD167+DI167</f>
        <v>1260</v>
      </c>
    </row>
    <row r="168" spans="1:114" x14ac:dyDescent="0.25">
      <c r="A168" s="5" t="s">
        <v>554</v>
      </c>
      <c r="C168" s="5" t="s">
        <v>555</v>
      </c>
      <c r="CG168" s="606">
        <v>360</v>
      </c>
      <c r="CH168" s="606">
        <v>537.6</v>
      </c>
      <c r="CI168" s="606">
        <v>0</v>
      </c>
      <c r="CJ168" s="606">
        <v>897.6</v>
      </c>
      <c r="CK168" s="609">
        <v>4712.4000000000005</v>
      </c>
      <c r="CL168" s="609">
        <v>0</v>
      </c>
      <c r="CM168" s="609"/>
      <c r="CN168" s="609"/>
      <c r="CO168" s="609"/>
      <c r="CP168" s="609">
        <v>0</v>
      </c>
      <c r="CQ168" s="609">
        <v>0</v>
      </c>
      <c r="CR168" s="609">
        <v>0</v>
      </c>
      <c r="CS168" s="609">
        <v>0</v>
      </c>
      <c r="CT168" s="618">
        <v>4712.4000000000005</v>
      </c>
      <c r="CU168" s="613">
        <v>180</v>
      </c>
      <c r="CV168" s="613">
        <v>210</v>
      </c>
      <c r="CW168" s="613">
        <v>165</v>
      </c>
      <c r="CX168" s="623">
        <v>555</v>
      </c>
      <c r="CY168" s="618">
        <v>4279.05</v>
      </c>
      <c r="CZ168" s="613">
        <v>180</v>
      </c>
      <c r="DA168" s="613">
        <v>210</v>
      </c>
      <c r="DB168" s="613">
        <v>165</v>
      </c>
      <c r="DC168" s="623">
        <v>555</v>
      </c>
      <c r="DD168" s="618">
        <v>4279.05</v>
      </c>
      <c r="DJ168" s="739">
        <f t="shared" si="16"/>
        <v>13270.5</v>
      </c>
    </row>
    <row r="169" spans="1:114" x14ac:dyDescent="0.25">
      <c r="A169" s="5" t="s">
        <v>556</v>
      </c>
      <c r="C169" s="5" t="s">
        <v>557</v>
      </c>
      <c r="CG169" s="606">
        <v>0</v>
      </c>
      <c r="CH169" s="606">
        <v>0</v>
      </c>
      <c r="CI169" s="606">
        <v>357.99999999999994</v>
      </c>
      <c r="CJ169" s="606">
        <v>357.99999999999994</v>
      </c>
      <c r="CK169" s="609">
        <v>1879.4999999999998</v>
      </c>
      <c r="CL169" s="609">
        <v>0</v>
      </c>
      <c r="CM169" s="609"/>
      <c r="CN169" s="609"/>
      <c r="CO169" s="609"/>
      <c r="CP169" s="609">
        <v>0</v>
      </c>
      <c r="CQ169" s="609">
        <v>0</v>
      </c>
      <c r="CR169" s="609">
        <v>18.2</v>
      </c>
      <c r="CS169" s="609">
        <v>0</v>
      </c>
      <c r="CT169" s="618">
        <v>1897.6999999999998</v>
      </c>
      <c r="CU169" s="613">
        <v>0</v>
      </c>
      <c r="CV169" s="613">
        <v>0</v>
      </c>
      <c r="CW169" s="613">
        <v>0</v>
      </c>
      <c r="CX169" s="623">
        <v>0</v>
      </c>
      <c r="CY169" s="618">
        <v>0</v>
      </c>
      <c r="CZ169" s="613">
        <v>0</v>
      </c>
      <c r="DA169" s="613">
        <v>0</v>
      </c>
      <c r="DB169" s="613">
        <v>0</v>
      </c>
      <c r="DC169" s="623">
        <v>0</v>
      </c>
      <c r="DD169" s="618">
        <v>0</v>
      </c>
      <c r="DJ169" s="739">
        <f t="shared" si="16"/>
        <v>1897.6999999999998</v>
      </c>
    </row>
    <row r="170" spans="1:114" x14ac:dyDescent="0.25">
      <c r="A170" s="5" t="s">
        <v>558</v>
      </c>
      <c r="C170" s="5" t="s">
        <v>559</v>
      </c>
      <c r="CG170" s="606">
        <v>0</v>
      </c>
      <c r="CH170" s="606">
        <v>0</v>
      </c>
      <c r="CI170" s="606">
        <v>357.99999999999994</v>
      </c>
      <c r="CJ170" s="606">
        <v>357.99999999999994</v>
      </c>
      <c r="CK170" s="609">
        <v>1879.4999999999998</v>
      </c>
      <c r="CL170" s="609">
        <v>0</v>
      </c>
      <c r="CM170" s="609"/>
      <c r="CN170" s="609"/>
      <c r="CO170" s="609"/>
      <c r="CP170" s="609">
        <v>0</v>
      </c>
      <c r="CQ170" s="609">
        <v>0</v>
      </c>
      <c r="CR170" s="609">
        <v>0</v>
      </c>
      <c r="CS170" s="609">
        <v>0</v>
      </c>
      <c r="CT170" s="618">
        <v>1879.4999999999998</v>
      </c>
      <c r="CU170" s="613">
        <v>0</v>
      </c>
      <c r="CV170" s="613">
        <v>0</v>
      </c>
      <c r="CW170" s="613">
        <v>0</v>
      </c>
      <c r="CX170" s="623">
        <v>0</v>
      </c>
      <c r="CY170" s="618">
        <v>0</v>
      </c>
      <c r="CZ170" s="613">
        <v>0</v>
      </c>
      <c r="DA170" s="613">
        <v>0</v>
      </c>
      <c r="DB170" s="613">
        <v>0</v>
      </c>
      <c r="DC170" s="623">
        <v>0</v>
      </c>
      <c r="DD170" s="618">
        <v>0</v>
      </c>
      <c r="DJ170" s="739">
        <f t="shared" si="16"/>
        <v>1879.4999999999998</v>
      </c>
    </row>
    <row r="171" spans="1:114" x14ac:dyDescent="0.25">
      <c r="A171" s="5">
        <v>205878</v>
      </c>
      <c r="C171" s="5" t="s">
        <v>560</v>
      </c>
      <c r="CG171" s="606">
        <v>900</v>
      </c>
      <c r="CH171" s="606">
        <v>984.7786666666666</v>
      </c>
      <c r="CI171" s="606">
        <v>900</v>
      </c>
      <c r="CJ171" s="606">
        <v>2784.7786666666666</v>
      </c>
      <c r="CK171" s="609">
        <v>14620.088</v>
      </c>
      <c r="CL171" s="609">
        <v>0</v>
      </c>
      <c r="CM171" s="609"/>
      <c r="CN171" s="609"/>
      <c r="CO171" s="609"/>
      <c r="CP171" s="609">
        <v>0</v>
      </c>
      <c r="CQ171" s="609">
        <v>1345.8</v>
      </c>
      <c r="CR171" s="609">
        <v>0</v>
      </c>
      <c r="CS171" s="609">
        <v>0</v>
      </c>
      <c r="CT171" s="618">
        <v>15965.887999999999</v>
      </c>
      <c r="CU171" s="613">
        <v>540</v>
      </c>
      <c r="CV171" s="613">
        <v>1050</v>
      </c>
      <c r="CW171" s="613">
        <v>660</v>
      </c>
      <c r="CX171" s="623">
        <v>2250</v>
      </c>
      <c r="CY171" s="618">
        <v>17347.5</v>
      </c>
      <c r="CZ171" s="613">
        <v>540</v>
      </c>
      <c r="DA171" s="613">
        <v>1050</v>
      </c>
      <c r="DB171" s="613">
        <v>660</v>
      </c>
      <c r="DC171" s="623">
        <v>2250</v>
      </c>
      <c r="DD171" s="618">
        <v>17347.5</v>
      </c>
      <c r="DJ171" s="739">
        <f t="shared" si="16"/>
        <v>50660.887999999999</v>
      </c>
    </row>
    <row r="172" spans="1:114" x14ac:dyDescent="0.25">
      <c r="A172" s="5" t="s">
        <v>561</v>
      </c>
      <c r="C172" s="5" t="s">
        <v>562</v>
      </c>
      <c r="CG172" s="606">
        <v>180</v>
      </c>
      <c r="CH172" s="606">
        <v>252</v>
      </c>
      <c r="CI172" s="606">
        <v>720</v>
      </c>
      <c r="CJ172" s="606">
        <v>1152</v>
      </c>
      <c r="CK172" s="609">
        <v>6048</v>
      </c>
      <c r="CL172" s="609">
        <v>0</v>
      </c>
      <c r="CM172" s="609"/>
      <c r="CN172" s="609"/>
      <c r="CO172" s="609"/>
      <c r="CP172" s="609">
        <v>0</v>
      </c>
      <c r="CQ172" s="609">
        <v>0</v>
      </c>
      <c r="CR172" s="609">
        <v>0</v>
      </c>
      <c r="CS172" s="609">
        <v>0</v>
      </c>
      <c r="CT172" s="618">
        <v>6048</v>
      </c>
      <c r="CU172" s="613">
        <v>0</v>
      </c>
      <c r="CV172" s="613">
        <v>210</v>
      </c>
      <c r="CW172" s="613">
        <v>0</v>
      </c>
      <c r="CX172" s="623">
        <v>210</v>
      </c>
      <c r="CY172" s="618">
        <v>1619.1</v>
      </c>
      <c r="CZ172" s="613">
        <v>0</v>
      </c>
      <c r="DA172" s="613">
        <v>210</v>
      </c>
      <c r="DB172" s="613">
        <v>0</v>
      </c>
      <c r="DC172" s="623">
        <v>210</v>
      </c>
      <c r="DD172" s="618">
        <v>1619.1</v>
      </c>
      <c r="DJ172" s="739">
        <f t="shared" si="16"/>
        <v>9286.2000000000007</v>
      </c>
    </row>
    <row r="173" spans="1:114" x14ac:dyDescent="0.25">
      <c r="A173" s="5" t="s">
        <v>563</v>
      </c>
      <c r="C173" s="5" t="s">
        <v>564</v>
      </c>
      <c r="CG173" s="606">
        <v>1440</v>
      </c>
      <c r="CH173" s="606">
        <v>420</v>
      </c>
      <c r="CI173" s="606">
        <v>771.42857142857156</v>
      </c>
      <c r="CJ173" s="606">
        <v>2631.4285714285716</v>
      </c>
      <c r="CK173" s="609">
        <v>13815</v>
      </c>
      <c r="CL173" s="609">
        <v>0</v>
      </c>
      <c r="CM173" s="609"/>
      <c r="CN173" s="609"/>
      <c r="CO173" s="609"/>
      <c r="CP173" s="609">
        <v>0</v>
      </c>
      <c r="CQ173" s="609">
        <v>0</v>
      </c>
      <c r="CR173" s="609">
        <v>426</v>
      </c>
      <c r="CS173" s="609">
        <v>0</v>
      </c>
      <c r="CT173" s="618">
        <v>14241</v>
      </c>
      <c r="CU173" s="613">
        <v>0</v>
      </c>
      <c r="CV173" s="613">
        <v>0</v>
      </c>
      <c r="CW173" s="613">
        <v>0</v>
      </c>
      <c r="CX173" s="623">
        <v>0</v>
      </c>
      <c r="CY173" s="618">
        <v>0</v>
      </c>
      <c r="CZ173" s="613">
        <v>0</v>
      </c>
      <c r="DA173" s="613">
        <v>0</v>
      </c>
      <c r="DB173" s="613">
        <v>0</v>
      </c>
      <c r="DC173" s="623">
        <v>0</v>
      </c>
      <c r="DD173" s="618">
        <v>0</v>
      </c>
      <c r="DJ173" s="739">
        <f t="shared" si="16"/>
        <v>14241</v>
      </c>
    </row>
    <row r="174" spans="1:114" x14ac:dyDescent="0.25">
      <c r="A174" s="5">
        <v>2675728</v>
      </c>
      <c r="C174" s="5" t="s">
        <v>565</v>
      </c>
      <c r="CG174" s="606">
        <v>0</v>
      </c>
      <c r="CH174" s="606">
        <v>420</v>
      </c>
      <c r="CI174" s="606">
        <v>0</v>
      </c>
      <c r="CJ174" s="606">
        <v>420</v>
      </c>
      <c r="CK174" s="609">
        <v>2205</v>
      </c>
      <c r="CL174" s="609">
        <v>0</v>
      </c>
      <c r="CM174" s="609"/>
      <c r="CN174" s="609"/>
      <c r="CO174" s="609"/>
      <c r="CP174" s="609">
        <v>0</v>
      </c>
      <c r="CQ174" s="609">
        <v>0</v>
      </c>
      <c r="CR174" s="609">
        <v>0</v>
      </c>
      <c r="CS174" s="609">
        <v>0</v>
      </c>
      <c r="CT174" s="618">
        <v>2205</v>
      </c>
      <c r="CU174" s="613">
        <v>0</v>
      </c>
      <c r="CV174" s="613">
        <v>0</v>
      </c>
      <c r="CW174" s="613">
        <v>0</v>
      </c>
      <c r="CX174" s="623">
        <v>0</v>
      </c>
      <c r="CY174" s="618">
        <v>0</v>
      </c>
      <c r="CZ174" s="613">
        <v>0</v>
      </c>
      <c r="DA174" s="613">
        <v>0</v>
      </c>
      <c r="DB174" s="613">
        <v>0</v>
      </c>
      <c r="DC174" s="623">
        <v>0</v>
      </c>
      <c r="DD174" s="618">
        <v>0</v>
      </c>
      <c r="DJ174" s="739">
        <f t="shared" si="16"/>
        <v>2205</v>
      </c>
    </row>
    <row r="175" spans="1:114" x14ac:dyDescent="0.25">
      <c r="A175" s="5">
        <v>2578607</v>
      </c>
      <c r="C175" s="5" t="s">
        <v>566</v>
      </c>
      <c r="CG175" s="606">
        <v>1440</v>
      </c>
      <c r="CH175" s="606">
        <v>672</v>
      </c>
      <c r="CI175" s="606">
        <v>1157.1428571428571</v>
      </c>
      <c r="CJ175" s="606">
        <v>3269.1428571428569</v>
      </c>
      <c r="CK175" s="609">
        <v>17163</v>
      </c>
      <c r="CL175" s="609">
        <v>0</v>
      </c>
      <c r="CM175" s="609"/>
      <c r="CN175" s="609"/>
      <c r="CO175" s="609"/>
      <c r="CP175" s="609">
        <v>0</v>
      </c>
      <c r="CQ175" s="609">
        <v>327</v>
      </c>
      <c r="CR175" s="609">
        <v>163.4</v>
      </c>
      <c r="CS175" s="609">
        <v>0</v>
      </c>
      <c r="CT175" s="618">
        <v>17653.400000000001</v>
      </c>
      <c r="CU175" s="613">
        <v>0</v>
      </c>
      <c r="CV175" s="613">
        <v>168</v>
      </c>
      <c r="CW175" s="613">
        <v>0</v>
      </c>
      <c r="CX175" s="623">
        <v>168</v>
      </c>
      <c r="CY175" s="618">
        <v>1295.28</v>
      </c>
      <c r="CZ175" s="613">
        <v>0</v>
      </c>
      <c r="DA175" s="613">
        <v>168</v>
      </c>
      <c r="DB175" s="613">
        <v>0</v>
      </c>
      <c r="DC175" s="623">
        <v>168</v>
      </c>
      <c r="DD175" s="618">
        <v>1295.28</v>
      </c>
      <c r="DJ175" s="739">
        <f t="shared" si="16"/>
        <v>20243.96</v>
      </c>
    </row>
    <row r="176" spans="1:114" x14ac:dyDescent="0.25">
      <c r="A176" s="5" t="s">
        <v>567</v>
      </c>
      <c r="C176" s="5" t="s">
        <v>568</v>
      </c>
      <c r="CG176" s="606">
        <v>1440</v>
      </c>
      <c r="CH176" s="606">
        <v>644</v>
      </c>
      <c r="CI176" s="606">
        <v>715.99999999999989</v>
      </c>
      <c r="CJ176" s="606">
        <v>2800</v>
      </c>
      <c r="CK176" s="609">
        <v>14700</v>
      </c>
      <c r="CL176" s="609">
        <v>0</v>
      </c>
      <c r="CM176" s="609"/>
      <c r="CN176" s="609"/>
      <c r="CO176" s="609"/>
      <c r="CP176" s="609">
        <v>0</v>
      </c>
      <c r="CQ176" s="609">
        <v>426</v>
      </c>
      <c r="CR176" s="609">
        <v>0</v>
      </c>
      <c r="CS176" s="609">
        <v>0</v>
      </c>
      <c r="CT176" s="618">
        <v>15126</v>
      </c>
      <c r="CU176" s="613">
        <v>0</v>
      </c>
      <c r="CV176" s="613">
        <v>0</v>
      </c>
      <c r="CW176" s="613">
        <v>0</v>
      </c>
      <c r="CX176" s="623">
        <v>0</v>
      </c>
      <c r="CY176" s="618">
        <v>0</v>
      </c>
      <c r="CZ176" s="613">
        <v>0</v>
      </c>
      <c r="DA176" s="613">
        <v>0</v>
      </c>
      <c r="DB176" s="613">
        <v>0</v>
      </c>
      <c r="DC176" s="623">
        <v>0</v>
      </c>
      <c r="DD176" s="618">
        <v>0</v>
      </c>
      <c r="DJ176" s="739">
        <f t="shared" si="16"/>
        <v>15126</v>
      </c>
    </row>
    <row r="177" spans="1:114" x14ac:dyDescent="0.25">
      <c r="A177" s="5" t="s">
        <v>569</v>
      </c>
      <c r="C177" s="5" t="s">
        <v>570</v>
      </c>
      <c r="CG177" s="606">
        <v>1668</v>
      </c>
      <c r="CH177" s="606">
        <v>1260</v>
      </c>
      <c r="CI177" s="606">
        <v>1298.5714285714287</v>
      </c>
      <c r="CJ177" s="606">
        <v>4226.5714285714284</v>
      </c>
      <c r="CK177" s="609">
        <v>22189.5</v>
      </c>
      <c r="CL177" s="609">
        <v>0</v>
      </c>
      <c r="CM177" s="609"/>
      <c r="CN177" s="609"/>
      <c r="CO177" s="609"/>
      <c r="CP177" s="609">
        <v>0</v>
      </c>
      <c r="CQ177" s="609">
        <v>0</v>
      </c>
      <c r="CR177" s="609">
        <v>0</v>
      </c>
      <c r="CS177" s="609">
        <v>0</v>
      </c>
      <c r="CT177" s="618">
        <v>22189.5</v>
      </c>
      <c r="CU177" s="613">
        <v>0</v>
      </c>
      <c r="CV177" s="613">
        <v>0</v>
      </c>
      <c r="CW177" s="613">
        <v>0</v>
      </c>
      <c r="CX177" s="623">
        <v>0</v>
      </c>
      <c r="CY177" s="618">
        <v>0</v>
      </c>
      <c r="CZ177" s="613">
        <v>0</v>
      </c>
      <c r="DA177" s="613">
        <v>0</v>
      </c>
      <c r="DB177" s="613">
        <v>0</v>
      </c>
      <c r="DC177" s="623">
        <v>0</v>
      </c>
      <c r="DD177" s="618">
        <v>0</v>
      </c>
      <c r="DJ177" s="739">
        <f t="shared" si="16"/>
        <v>22189.5</v>
      </c>
    </row>
    <row r="178" spans="1:114" x14ac:dyDescent="0.25">
      <c r="A178" s="5" t="s">
        <v>571</v>
      </c>
      <c r="C178" s="5" t="s">
        <v>572</v>
      </c>
      <c r="CG178" s="606">
        <v>588</v>
      </c>
      <c r="CH178" s="606">
        <v>380.8</v>
      </c>
      <c r="CI178" s="606">
        <v>540</v>
      </c>
      <c r="CJ178" s="606">
        <v>1508.8</v>
      </c>
      <c r="CK178" s="609">
        <v>7921.2</v>
      </c>
      <c r="CL178" s="609">
        <v>0</v>
      </c>
      <c r="CM178" s="609"/>
      <c r="CN178" s="609"/>
      <c r="CO178" s="609"/>
      <c r="CP178" s="609">
        <v>0</v>
      </c>
      <c r="CQ178" s="609">
        <v>0</v>
      </c>
      <c r="CR178" s="609">
        <v>247.20000000000002</v>
      </c>
      <c r="CS178" s="609">
        <v>0</v>
      </c>
      <c r="CT178" s="618">
        <v>8168.4</v>
      </c>
      <c r="CU178" s="613">
        <v>0</v>
      </c>
      <c r="CV178" s="613">
        <v>0</v>
      </c>
      <c r="CW178" s="613">
        <v>0</v>
      </c>
      <c r="CX178" s="623">
        <v>0</v>
      </c>
      <c r="CY178" s="618">
        <v>0</v>
      </c>
      <c r="CZ178" s="613">
        <v>0</v>
      </c>
      <c r="DA178" s="613">
        <v>0</v>
      </c>
      <c r="DB178" s="613">
        <v>0</v>
      </c>
      <c r="DC178" s="623">
        <v>0</v>
      </c>
      <c r="DD178" s="618">
        <v>0</v>
      </c>
      <c r="DJ178" s="739">
        <f t="shared" si="16"/>
        <v>8168.4</v>
      </c>
    </row>
    <row r="179" spans="1:114" x14ac:dyDescent="0.25">
      <c r="A179" s="5" t="s">
        <v>573</v>
      </c>
      <c r="C179" s="5" t="s">
        <v>574</v>
      </c>
      <c r="CG179" s="606">
        <v>444</v>
      </c>
      <c r="CH179" s="606">
        <v>294</v>
      </c>
      <c r="CI179" s="606">
        <v>282.85714285714283</v>
      </c>
      <c r="CJ179" s="606">
        <v>1020.8571428571429</v>
      </c>
      <c r="CK179" s="609">
        <v>5359.5</v>
      </c>
      <c r="CL179" s="609">
        <v>0</v>
      </c>
      <c r="CM179" s="609"/>
      <c r="CN179" s="609"/>
      <c r="CO179" s="609"/>
      <c r="CP179" s="609">
        <v>0</v>
      </c>
      <c r="CQ179" s="609">
        <v>327</v>
      </c>
      <c r="CR179" s="609">
        <v>48.400000000000006</v>
      </c>
      <c r="CS179" s="609">
        <v>0</v>
      </c>
      <c r="CT179" s="618">
        <v>5734.9</v>
      </c>
      <c r="CU179" s="613">
        <v>0</v>
      </c>
      <c r="CV179" s="613">
        <v>0</v>
      </c>
      <c r="CW179" s="613">
        <v>0</v>
      </c>
      <c r="CX179" s="623">
        <v>0</v>
      </c>
      <c r="CY179" s="618">
        <v>0</v>
      </c>
      <c r="CZ179" s="613">
        <v>0</v>
      </c>
      <c r="DA179" s="613">
        <v>0</v>
      </c>
      <c r="DB179" s="613">
        <v>0</v>
      </c>
      <c r="DC179" s="623">
        <v>0</v>
      </c>
      <c r="DD179" s="618">
        <v>0</v>
      </c>
      <c r="DJ179" s="739">
        <f t="shared" si="16"/>
        <v>5734.9</v>
      </c>
    </row>
    <row r="180" spans="1:114" x14ac:dyDescent="0.25">
      <c r="A180" s="5" t="s">
        <v>575</v>
      </c>
      <c r="C180" s="5" t="s">
        <v>576</v>
      </c>
      <c r="CG180" s="606">
        <v>480</v>
      </c>
      <c r="CH180" s="606">
        <v>336</v>
      </c>
      <c r="CI180" s="606">
        <v>585</v>
      </c>
      <c r="CJ180" s="606">
        <v>1401</v>
      </c>
      <c r="CK180" s="609">
        <v>7355.25</v>
      </c>
      <c r="CL180" s="609">
        <v>0</v>
      </c>
      <c r="CM180" s="609"/>
      <c r="CN180" s="609"/>
      <c r="CO180" s="609"/>
      <c r="CP180" s="609">
        <v>0</v>
      </c>
      <c r="CQ180" s="609">
        <v>0</v>
      </c>
      <c r="CR180" s="609">
        <v>120.2</v>
      </c>
      <c r="CS180" s="609">
        <v>0</v>
      </c>
      <c r="CT180" s="618">
        <v>7475.45</v>
      </c>
      <c r="CU180" s="613">
        <v>180</v>
      </c>
      <c r="CV180" s="613">
        <v>210</v>
      </c>
      <c r="CW180" s="613">
        <v>165</v>
      </c>
      <c r="CX180" s="623">
        <v>555</v>
      </c>
      <c r="CY180" s="618">
        <v>4279.05</v>
      </c>
      <c r="CZ180" s="613">
        <v>180</v>
      </c>
      <c r="DA180" s="613">
        <v>210</v>
      </c>
      <c r="DB180" s="613">
        <v>165</v>
      </c>
      <c r="DC180" s="623">
        <v>555</v>
      </c>
      <c r="DD180" s="618">
        <v>4279.05</v>
      </c>
      <c r="DJ180" s="739">
        <f t="shared" si="16"/>
        <v>16033.55</v>
      </c>
    </row>
    <row r="181" spans="1:114" x14ac:dyDescent="0.25">
      <c r="A181" s="5" t="s">
        <v>577</v>
      </c>
      <c r="C181" s="5" t="s">
        <v>578</v>
      </c>
      <c r="CG181" s="606">
        <v>0</v>
      </c>
      <c r="CH181" s="606">
        <v>0</v>
      </c>
      <c r="CI181" s="606">
        <v>363.99999999999994</v>
      </c>
      <c r="CJ181" s="606">
        <v>363.99999999999994</v>
      </c>
      <c r="CK181" s="609">
        <v>1910.9999999999998</v>
      </c>
      <c r="CL181" s="609">
        <v>0</v>
      </c>
      <c r="CM181" s="609"/>
      <c r="CN181" s="609"/>
      <c r="CO181" s="609"/>
      <c r="CP181" s="609">
        <v>0</v>
      </c>
      <c r="CQ181" s="609">
        <v>0</v>
      </c>
      <c r="CR181" s="609">
        <v>0</v>
      </c>
      <c r="CS181" s="609">
        <v>0</v>
      </c>
      <c r="CT181" s="618">
        <v>1910.9999999999998</v>
      </c>
      <c r="CU181" s="613">
        <v>0</v>
      </c>
      <c r="CV181" s="613">
        <v>0</v>
      </c>
      <c r="CW181" s="613">
        <v>0</v>
      </c>
      <c r="CX181" s="623">
        <v>0</v>
      </c>
      <c r="CY181" s="618">
        <v>0</v>
      </c>
      <c r="CZ181" s="613">
        <v>0</v>
      </c>
      <c r="DA181" s="613">
        <v>0</v>
      </c>
      <c r="DB181" s="613">
        <v>0</v>
      </c>
      <c r="DC181" s="623">
        <v>0</v>
      </c>
      <c r="DD181" s="618">
        <v>0</v>
      </c>
      <c r="DJ181" s="739">
        <f t="shared" si="16"/>
        <v>1910.9999999999998</v>
      </c>
    </row>
    <row r="182" spans="1:114" x14ac:dyDescent="0.25">
      <c r="A182" s="5" t="s">
        <v>579</v>
      </c>
      <c r="C182" s="5" t="s">
        <v>580</v>
      </c>
      <c r="CG182" s="606">
        <v>810</v>
      </c>
      <c r="CH182" s="606">
        <v>0</v>
      </c>
      <c r="CI182" s="606">
        <v>347.14285714285717</v>
      </c>
      <c r="CJ182" s="606">
        <v>1157.1428571428571</v>
      </c>
      <c r="CK182" s="609">
        <v>6075</v>
      </c>
      <c r="CL182" s="609">
        <v>0</v>
      </c>
      <c r="CM182" s="609"/>
      <c r="CN182" s="609"/>
      <c r="CO182" s="609"/>
      <c r="CP182" s="609">
        <v>0</v>
      </c>
      <c r="CQ182" s="609">
        <v>108</v>
      </c>
      <c r="CR182" s="609">
        <v>92.600000000000009</v>
      </c>
      <c r="CS182" s="609">
        <v>0</v>
      </c>
      <c r="CT182" s="618">
        <v>6275.6</v>
      </c>
      <c r="CU182" s="613">
        <v>0</v>
      </c>
      <c r="CV182" s="613">
        <v>0</v>
      </c>
      <c r="CW182" s="613">
        <v>0</v>
      </c>
      <c r="CX182" s="623">
        <v>0</v>
      </c>
      <c r="CY182" s="618">
        <v>0</v>
      </c>
      <c r="CZ182" s="613">
        <v>0</v>
      </c>
      <c r="DA182" s="613">
        <v>0</v>
      </c>
      <c r="DB182" s="613">
        <v>0</v>
      </c>
      <c r="DC182" s="623">
        <v>0</v>
      </c>
      <c r="DD182" s="618">
        <v>0</v>
      </c>
      <c r="DJ182" s="739">
        <f t="shared" si="16"/>
        <v>6275.6</v>
      </c>
    </row>
    <row r="183" spans="1:114" x14ac:dyDescent="0.25">
      <c r="A183" s="5" t="s">
        <v>581</v>
      </c>
      <c r="C183" s="5" t="s">
        <v>582</v>
      </c>
      <c r="CG183" s="606">
        <v>900</v>
      </c>
      <c r="CH183" s="606">
        <v>420</v>
      </c>
      <c r="CI183" s="606">
        <v>360</v>
      </c>
      <c r="CJ183" s="606">
        <v>1680</v>
      </c>
      <c r="CK183" s="609">
        <v>8820</v>
      </c>
      <c r="CL183" s="609">
        <v>0</v>
      </c>
      <c r="CM183" s="609"/>
      <c r="CN183" s="609"/>
      <c r="CO183" s="609"/>
      <c r="CP183" s="609">
        <v>0</v>
      </c>
      <c r="CQ183" s="609">
        <v>604.79999999999995</v>
      </c>
      <c r="CR183" s="609">
        <v>0</v>
      </c>
      <c r="CS183" s="609">
        <v>0</v>
      </c>
      <c r="CT183" s="618">
        <v>9424.7999999999993</v>
      </c>
      <c r="CU183" s="613">
        <v>180</v>
      </c>
      <c r="CV183" s="613">
        <v>420</v>
      </c>
      <c r="CW183" s="613">
        <v>165</v>
      </c>
      <c r="CX183" s="623">
        <v>765</v>
      </c>
      <c r="CY183" s="618">
        <v>5898.15</v>
      </c>
      <c r="CZ183" s="613">
        <v>180</v>
      </c>
      <c r="DA183" s="613">
        <v>420</v>
      </c>
      <c r="DB183" s="613">
        <v>165</v>
      </c>
      <c r="DC183" s="623">
        <v>765</v>
      </c>
      <c r="DD183" s="618">
        <v>5898.15</v>
      </c>
      <c r="DJ183" s="739">
        <f t="shared" si="16"/>
        <v>21221.1</v>
      </c>
    </row>
    <row r="184" spans="1:114" x14ac:dyDescent="0.25">
      <c r="A184" s="5" t="s">
        <v>583</v>
      </c>
      <c r="C184" s="5" t="s">
        <v>584</v>
      </c>
      <c r="CG184" s="606">
        <v>180</v>
      </c>
      <c r="CH184" s="606">
        <v>196</v>
      </c>
      <c r="CI184" s="606">
        <v>239</v>
      </c>
      <c r="CJ184" s="606">
        <v>615</v>
      </c>
      <c r="CK184" s="609">
        <v>3228.75</v>
      </c>
      <c r="CL184" s="609">
        <v>0</v>
      </c>
      <c r="CM184" s="609"/>
      <c r="CN184" s="609"/>
      <c r="CO184" s="609"/>
      <c r="CP184" s="609">
        <v>0</v>
      </c>
      <c r="CQ184" s="609">
        <v>0</v>
      </c>
      <c r="CR184" s="609">
        <v>0</v>
      </c>
      <c r="CS184" s="609">
        <v>66.400000000000006</v>
      </c>
      <c r="CT184" s="618">
        <v>3295.15</v>
      </c>
      <c r="CU184" s="613">
        <v>180</v>
      </c>
      <c r="CV184" s="613">
        <v>0</v>
      </c>
      <c r="CW184" s="613">
        <v>165</v>
      </c>
      <c r="CX184" s="623">
        <v>345</v>
      </c>
      <c r="CY184" s="618">
        <v>2659.95</v>
      </c>
      <c r="CZ184" s="613">
        <v>180</v>
      </c>
      <c r="DA184" s="613">
        <v>0</v>
      </c>
      <c r="DB184" s="613">
        <v>165</v>
      </c>
      <c r="DC184" s="623">
        <v>345</v>
      </c>
      <c r="DD184" s="618">
        <v>2659.95</v>
      </c>
      <c r="DJ184" s="739">
        <f t="shared" si="16"/>
        <v>8615.0499999999993</v>
      </c>
    </row>
    <row r="185" spans="1:114" x14ac:dyDescent="0.25">
      <c r="A185" s="5">
        <v>206046</v>
      </c>
      <c r="C185" s="5" t="s">
        <v>585</v>
      </c>
      <c r="CG185" s="606">
        <v>1752</v>
      </c>
      <c r="CH185" s="606">
        <v>1484</v>
      </c>
      <c r="CI185" s="606">
        <v>900</v>
      </c>
      <c r="CJ185" s="606">
        <v>4136</v>
      </c>
      <c r="CK185" s="609">
        <v>21714</v>
      </c>
      <c r="CL185" s="609">
        <v>0</v>
      </c>
      <c r="CM185" s="609"/>
      <c r="CN185" s="609"/>
      <c r="CO185" s="609"/>
      <c r="CP185" s="609">
        <v>0</v>
      </c>
      <c r="CQ185" s="609">
        <v>0</v>
      </c>
      <c r="CR185" s="609">
        <v>0</v>
      </c>
      <c r="CS185" s="609">
        <v>0</v>
      </c>
      <c r="CT185" s="618">
        <v>21714</v>
      </c>
      <c r="CU185" s="613">
        <v>0</v>
      </c>
      <c r="CV185" s="613">
        <v>0</v>
      </c>
      <c r="CW185" s="613">
        <v>0</v>
      </c>
      <c r="CX185" s="623">
        <v>0</v>
      </c>
      <c r="CY185" s="618">
        <v>0</v>
      </c>
      <c r="CZ185" s="613">
        <v>0</v>
      </c>
      <c r="DA185" s="613">
        <v>0</v>
      </c>
      <c r="DB185" s="613">
        <v>0</v>
      </c>
      <c r="DC185" s="623">
        <v>0</v>
      </c>
      <c r="DD185" s="618">
        <v>0</v>
      </c>
      <c r="DJ185" s="739">
        <f t="shared" si="16"/>
        <v>21714</v>
      </c>
    </row>
    <row r="186" spans="1:114" x14ac:dyDescent="0.25">
      <c r="A186" s="5" t="s">
        <v>586</v>
      </c>
      <c r="C186" s="5" t="s">
        <v>587</v>
      </c>
      <c r="CG186" s="606">
        <v>216</v>
      </c>
      <c r="CH186" s="606">
        <v>0</v>
      </c>
      <c r="CI186" s="606">
        <v>0</v>
      </c>
      <c r="CJ186" s="606">
        <v>216</v>
      </c>
      <c r="CK186" s="609">
        <v>1134</v>
      </c>
      <c r="CL186" s="609">
        <v>0</v>
      </c>
      <c r="CM186" s="609"/>
      <c r="CN186" s="609"/>
      <c r="CO186" s="609"/>
      <c r="CP186" s="609">
        <v>0</v>
      </c>
      <c r="CQ186" s="609">
        <v>129.6</v>
      </c>
      <c r="CR186" s="609">
        <v>0</v>
      </c>
      <c r="CS186" s="609">
        <v>0</v>
      </c>
      <c r="CT186" s="618">
        <v>1263.5999999999999</v>
      </c>
      <c r="CU186" s="613">
        <v>0</v>
      </c>
      <c r="CV186" s="613">
        <v>420</v>
      </c>
      <c r="CW186" s="613">
        <v>0</v>
      </c>
      <c r="CX186" s="623">
        <v>420</v>
      </c>
      <c r="CY186" s="618">
        <v>3238.2</v>
      </c>
      <c r="CZ186" s="613">
        <v>0</v>
      </c>
      <c r="DA186" s="613">
        <v>420</v>
      </c>
      <c r="DB186" s="613">
        <v>0</v>
      </c>
      <c r="DC186" s="623">
        <v>420</v>
      </c>
      <c r="DD186" s="618">
        <v>3238.2</v>
      </c>
      <c r="DJ186" s="739">
        <f t="shared" si="16"/>
        <v>7739.9999999999991</v>
      </c>
    </row>
    <row r="187" spans="1:114" x14ac:dyDescent="0.25">
      <c r="A187" s="5" t="s">
        <v>588</v>
      </c>
      <c r="C187" s="5" t="s">
        <v>589</v>
      </c>
      <c r="CG187" s="606">
        <v>1272</v>
      </c>
      <c r="CH187" s="606">
        <v>539</v>
      </c>
      <c r="CI187" s="606">
        <v>715.99999999999989</v>
      </c>
      <c r="CJ187" s="606">
        <v>2527</v>
      </c>
      <c r="CK187" s="609">
        <v>13266.75</v>
      </c>
      <c r="CL187" s="609">
        <v>0</v>
      </c>
      <c r="CM187" s="609"/>
      <c r="CN187" s="609"/>
      <c r="CO187" s="609"/>
      <c r="CP187" s="609">
        <v>0</v>
      </c>
      <c r="CQ187" s="609">
        <v>0</v>
      </c>
      <c r="CR187" s="609">
        <v>120.80000000000001</v>
      </c>
      <c r="CS187" s="609">
        <v>49.2</v>
      </c>
      <c r="CT187" s="618">
        <v>13436.75</v>
      </c>
      <c r="CU187" s="613">
        <v>0</v>
      </c>
      <c r="CV187" s="613">
        <v>0</v>
      </c>
      <c r="CW187" s="613">
        <v>0</v>
      </c>
      <c r="CX187" s="623">
        <v>0</v>
      </c>
      <c r="CY187" s="618">
        <v>0</v>
      </c>
      <c r="CZ187" s="613">
        <v>0</v>
      </c>
      <c r="DA187" s="613">
        <v>0</v>
      </c>
      <c r="DB187" s="613">
        <v>0</v>
      </c>
      <c r="DC187" s="623">
        <v>0</v>
      </c>
      <c r="DD187" s="618">
        <v>0</v>
      </c>
      <c r="DJ187" s="739">
        <f t="shared" si="16"/>
        <v>13436.75</v>
      </c>
    </row>
    <row r="188" spans="1:114" x14ac:dyDescent="0.25">
      <c r="A188" s="5" t="s">
        <v>590</v>
      </c>
      <c r="C188" s="5" t="s">
        <v>591</v>
      </c>
      <c r="CG188" s="606">
        <v>0</v>
      </c>
      <c r="CH188" s="606">
        <v>0</v>
      </c>
      <c r="CI188" s="606">
        <v>357.99999999999994</v>
      </c>
      <c r="CJ188" s="606">
        <v>357.99999999999994</v>
      </c>
      <c r="CK188" s="609">
        <v>1879.4999999999998</v>
      </c>
      <c r="CL188" s="609">
        <v>0</v>
      </c>
      <c r="CM188" s="609"/>
      <c r="CN188" s="609"/>
      <c r="CO188" s="609"/>
      <c r="CP188" s="609">
        <v>0</v>
      </c>
      <c r="CQ188" s="609">
        <v>0</v>
      </c>
      <c r="CR188" s="609">
        <v>0</v>
      </c>
      <c r="CS188" s="609">
        <v>0</v>
      </c>
      <c r="CT188" s="618">
        <v>1879.4999999999998</v>
      </c>
      <c r="CU188" s="613">
        <v>0</v>
      </c>
      <c r="CV188" s="613">
        <v>0</v>
      </c>
      <c r="CW188" s="613">
        <v>0</v>
      </c>
      <c r="CX188" s="623">
        <v>0</v>
      </c>
      <c r="CY188" s="618">
        <v>0</v>
      </c>
      <c r="CZ188" s="613">
        <v>0</v>
      </c>
      <c r="DA188" s="613">
        <v>0</v>
      </c>
      <c r="DB188" s="613">
        <v>0</v>
      </c>
      <c r="DC188" s="623">
        <v>0</v>
      </c>
      <c r="DD188" s="618">
        <v>0</v>
      </c>
      <c r="DJ188" s="739">
        <f t="shared" si="16"/>
        <v>1879.4999999999998</v>
      </c>
    </row>
    <row r="189" spans="1:114" x14ac:dyDescent="0.25">
      <c r="A189" s="5">
        <v>260848</v>
      </c>
      <c r="C189" s="5" t="s">
        <v>592</v>
      </c>
      <c r="CG189" s="606">
        <v>360</v>
      </c>
      <c r="CH189" s="606">
        <v>210</v>
      </c>
      <c r="CI189" s="606">
        <v>180</v>
      </c>
      <c r="CJ189" s="606">
        <v>750</v>
      </c>
      <c r="CK189" s="609">
        <v>3937.5</v>
      </c>
      <c r="CL189" s="609">
        <v>0</v>
      </c>
      <c r="CM189" s="609"/>
      <c r="CN189" s="609"/>
      <c r="CO189" s="609"/>
      <c r="CP189" s="609">
        <v>0</v>
      </c>
      <c r="CQ189" s="609">
        <v>0</v>
      </c>
      <c r="CR189" s="609">
        <v>150</v>
      </c>
      <c r="CS189" s="609">
        <v>0</v>
      </c>
      <c r="CT189" s="618">
        <v>4087.5</v>
      </c>
      <c r="CU189" s="613">
        <v>0</v>
      </c>
      <c r="CV189" s="613">
        <v>0</v>
      </c>
      <c r="CW189" s="613">
        <v>0</v>
      </c>
      <c r="CX189" s="623">
        <v>0</v>
      </c>
      <c r="CY189" s="618">
        <v>0</v>
      </c>
      <c r="CZ189" s="613">
        <v>0</v>
      </c>
      <c r="DA189" s="613">
        <v>0</v>
      </c>
      <c r="DB189" s="613">
        <v>0</v>
      </c>
      <c r="DC189" s="623">
        <v>0</v>
      </c>
      <c r="DD189" s="618">
        <v>0</v>
      </c>
      <c r="DJ189" s="739">
        <f t="shared" si="16"/>
        <v>4087.5</v>
      </c>
    </row>
    <row r="190" spans="1:114" x14ac:dyDescent="0.25">
      <c r="A190" s="5">
        <v>205978</v>
      </c>
      <c r="C190" s="5" t="s">
        <v>593</v>
      </c>
      <c r="CG190" s="606">
        <v>1656</v>
      </c>
      <c r="CH190" s="606">
        <v>210</v>
      </c>
      <c r="CI190" s="606">
        <v>900</v>
      </c>
      <c r="CJ190" s="606">
        <v>2766</v>
      </c>
      <c r="CK190" s="609">
        <v>14521.5</v>
      </c>
      <c r="CL190" s="609">
        <v>0</v>
      </c>
      <c r="CM190" s="609"/>
      <c r="CN190" s="609"/>
      <c r="CO190" s="609"/>
      <c r="CP190" s="609">
        <v>0</v>
      </c>
      <c r="CQ190" s="609">
        <v>198.6</v>
      </c>
      <c r="CR190" s="609">
        <v>105.80000000000001</v>
      </c>
      <c r="CS190" s="609">
        <v>0</v>
      </c>
      <c r="CT190" s="618">
        <v>14825.9</v>
      </c>
      <c r="CU190" s="613">
        <v>348</v>
      </c>
      <c r="CV190" s="613">
        <v>490</v>
      </c>
      <c r="CW190" s="613">
        <v>319</v>
      </c>
      <c r="CX190" s="623">
        <v>1157</v>
      </c>
      <c r="CY190" s="618">
        <v>8920.4699999999993</v>
      </c>
      <c r="CZ190" s="613">
        <v>348</v>
      </c>
      <c r="DA190" s="613">
        <v>490</v>
      </c>
      <c r="DB190" s="613">
        <v>319</v>
      </c>
      <c r="DC190" s="623">
        <v>1157</v>
      </c>
      <c r="DD190" s="618">
        <v>8920.4699999999993</v>
      </c>
      <c r="DJ190" s="739">
        <f t="shared" si="16"/>
        <v>32666.839999999997</v>
      </c>
    </row>
    <row r="191" spans="1:114" x14ac:dyDescent="0.25">
      <c r="A191" s="5">
        <v>2563900</v>
      </c>
      <c r="C191" s="5" t="s">
        <v>594</v>
      </c>
      <c r="CG191" s="606">
        <v>0</v>
      </c>
      <c r="CH191" s="606">
        <v>0</v>
      </c>
      <c r="CI191" s="606">
        <v>720</v>
      </c>
      <c r="CJ191" s="606">
        <v>720</v>
      </c>
      <c r="CK191" s="609">
        <v>3780</v>
      </c>
      <c r="CL191" s="609">
        <v>0</v>
      </c>
      <c r="CM191" s="609"/>
      <c r="CN191" s="609"/>
      <c r="CO191" s="609"/>
      <c r="CP191" s="609">
        <v>0</v>
      </c>
      <c r="CQ191" s="609">
        <v>0</v>
      </c>
      <c r="CR191" s="609">
        <v>72</v>
      </c>
      <c r="CS191" s="609">
        <v>0</v>
      </c>
      <c r="CT191" s="618">
        <v>3852</v>
      </c>
      <c r="CU191" s="613">
        <v>0</v>
      </c>
      <c r="CV191" s="613">
        <v>0</v>
      </c>
      <c r="CW191" s="613">
        <v>0</v>
      </c>
      <c r="CX191" s="623">
        <v>0</v>
      </c>
      <c r="CY191" s="618">
        <v>0</v>
      </c>
      <c r="CZ191" s="613">
        <v>0</v>
      </c>
      <c r="DA191" s="613">
        <v>0</v>
      </c>
      <c r="DB191" s="613">
        <v>0</v>
      </c>
      <c r="DC191" s="623">
        <v>0</v>
      </c>
      <c r="DD191" s="618">
        <v>0</v>
      </c>
      <c r="DJ191" s="739">
        <f t="shared" si="16"/>
        <v>3852</v>
      </c>
    </row>
    <row r="192" spans="1:114" x14ac:dyDescent="0.25">
      <c r="A192" s="5" t="s">
        <v>595</v>
      </c>
      <c r="C192" s="5" t="s">
        <v>596</v>
      </c>
      <c r="CG192" s="606">
        <v>144</v>
      </c>
      <c r="CH192" s="606">
        <v>0</v>
      </c>
      <c r="CI192" s="606">
        <v>360</v>
      </c>
      <c r="CJ192" s="606">
        <v>504</v>
      </c>
      <c r="CK192" s="609">
        <v>2646</v>
      </c>
      <c r="CL192" s="609">
        <v>0</v>
      </c>
      <c r="CM192" s="609"/>
      <c r="CN192" s="609"/>
      <c r="CO192" s="609"/>
      <c r="CP192" s="609">
        <v>0</v>
      </c>
      <c r="CQ192" s="609">
        <v>0</v>
      </c>
      <c r="CR192" s="609">
        <v>100.80000000000001</v>
      </c>
      <c r="CS192" s="609">
        <v>0</v>
      </c>
      <c r="CT192" s="618">
        <v>2746.8</v>
      </c>
      <c r="CU192" s="613">
        <v>0</v>
      </c>
      <c r="CV192" s="613">
        <v>0</v>
      </c>
      <c r="CW192" s="613">
        <v>0</v>
      </c>
      <c r="CX192" s="623">
        <v>0</v>
      </c>
      <c r="CY192" s="618">
        <v>0</v>
      </c>
      <c r="CZ192" s="613">
        <v>0</v>
      </c>
      <c r="DA192" s="613">
        <v>0</v>
      </c>
      <c r="DB192" s="613">
        <v>0</v>
      </c>
      <c r="DC192" s="623">
        <v>0</v>
      </c>
      <c r="DD192" s="618">
        <v>0</v>
      </c>
      <c r="DJ192" s="739">
        <f t="shared" si="16"/>
        <v>2746.8</v>
      </c>
    </row>
    <row r="193" spans="1:114" x14ac:dyDescent="0.25">
      <c r="A193" s="5">
        <v>206043</v>
      </c>
      <c r="C193" s="5" t="s">
        <v>597</v>
      </c>
      <c r="CG193" s="606">
        <v>1404</v>
      </c>
      <c r="CH193" s="606">
        <v>1358</v>
      </c>
      <c r="CI193" s="606">
        <v>447.42857142857144</v>
      </c>
      <c r="CJ193" s="606">
        <v>3209.4285714285716</v>
      </c>
      <c r="CK193" s="609">
        <v>16849.5</v>
      </c>
      <c r="CL193" s="609">
        <v>0</v>
      </c>
      <c r="CM193" s="609"/>
      <c r="CN193" s="609"/>
      <c r="CO193" s="609"/>
      <c r="CP193" s="609">
        <v>0</v>
      </c>
      <c r="CQ193" s="609">
        <v>0</v>
      </c>
      <c r="CR193" s="609">
        <v>94.2</v>
      </c>
      <c r="CS193" s="609">
        <v>0</v>
      </c>
      <c r="CT193" s="618">
        <v>16943.7</v>
      </c>
      <c r="CU193" s="613">
        <v>0</v>
      </c>
      <c r="CV193" s="613">
        <v>0</v>
      </c>
      <c r="CW193" s="613">
        <v>0</v>
      </c>
      <c r="CX193" s="623">
        <v>0</v>
      </c>
      <c r="CY193" s="618">
        <v>0</v>
      </c>
      <c r="CZ193" s="613">
        <v>0</v>
      </c>
      <c r="DA193" s="613">
        <v>0</v>
      </c>
      <c r="DB193" s="613">
        <v>0</v>
      </c>
      <c r="DC193" s="623">
        <v>0</v>
      </c>
      <c r="DD193" s="618">
        <v>0</v>
      </c>
      <c r="DJ193" s="739">
        <f t="shared" si="16"/>
        <v>16943.7</v>
      </c>
    </row>
    <row r="194" spans="1:114" x14ac:dyDescent="0.25">
      <c r="A194" s="5" t="s">
        <v>598</v>
      </c>
      <c r="C194" s="5" t="s">
        <v>599</v>
      </c>
      <c r="CG194" s="606">
        <v>180</v>
      </c>
      <c r="CH194" s="606">
        <v>0</v>
      </c>
      <c r="CI194" s="606">
        <v>537</v>
      </c>
      <c r="CJ194" s="606">
        <v>717</v>
      </c>
      <c r="CK194" s="609">
        <v>3764.25</v>
      </c>
      <c r="CL194" s="609">
        <v>0</v>
      </c>
      <c r="CM194" s="609"/>
      <c r="CN194" s="609"/>
      <c r="CO194" s="609"/>
      <c r="CP194" s="609">
        <v>0</v>
      </c>
      <c r="CQ194" s="609">
        <v>0</v>
      </c>
      <c r="CR194" s="609">
        <v>0</v>
      </c>
      <c r="CS194" s="609">
        <v>0</v>
      </c>
      <c r="CT194" s="618">
        <v>3764.25</v>
      </c>
      <c r="CU194" s="613">
        <v>180</v>
      </c>
      <c r="CV194" s="613">
        <v>210</v>
      </c>
      <c r="CW194" s="613">
        <v>165</v>
      </c>
      <c r="CX194" s="623">
        <v>555</v>
      </c>
      <c r="CY194" s="618">
        <v>4279.05</v>
      </c>
      <c r="CZ194" s="613">
        <v>180</v>
      </c>
      <c r="DA194" s="613">
        <v>210</v>
      </c>
      <c r="DB194" s="613">
        <v>165</v>
      </c>
      <c r="DC194" s="623">
        <v>555</v>
      </c>
      <c r="DD194" s="618">
        <v>4279.05</v>
      </c>
      <c r="DJ194" s="739">
        <f t="shared" si="16"/>
        <v>12322.35</v>
      </c>
    </row>
    <row r="195" spans="1:114" x14ac:dyDescent="0.25">
      <c r="A195" s="5">
        <v>505502</v>
      </c>
      <c r="C195" s="5" t="s">
        <v>600</v>
      </c>
      <c r="CG195" s="606">
        <v>504</v>
      </c>
      <c r="CH195" s="606">
        <v>0</v>
      </c>
      <c r="CI195" s="606">
        <v>360</v>
      </c>
      <c r="CJ195" s="606">
        <v>864</v>
      </c>
      <c r="CK195" s="609">
        <v>4536</v>
      </c>
      <c r="CL195" s="609">
        <v>0</v>
      </c>
      <c r="CM195" s="609"/>
      <c r="CN195" s="609"/>
      <c r="CO195" s="609"/>
      <c r="CP195" s="609">
        <v>0</v>
      </c>
      <c r="CQ195" s="609">
        <v>0</v>
      </c>
      <c r="CR195" s="609">
        <v>0</v>
      </c>
      <c r="CS195" s="609">
        <v>0</v>
      </c>
      <c r="CT195" s="618">
        <v>4536</v>
      </c>
      <c r="CU195" s="613">
        <v>0</v>
      </c>
      <c r="CV195" s="613">
        <v>0</v>
      </c>
      <c r="CW195" s="613">
        <v>0</v>
      </c>
      <c r="CX195" s="623">
        <v>0</v>
      </c>
      <c r="CY195" s="618">
        <v>0</v>
      </c>
      <c r="CZ195" s="613">
        <v>0</v>
      </c>
      <c r="DA195" s="613">
        <v>0</v>
      </c>
      <c r="DB195" s="613">
        <v>0</v>
      </c>
      <c r="DC195" s="623">
        <v>0</v>
      </c>
      <c r="DD195" s="618">
        <v>0</v>
      </c>
      <c r="DJ195" s="739">
        <f t="shared" si="16"/>
        <v>4536</v>
      </c>
    </row>
    <row r="196" spans="1:114" x14ac:dyDescent="0.25">
      <c r="A196" s="5" t="s">
        <v>601</v>
      </c>
      <c r="C196" s="5" t="s">
        <v>602</v>
      </c>
      <c r="CG196" s="606">
        <v>0</v>
      </c>
      <c r="CH196" s="606">
        <v>0</v>
      </c>
      <c r="CI196" s="606">
        <v>178.99999999999997</v>
      </c>
      <c r="CJ196" s="606">
        <v>178.99999999999997</v>
      </c>
      <c r="CK196" s="609">
        <v>939.74999999999989</v>
      </c>
      <c r="CL196" s="609">
        <v>0</v>
      </c>
      <c r="CM196" s="609"/>
      <c r="CN196" s="609"/>
      <c r="CO196" s="609"/>
      <c r="CP196" s="609">
        <v>0</v>
      </c>
      <c r="CQ196" s="609">
        <v>0</v>
      </c>
      <c r="CR196" s="609">
        <v>0</v>
      </c>
      <c r="CS196" s="609">
        <v>0</v>
      </c>
      <c r="CT196" s="618">
        <v>939.74999999999989</v>
      </c>
      <c r="CU196" s="613">
        <v>0</v>
      </c>
      <c r="CV196" s="613">
        <v>0</v>
      </c>
      <c r="CW196" s="613">
        <v>0</v>
      </c>
      <c r="CX196" s="623">
        <v>0</v>
      </c>
      <c r="CY196" s="618">
        <v>0</v>
      </c>
      <c r="CZ196" s="613">
        <v>0</v>
      </c>
      <c r="DA196" s="613">
        <v>0</v>
      </c>
      <c r="DB196" s="613">
        <v>0</v>
      </c>
      <c r="DC196" s="623">
        <v>0</v>
      </c>
      <c r="DD196" s="618">
        <v>0</v>
      </c>
      <c r="DJ196" s="739">
        <f t="shared" si="16"/>
        <v>939.74999999999989</v>
      </c>
    </row>
    <row r="197" spans="1:114" x14ac:dyDescent="0.25">
      <c r="A197" s="5" t="s">
        <v>603</v>
      </c>
      <c r="C197" s="5" t="s">
        <v>604</v>
      </c>
      <c r="CG197" s="606">
        <v>360</v>
      </c>
      <c r="CH197" s="606">
        <v>0</v>
      </c>
      <c r="CI197" s="606">
        <v>715.99999999999989</v>
      </c>
      <c r="CJ197" s="606">
        <v>1076</v>
      </c>
      <c r="CK197" s="609">
        <v>5649</v>
      </c>
      <c r="CL197" s="609">
        <v>0</v>
      </c>
      <c r="CM197" s="609"/>
      <c r="CN197" s="609"/>
      <c r="CO197" s="609"/>
      <c r="CP197" s="609">
        <v>0</v>
      </c>
      <c r="CQ197" s="609">
        <v>322.8</v>
      </c>
      <c r="CR197" s="609">
        <v>0</v>
      </c>
      <c r="CS197" s="609">
        <v>0</v>
      </c>
      <c r="CT197" s="618">
        <v>5971.8</v>
      </c>
      <c r="CU197" s="613">
        <v>900</v>
      </c>
      <c r="CV197" s="613">
        <v>630</v>
      </c>
      <c r="CW197" s="613">
        <v>495</v>
      </c>
      <c r="CX197" s="623">
        <v>2025</v>
      </c>
      <c r="CY197" s="618">
        <v>15612.75</v>
      </c>
      <c r="CZ197" s="613">
        <v>900</v>
      </c>
      <c r="DA197" s="613">
        <v>630</v>
      </c>
      <c r="DB197" s="613">
        <v>495</v>
      </c>
      <c r="DC197" s="623">
        <v>2025</v>
      </c>
      <c r="DD197" s="618">
        <v>15612.75</v>
      </c>
      <c r="DJ197" s="739">
        <f t="shared" si="16"/>
        <v>37197.300000000003</v>
      </c>
    </row>
    <row r="198" spans="1:114" x14ac:dyDescent="0.25">
      <c r="A198" s="5" t="s">
        <v>605</v>
      </c>
      <c r="C198" s="5" t="s">
        <v>606</v>
      </c>
      <c r="CG198" s="606">
        <v>900</v>
      </c>
      <c r="CH198" s="606">
        <v>1260</v>
      </c>
      <c r="CI198" s="606">
        <v>1004</v>
      </c>
      <c r="CJ198" s="606">
        <v>3164</v>
      </c>
      <c r="CK198" s="609">
        <v>16611</v>
      </c>
      <c r="CL198" s="609">
        <v>0</v>
      </c>
      <c r="CM198" s="609"/>
      <c r="CN198" s="609"/>
      <c r="CO198" s="609"/>
      <c r="CP198" s="609">
        <v>0</v>
      </c>
      <c r="CQ198" s="609">
        <v>0</v>
      </c>
      <c r="CR198" s="609">
        <v>101.4</v>
      </c>
      <c r="CS198" s="609">
        <v>0</v>
      </c>
      <c r="CT198" s="618">
        <v>16712.400000000001</v>
      </c>
      <c r="CU198" s="613">
        <v>0</v>
      </c>
      <c r="CV198" s="613">
        <v>0</v>
      </c>
      <c r="CW198" s="613">
        <v>0</v>
      </c>
      <c r="CX198" s="623">
        <v>0</v>
      </c>
      <c r="CY198" s="618">
        <v>0</v>
      </c>
      <c r="CZ198" s="613">
        <v>0</v>
      </c>
      <c r="DA198" s="613">
        <v>0</v>
      </c>
      <c r="DB198" s="613">
        <v>0</v>
      </c>
      <c r="DC198" s="623">
        <v>0</v>
      </c>
      <c r="DD198" s="618">
        <v>0</v>
      </c>
      <c r="DJ198" s="739">
        <f t="shared" si="16"/>
        <v>16712.400000000001</v>
      </c>
    </row>
    <row r="199" spans="1:114" x14ac:dyDescent="0.25">
      <c r="A199" s="5" t="s">
        <v>607</v>
      </c>
      <c r="C199" s="5" t="s">
        <v>608</v>
      </c>
      <c r="CG199" s="606">
        <v>360</v>
      </c>
      <c r="CH199" s="606">
        <v>0</v>
      </c>
      <c r="CI199" s="606">
        <v>385.71428571428578</v>
      </c>
      <c r="CJ199" s="606">
        <v>745.71428571428578</v>
      </c>
      <c r="CK199" s="609">
        <v>3915.0000000000005</v>
      </c>
      <c r="CL199" s="609">
        <v>0</v>
      </c>
      <c r="CM199" s="609"/>
      <c r="CN199" s="609"/>
      <c r="CO199" s="609"/>
      <c r="CP199" s="609">
        <v>0</v>
      </c>
      <c r="CQ199" s="609">
        <v>0</v>
      </c>
      <c r="CR199" s="609">
        <v>149.20000000000002</v>
      </c>
      <c r="CS199" s="609">
        <v>0</v>
      </c>
      <c r="CT199" s="618">
        <v>4064.2000000000003</v>
      </c>
      <c r="CU199" s="613">
        <v>0</v>
      </c>
      <c r="CV199" s="613">
        <v>0</v>
      </c>
      <c r="CW199" s="613">
        <v>0</v>
      </c>
      <c r="CX199" s="623">
        <v>0</v>
      </c>
      <c r="CY199" s="618">
        <v>0</v>
      </c>
      <c r="CZ199" s="613">
        <v>0</v>
      </c>
      <c r="DA199" s="613">
        <v>0</v>
      </c>
      <c r="DB199" s="613">
        <v>0</v>
      </c>
      <c r="DC199" s="623">
        <v>0</v>
      </c>
      <c r="DD199" s="618">
        <v>0</v>
      </c>
      <c r="DJ199" s="739">
        <f t="shared" si="16"/>
        <v>4064.2000000000003</v>
      </c>
    </row>
    <row r="200" spans="1:114" x14ac:dyDescent="0.25">
      <c r="A200" s="5" t="s">
        <v>609</v>
      </c>
      <c r="C200" s="5" t="s">
        <v>610</v>
      </c>
      <c r="CG200" s="606">
        <v>660</v>
      </c>
      <c r="CH200" s="606">
        <v>490</v>
      </c>
      <c r="CI200" s="606">
        <v>450</v>
      </c>
      <c r="CJ200" s="606">
        <v>1600</v>
      </c>
      <c r="CK200" s="609">
        <v>8400</v>
      </c>
      <c r="CL200" s="609">
        <v>0</v>
      </c>
      <c r="CM200" s="609"/>
      <c r="CN200" s="609"/>
      <c r="CO200" s="609"/>
      <c r="CP200" s="609">
        <v>0</v>
      </c>
      <c r="CQ200" s="609">
        <v>0</v>
      </c>
      <c r="CR200" s="609">
        <v>0</v>
      </c>
      <c r="CS200" s="609">
        <v>0</v>
      </c>
      <c r="CT200" s="618">
        <v>8400</v>
      </c>
      <c r="CU200" s="613">
        <v>0</v>
      </c>
      <c r="CV200" s="613">
        <v>0</v>
      </c>
      <c r="CW200" s="613">
        <v>0</v>
      </c>
      <c r="CX200" s="623">
        <v>0</v>
      </c>
      <c r="CY200" s="618">
        <v>0</v>
      </c>
      <c r="CZ200" s="613">
        <v>0</v>
      </c>
      <c r="DA200" s="613">
        <v>0</v>
      </c>
      <c r="DB200" s="613">
        <v>0</v>
      </c>
      <c r="DC200" s="623">
        <v>0</v>
      </c>
      <c r="DD200" s="618">
        <v>0</v>
      </c>
      <c r="DJ200" s="739">
        <f t="shared" si="16"/>
        <v>8400</v>
      </c>
    </row>
    <row r="201" spans="1:114" x14ac:dyDescent="0.25">
      <c r="A201" s="5" t="s">
        <v>611</v>
      </c>
      <c r="C201" s="5" t="s">
        <v>612</v>
      </c>
      <c r="CG201" s="606">
        <v>360</v>
      </c>
      <c r="CH201" s="606">
        <v>420</v>
      </c>
      <c r="CI201" s="606">
        <v>357.99999999999994</v>
      </c>
      <c r="CJ201" s="606">
        <v>1138</v>
      </c>
      <c r="CK201" s="609">
        <v>5974.5</v>
      </c>
      <c r="CL201" s="609">
        <v>0</v>
      </c>
      <c r="CM201" s="609"/>
      <c r="CN201" s="609"/>
      <c r="CO201" s="609"/>
      <c r="CP201" s="609">
        <v>0</v>
      </c>
      <c r="CQ201" s="609">
        <v>0</v>
      </c>
      <c r="CR201" s="609">
        <v>227.60000000000002</v>
      </c>
      <c r="CS201" s="609">
        <v>0</v>
      </c>
      <c r="CT201" s="618">
        <v>6202.1</v>
      </c>
      <c r="CU201" s="613">
        <v>180</v>
      </c>
      <c r="CV201" s="613">
        <v>0</v>
      </c>
      <c r="CW201" s="613">
        <v>165</v>
      </c>
      <c r="CX201" s="623">
        <v>345</v>
      </c>
      <c r="CY201" s="618">
        <v>2659.95</v>
      </c>
      <c r="CZ201" s="613">
        <v>180</v>
      </c>
      <c r="DA201" s="613">
        <v>0</v>
      </c>
      <c r="DB201" s="613">
        <v>165</v>
      </c>
      <c r="DC201" s="623">
        <v>345</v>
      </c>
      <c r="DD201" s="618">
        <v>2659.95</v>
      </c>
      <c r="DJ201" s="739">
        <f t="shared" si="16"/>
        <v>11522</v>
      </c>
    </row>
    <row r="202" spans="1:114" x14ac:dyDescent="0.25">
      <c r="A202" s="5" t="s">
        <v>613</v>
      </c>
      <c r="C202" s="5" t="s">
        <v>614</v>
      </c>
      <c r="CG202" s="606">
        <v>180</v>
      </c>
      <c r="CH202" s="606">
        <v>0</v>
      </c>
      <c r="CI202" s="606">
        <v>840</v>
      </c>
      <c r="CJ202" s="606">
        <v>1020</v>
      </c>
      <c r="CK202" s="609">
        <v>5355</v>
      </c>
      <c r="CL202" s="609">
        <v>0</v>
      </c>
      <c r="CM202" s="609"/>
      <c r="CN202" s="609"/>
      <c r="CO202" s="609"/>
      <c r="CP202" s="609">
        <v>0</v>
      </c>
      <c r="CQ202" s="609">
        <v>0</v>
      </c>
      <c r="CR202" s="609">
        <v>0</v>
      </c>
      <c r="CS202" s="609">
        <v>0</v>
      </c>
      <c r="CT202" s="618">
        <v>5355</v>
      </c>
      <c r="CU202" s="613">
        <v>180</v>
      </c>
      <c r="CV202" s="613">
        <v>420</v>
      </c>
      <c r="CW202" s="613">
        <v>165</v>
      </c>
      <c r="CX202" s="623">
        <v>765</v>
      </c>
      <c r="CY202" s="618">
        <v>5898.15</v>
      </c>
      <c r="CZ202" s="613">
        <v>180</v>
      </c>
      <c r="DA202" s="613">
        <v>420</v>
      </c>
      <c r="DB202" s="613">
        <v>165</v>
      </c>
      <c r="DC202" s="623">
        <v>765</v>
      </c>
      <c r="DD202" s="618">
        <v>5898.15</v>
      </c>
      <c r="DJ202" s="739">
        <f t="shared" si="16"/>
        <v>17151.3</v>
      </c>
    </row>
    <row r="203" spans="1:114" x14ac:dyDescent="0.25">
      <c r="A203" s="5" t="s">
        <v>615</v>
      </c>
      <c r="C203" s="5" t="s">
        <v>616</v>
      </c>
      <c r="CG203" s="606">
        <v>3960</v>
      </c>
      <c r="CH203" s="606">
        <v>2478</v>
      </c>
      <c r="CI203" s="606">
        <v>3973</v>
      </c>
      <c r="CJ203" s="606">
        <v>10411</v>
      </c>
      <c r="CK203" s="609">
        <v>54657.75</v>
      </c>
      <c r="CL203" s="609">
        <v>0</v>
      </c>
      <c r="CM203" s="609"/>
      <c r="CN203" s="609"/>
      <c r="CO203" s="609"/>
      <c r="CP203" s="609">
        <v>0</v>
      </c>
      <c r="CQ203" s="609">
        <v>3144</v>
      </c>
      <c r="CR203" s="609">
        <v>481.6</v>
      </c>
      <c r="CS203" s="609">
        <v>552.4</v>
      </c>
      <c r="CT203" s="618">
        <v>58835.75</v>
      </c>
      <c r="CU203" s="613">
        <v>0</v>
      </c>
      <c r="CV203" s="613">
        <v>70</v>
      </c>
      <c r="CW203" s="613">
        <v>0</v>
      </c>
      <c r="CX203" s="623">
        <v>70</v>
      </c>
      <c r="CY203" s="618">
        <v>539.70000000000005</v>
      </c>
      <c r="CZ203" s="613">
        <v>0</v>
      </c>
      <c r="DA203" s="613">
        <v>70</v>
      </c>
      <c r="DB203" s="613">
        <v>0</v>
      </c>
      <c r="DC203" s="623">
        <v>70</v>
      </c>
      <c r="DD203" s="618">
        <v>539.70000000000005</v>
      </c>
      <c r="DJ203" s="739">
        <f t="shared" si="16"/>
        <v>59915.149999999994</v>
      </c>
    </row>
    <row r="204" spans="1:114" x14ac:dyDescent="0.25">
      <c r="A204" s="5" t="s">
        <v>617</v>
      </c>
      <c r="C204" s="5" t="s">
        <v>618</v>
      </c>
      <c r="CG204" s="606">
        <v>5247</v>
      </c>
      <c r="CH204" s="606">
        <v>7504</v>
      </c>
      <c r="CI204" s="606">
        <v>6800</v>
      </c>
      <c r="CJ204" s="606">
        <v>19551</v>
      </c>
      <c r="CK204" s="609">
        <v>102642.75</v>
      </c>
      <c r="CL204" s="609">
        <v>0</v>
      </c>
      <c r="CM204" s="609"/>
      <c r="CN204" s="609"/>
      <c r="CO204" s="609"/>
      <c r="CP204" s="609">
        <v>0</v>
      </c>
      <c r="CQ204" s="609">
        <v>458.4</v>
      </c>
      <c r="CR204" s="609">
        <v>470.40000000000003</v>
      </c>
      <c r="CS204" s="609">
        <v>105.80000000000001</v>
      </c>
      <c r="CT204" s="618">
        <v>103677.34999999999</v>
      </c>
      <c r="CU204" s="613">
        <v>0</v>
      </c>
      <c r="CV204" s="613">
        <v>0</v>
      </c>
      <c r="CW204" s="613">
        <v>0</v>
      </c>
      <c r="CX204" s="623">
        <v>0</v>
      </c>
      <c r="CY204" s="618">
        <v>0</v>
      </c>
      <c r="CZ204" s="613">
        <v>0</v>
      </c>
      <c r="DA204" s="613">
        <v>0</v>
      </c>
      <c r="DB204" s="613">
        <v>0</v>
      </c>
      <c r="DC204" s="623">
        <v>0</v>
      </c>
      <c r="DD204" s="618">
        <v>0</v>
      </c>
      <c r="DJ204" s="739">
        <f t="shared" si="16"/>
        <v>103677.34999999999</v>
      </c>
    </row>
    <row r="205" spans="1:114" x14ac:dyDescent="0.25">
      <c r="A205" s="5" t="s">
        <v>619</v>
      </c>
      <c r="C205" s="5" t="s">
        <v>620</v>
      </c>
      <c r="CG205" s="606">
        <v>4668</v>
      </c>
      <c r="CH205" s="606">
        <v>3486</v>
      </c>
      <c r="CI205" s="606">
        <v>5571</v>
      </c>
      <c r="CJ205" s="606">
        <v>13725</v>
      </c>
      <c r="CK205" s="609">
        <v>72056.25</v>
      </c>
      <c r="CL205" s="609">
        <v>0</v>
      </c>
      <c r="CM205" s="609"/>
      <c r="CN205" s="609"/>
      <c r="CO205" s="609"/>
      <c r="CP205" s="609">
        <v>0</v>
      </c>
      <c r="CQ205" s="609">
        <v>2208.6</v>
      </c>
      <c r="CR205" s="609">
        <v>689.80000000000007</v>
      </c>
      <c r="CS205" s="609">
        <v>641</v>
      </c>
      <c r="CT205" s="618">
        <v>75595.650000000009</v>
      </c>
      <c r="CU205" s="613">
        <v>1104</v>
      </c>
      <c r="CV205" s="613">
        <v>1043</v>
      </c>
      <c r="CW205" s="613">
        <v>1562</v>
      </c>
      <c r="CX205" s="623">
        <v>3709</v>
      </c>
      <c r="CY205" s="618">
        <v>28596.39</v>
      </c>
      <c r="CZ205" s="613">
        <v>1104</v>
      </c>
      <c r="DA205" s="613">
        <v>1043</v>
      </c>
      <c r="DB205" s="613">
        <v>1562</v>
      </c>
      <c r="DC205" s="623">
        <v>3709</v>
      </c>
      <c r="DD205" s="618">
        <v>28596.39</v>
      </c>
      <c r="DJ205" s="739">
        <f t="shared" si="16"/>
        <v>132788.43</v>
      </c>
    </row>
    <row r="206" spans="1:114" x14ac:dyDescent="0.25">
      <c r="A206" s="5" t="s">
        <v>621</v>
      </c>
      <c r="C206" s="5" t="s">
        <v>622</v>
      </c>
      <c r="CG206" s="606">
        <v>9840</v>
      </c>
      <c r="CH206" s="606">
        <v>5208</v>
      </c>
      <c r="CI206" s="606">
        <v>8590</v>
      </c>
      <c r="CJ206" s="606">
        <v>23638</v>
      </c>
      <c r="CK206" s="609">
        <v>124099.5</v>
      </c>
      <c r="CL206" s="609">
        <v>0</v>
      </c>
      <c r="CM206" s="609"/>
      <c r="CN206" s="609"/>
      <c r="CO206" s="609"/>
      <c r="CP206" s="609">
        <v>0</v>
      </c>
      <c r="CQ206" s="609">
        <v>10458</v>
      </c>
      <c r="CR206" s="609">
        <v>565.6</v>
      </c>
      <c r="CS206" s="609">
        <v>492</v>
      </c>
      <c r="CT206" s="618">
        <v>135615.1</v>
      </c>
      <c r="CU206" s="613">
        <v>5580</v>
      </c>
      <c r="CV206" s="613">
        <v>4956</v>
      </c>
      <c r="CW206" s="613">
        <v>4950</v>
      </c>
      <c r="CX206" s="623">
        <v>15486</v>
      </c>
      <c r="CY206" s="618">
        <v>119397.06</v>
      </c>
      <c r="CZ206" s="613">
        <v>5580</v>
      </c>
      <c r="DA206" s="613">
        <v>4956</v>
      </c>
      <c r="DB206" s="613">
        <v>4950</v>
      </c>
      <c r="DC206" s="623">
        <v>15486</v>
      </c>
      <c r="DD206" s="618">
        <v>119397.06</v>
      </c>
      <c r="DJ206" s="739">
        <f t="shared" si="16"/>
        <v>374409.22</v>
      </c>
    </row>
    <row r="207" spans="1:114" x14ac:dyDescent="0.25">
      <c r="A207" s="5" t="s">
        <v>623</v>
      </c>
      <c r="C207" s="5" t="s">
        <v>624</v>
      </c>
      <c r="CG207" s="606">
        <v>3348</v>
      </c>
      <c r="CH207" s="606">
        <v>1405.6000000000001</v>
      </c>
      <c r="CI207" s="606">
        <v>4140</v>
      </c>
      <c r="CJ207" s="606">
        <v>8893.6</v>
      </c>
      <c r="CK207" s="609">
        <v>46691.4</v>
      </c>
      <c r="CL207" s="609">
        <v>0</v>
      </c>
      <c r="CM207" s="609"/>
      <c r="CN207" s="609"/>
      <c r="CO207" s="609"/>
      <c r="CP207" s="609">
        <v>0</v>
      </c>
      <c r="CQ207" s="609">
        <v>2661.6</v>
      </c>
      <c r="CR207" s="609">
        <v>858.40000000000009</v>
      </c>
      <c r="CS207" s="609">
        <v>1204.8</v>
      </c>
      <c r="CT207" s="618">
        <v>51416.200000000004</v>
      </c>
      <c r="CU207" s="613">
        <v>1416</v>
      </c>
      <c r="CV207" s="613">
        <v>2940</v>
      </c>
      <c r="CW207" s="613">
        <v>2046</v>
      </c>
      <c r="CX207" s="623">
        <v>6402</v>
      </c>
      <c r="CY207" s="618">
        <v>49359.42</v>
      </c>
      <c r="CZ207" s="613">
        <v>1416</v>
      </c>
      <c r="DA207" s="613">
        <v>2940</v>
      </c>
      <c r="DB207" s="613">
        <v>2046</v>
      </c>
      <c r="DC207" s="623">
        <v>6402</v>
      </c>
      <c r="DD207" s="618">
        <v>49359.42</v>
      </c>
      <c r="DJ207" s="739">
        <f t="shared" si="16"/>
        <v>150135.03999999998</v>
      </c>
    </row>
    <row r="208" spans="1:114" x14ac:dyDescent="0.25">
      <c r="A208" s="5" t="s">
        <v>625</v>
      </c>
      <c r="C208" s="5" t="s">
        <v>626</v>
      </c>
      <c r="CG208" s="606">
        <v>9720</v>
      </c>
      <c r="CH208" s="606">
        <v>0</v>
      </c>
      <c r="CI208" s="606">
        <v>7740</v>
      </c>
      <c r="CJ208" s="606">
        <v>17460</v>
      </c>
      <c r="CK208" s="609">
        <v>91665</v>
      </c>
      <c r="CL208" s="609">
        <v>0</v>
      </c>
      <c r="CM208" s="609"/>
      <c r="CN208" s="609"/>
      <c r="CO208" s="609"/>
      <c r="CP208" s="609">
        <v>0</v>
      </c>
      <c r="CQ208" s="609">
        <v>2328</v>
      </c>
      <c r="CR208" s="609">
        <v>1164</v>
      </c>
      <c r="CS208" s="609">
        <v>1228.6000000000001</v>
      </c>
      <c r="CT208" s="618">
        <v>96385.600000000006</v>
      </c>
      <c r="CU208" s="613">
        <v>1140</v>
      </c>
      <c r="CV208" s="613">
        <v>0</v>
      </c>
      <c r="CW208" s="613">
        <v>1650</v>
      </c>
      <c r="CX208" s="623">
        <v>2790</v>
      </c>
      <c r="CY208" s="618">
        <v>21510.9</v>
      </c>
      <c r="CZ208" s="613">
        <v>1140</v>
      </c>
      <c r="DA208" s="613">
        <v>0</v>
      </c>
      <c r="DB208" s="613">
        <v>1650</v>
      </c>
      <c r="DC208" s="623">
        <v>2790</v>
      </c>
      <c r="DD208" s="618">
        <v>21510.9</v>
      </c>
      <c r="DJ208" s="739">
        <f t="shared" si="16"/>
        <v>139407.4</v>
      </c>
    </row>
    <row r="209" spans="1:114" x14ac:dyDescent="0.25">
      <c r="A209" s="5" t="s">
        <v>627</v>
      </c>
      <c r="C209" s="5" t="s">
        <v>628</v>
      </c>
      <c r="CG209" s="606">
        <v>4713</v>
      </c>
      <c r="CH209" s="606">
        <v>6258</v>
      </c>
      <c r="CI209" s="606">
        <v>4680</v>
      </c>
      <c r="CJ209" s="606">
        <v>15651</v>
      </c>
      <c r="CK209" s="609">
        <v>82167.75</v>
      </c>
      <c r="CL209" s="609">
        <v>0</v>
      </c>
      <c r="CM209" s="609"/>
      <c r="CN209" s="609"/>
      <c r="CO209" s="609"/>
      <c r="CP209" s="609">
        <v>0</v>
      </c>
      <c r="CQ209" s="609">
        <v>1206.5999999999999</v>
      </c>
      <c r="CR209" s="609">
        <v>534.6</v>
      </c>
      <c r="CS209" s="609">
        <v>468.20000000000005</v>
      </c>
      <c r="CT209" s="618">
        <v>84377.150000000009</v>
      </c>
      <c r="CU209" s="613">
        <v>0</v>
      </c>
      <c r="CV209" s="613">
        <v>0</v>
      </c>
      <c r="CW209" s="613">
        <v>0</v>
      </c>
      <c r="CX209" s="623">
        <v>0</v>
      </c>
      <c r="CY209" s="618">
        <v>0</v>
      </c>
      <c r="CZ209" s="613">
        <v>0</v>
      </c>
      <c r="DA209" s="613">
        <v>0</v>
      </c>
      <c r="DB209" s="613">
        <v>0</v>
      </c>
      <c r="DC209" s="623">
        <v>0</v>
      </c>
      <c r="DD209" s="618">
        <v>0</v>
      </c>
      <c r="DJ209" s="739">
        <f t="shared" si="16"/>
        <v>84377.150000000009</v>
      </c>
    </row>
    <row r="210" spans="1:114" x14ac:dyDescent="0.25">
      <c r="A210" s="5" t="s">
        <v>629</v>
      </c>
      <c r="C210" s="5" t="s">
        <v>630</v>
      </c>
      <c r="CG210" s="606">
        <v>7560</v>
      </c>
      <c r="CH210" s="606">
        <v>5460</v>
      </c>
      <c r="CI210" s="606">
        <v>4140</v>
      </c>
      <c r="CJ210" s="606">
        <v>17160</v>
      </c>
      <c r="CK210" s="609">
        <v>90090</v>
      </c>
      <c r="CL210" s="609">
        <v>0</v>
      </c>
      <c r="CM210" s="609"/>
      <c r="CN210" s="609"/>
      <c r="CO210" s="609"/>
      <c r="CP210" s="609">
        <v>0</v>
      </c>
      <c r="CQ210" s="609">
        <v>2452.7999999999997</v>
      </c>
      <c r="CR210" s="609">
        <v>1117.2</v>
      </c>
      <c r="CS210" s="609">
        <v>103.60000000000001</v>
      </c>
      <c r="CT210" s="618">
        <v>93763.6</v>
      </c>
      <c r="CU210" s="613">
        <v>2160</v>
      </c>
      <c r="CV210" s="613">
        <v>2100</v>
      </c>
      <c r="CW210" s="613">
        <v>2145</v>
      </c>
      <c r="CX210" s="623">
        <v>6405</v>
      </c>
      <c r="CY210" s="618">
        <v>49382.55</v>
      </c>
      <c r="CZ210" s="613">
        <v>2160</v>
      </c>
      <c r="DA210" s="613">
        <v>2100</v>
      </c>
      <c r="DB210" s="613">
        <v>2145</v>
      </c>
      <c r="DC210" s="623">
        <v>6405</v>
      </c>
      <c r="DD210" s="618">
        <v>49382.55</v>
      </c>
      <c r="DJ210" s="739">
        <f t="shared" si="16"/>
        <v>192528.7</v>
      </c>
    </row>
    <row r="211" spans="1:114" x14ac:dyDescent="0.25">
      <c r="A211" s="5">
        <v>206106</v>
      </c>
      <c r="C211" s="5" t="s">
        <v>631</v>
      </c>
      <c r="CG211" s="606">
        <v>5787.84</v>
      </c>
      <c r="CH211" s="606">
        <v>4442.8719999999994</v>
      </c>
      <c r="CI211" s="606">
        <v>5760</v>
      </c>
      <c r="CJ211" s="606">
        <v>15990.712</v>
      </c>
      <c r="CK211" s="609">
        <v>83951.237999999998</v>
      </c>
      <c r="CL211" s="609">
        <v>0</v>
      </c>
      <c r="CM211" s="609"/>
      <c r="CN211" s="609"/>
      <c r="CO211" s="609"/>
      <c r="CP211" s="609">
        <v>0</v>
      </c>
      <c r="CQ211" s="609">
        <v>2636.4</v>
      </c>
      <c r="CR211" s="609">
        <v>1113.2</v>
      </c>
      <c r="CS211" s="609">
        <v>166.8</v>
      </c>
      <c r="CT211" s="618">
        <v>87867.637999999992</v>
      </c>
      <c r="CU211" s="613">
        <v>2270</v>
      </c>
      <c r="CV211" s="613">
        <v>2915.4719999999993</v>
      </c>
      <c r="CW211" s="613">
        <v>2240</v>
      </c>
      <c r="CX211" s="623">
        <v>7425.4719999999998</v>
      </c>
      <c r="CY211" s="618">
        <v>57250.38912</v>
      </c>
      <c r="CZ211" s="613">
        <v>2270</v>
      </c>
      <c r="DA211" s="613">
        <v>2915.4719999999993</v>
      </c>
      <c r="DB211" s="613">
        <v>2240</v>
      </c>
      <c r="DC211" s="623">
        <v>7425.4719999999998</v>
      </c>
      <c r="DD211" s="618">
        <v>57250.38912</v>
      </c>
      <c r="DJ211" s="739">
        <f t="shared" si="16"/>
        <v>202368.41623999999</v>
      </c>
    </row>
    <row r="212" spans="1:114" x14ac:dyDescent="0.25">
      <c r="A212" s="5" t="s">
        <v>632</v>
      </c>
      <c r="C212" s="5" t="s">
        <v>633</v>
      </c>
      <c r="CG212" s="606">
        <v>8455</v>
      </c>
      <c r="CH212" s="606">
        <v>0</v>
      </c>
      <c r="CI212" s="606">
        <v>5760</v>
      </c>
      <c r="CJ212" s="606">
        <v>14215</v>
      </c>
      <c r="CK212" s="609">
        <v>74628.75</v>
      </c>
      <c r="CL212" s="609">
        <v>0</v>
      </c>
      <c r="CM212" s="609"/>
      <c r="CN212" s="609"/>
      <c r="CO212" s="609"/>
      <c r="CP212" s="609">
        <v>0</v>
      </c>
      <c r="CQ212" s="609">
        <v>6017.4</v>
      </c>
      <c r="CR212" s="609">
        <v>443.8</v>
      </c>
      <c r="CS212" s="609">
        <v>0</v>
      </c>
      <c r="CT212" s="618">
        <v>81089.95</v>
      </c>
      <c r="CU212" s="613">
        <v>3090</v>
      </c>
      <c r="CV212" s="613">
        <v>0</v>
      </c>
      <c r="CW212" s="613">
        <v>2568</v>
      </c>
      <c r="CX212" s="623">
        <v>5658</v>
      </c>
      <c r="CY212" s="618">
        <v>43623.18</v>
      </c>
      <c r="CZ212" s="613">
        <v>3090</v>
      </c>
      <c r="DA212" s="613">
        <v>0</v>
      </c>
      <c r="DB212" s="613">
        <v>2568</v>
      </c>
      <c r="DC212" s="623">
        <v>5658</v>
      </c>
      <c r="DD212" s="618">
        <v>43623.18</v>
      </c>
      <c r="DJ212" s="739">
        <f t="shared" si="16"/>
        <v>168336.31</v>
      </c>
    </row>
    <row r="213" spans="1:114" x14ac:dyDescent="0.25">
      <c r="A213" s="5" t="s">
        <v>634</v>
      </c>
      <c r="C213" s="5" t="s">
        <v>635</v>
      </c>
      <c r="CG213" s="606">
        <v>9216</v>
      </c>
      <c r="CH213" s="606">
        <v>4578</v>
      </c>
      <c r="CI213" s="606">
        <v>7200</v>
      </c>
      <c r="CJ213" s="606">
        <v>20994</v>
      </c>
      <c r="CK213" s="609">
        <v>110218.5</v>
      </c>
      <c r="CL213" s="609">
        <v>0</v>
      </c>
      <c r="CM213" s="609"/>
      <c r="CN213" s="609"/>
      <c r="CO213" s="609"/>
      <c r="CP213" s="609">
        <v>0</v>
      </c>
      <c r="CQ213" s="609">
        <v>6663.5999999999995</v>
      </c>
      <c r="CR213" s="609">
        <v>308</v>
      </c>
      <c r="CS213" s="609">
        <v>120.2</v>
      </c>
      <c r="CT213" s="618">
        <v>117310.3</v>
      </c>
      <c r="CU213" s="613">
        <v>1620</v>
      </c>
      <c r="CV213" s="613">
        <v>2478</v>
      </c>
      <c r="CW213" s="613">
        <v>825</v>
      </c>
      <c r="CX213" s="623">
        <v>4923</v>
      </c>
      <c r="CY213" s="618">
        <v>37956.33</v>
      </c>
      <c r="CZ213" s="613">
        <v>1620</v>
      </c>
      <c r="DA213" s="613">
        <v>2478</v>
      </c>
      <c r="DB213" s="613">
        <v>825</v>
      </c>
      <c r="DC213" s="623">
        <v>4923</v>
      </c>
      <c r="DD213" s="618">
        <v>37956.33</v>
      </c>
      <c r="DJ213" s="739">
        <f t="shared" si="16"/>
        <v>193222.96000000002</v>
      </c>
    </row>
    <row r="214" spans="1:114" x14ac:dyDescent="0.25">
      <c r="A214" s="5" t="s">
        <v>636</v>
      </c>
      <c r="C214" s="5" t="s">
        <v>637</v>
      </c>
      <c r="CG214" s="606">
        <v>2556</v>
      </c>
      <c r="CH214" s="606">
        <v>2254</v>
      </c>
      <c r="CI214" s="606">
        <v>2470.0000000000005</v>
      </c>
      <c r="CJ214" s="606">
        <v>7280</v>
      </c>
      <c r="CK214" s="609">
        <v>38220</v>
      </c>
      <c r="CL214" s="609">
        <v>0</v>
      </c>
      <c r="CM214" s="609"/>
      <c r="CN214" s="609"/>
      <c r="CO214" s="609"/>
      <c r="CP214" s="609">
        <v>0</v>
      </c>
      <c r="CQ214" s="609">
        <v>0</v>
      </c>
      <c r="CR214" s="609">
        <v>588.80000000000007</v>
      </c>
      <c r="CS214" s="609">
        <v>105.4</v>
      </c>
      <c r="CT214" s="618">
        <v>38914.200000000004</v>
      </c>
      <c r="CU214" s="613">
        <v>1080</v>
      </c>
      <c r="CV214" s="613">
        <v>1302</v>
      </c>
      <c r="CW214" s="613">
        <v>1155</v>
      </c>
      <c r="CX214" s="623">
        <v>3537</v>
      </c>
      <c r="CY214" s="618">
        <v>27270.27</v>
      </c>
      <c r="CZ214" s="613">
        <v>1080</v>
      </c>
      <c r="DA214" s="613">
        <v>1302</v>
      </c>
      <c r="DB214" s="613">
        <v>1155</v>
      </c>
      <c r="DC214" s="623">
        <v>3537</v>
      </c>
      <c r="DD214" s="618">
        <v>27270.27</v>
      </c>
      <c r="DJ214" s="739">
        <f t="shared" si="16"/>
        <v>93454.74</v>
      </c>
    </row>
    <row r="215" spans="1:114" x14ac:dyDescent="0.25">
      <c r="A215" s="5" t="s">
        <v>638</v>
      </c>
      <c r="C215" s="5" t="s">
        <v>639</v>
      </c>
      <c r="CG215" s="606">
        <v>9241</v>
      </c>
      <c r="CH215" s="606">
        <v>4433.8</v>
      </c>
      <c r="CI215" s="606">
        <v>7528</v>
      </c>
      <c r="CJ215" s="606">
        <v>21202.799999999999</v>
      </c>
      <c r="CK215" s="609">
        <v>111314.7</v>
      </c>
      <c r="CL215" s="609">
        <v>0</v>
      </c>
      <c r="CM215" s="609"/>
      <c r="CN215" s="609"/>
      <c r="CO215" s="609"/>
      <c r="CP215" s="609">
        <v>0</v>
      </c>
      <c r="CQ215" s="609">
        <v>4300.8</v>
      </c>
      <c r="CR215" s="609">
        <v>1333.2</v>
      </c>
      <c r="CS215" s="609">
        <v>527.80000000000007</v>
      </c>
      <c r="CT215" s="618">
        <v>117476.5</v>
      </c>
      <c r="CU215" s="613">
        <v>900</v>
      </c>
      <c r="CV215" s="613">
        <v>1932.9333333333334</v>
      </c>
      <c r="CW215" s="613">
        <v>495</v>
      </c>
      <c r="CX215" s="623">
        <v>3327.9333333333334</v>
      </c>
      <c r="CY215" s="618">
        <v>25658.366000000002</v>
      </c>
      <c r="CZ215" s="613">
        <v>900</v>
      </c>
      <c r="DA215" s="613">
        <v>1932.9333333333334</v>
      </c>
      <c r="DB215" s="613">
        <v>495</v>
      </c>
      <c r="DC215" s="623">
        <v>3327.9333333333334</v>
      </c>
      <c r="DD215" s="618">
        <v>25658.366000000002</v>
      </c>
      <c r="DJ215" s="739">
        <f t="shared" si="16"/>
        <v>168793.23200000002</v>
      </c>
    </row>
    <row r="216" spans="1:114" x14ac:dyDescent="0.25">
      <c r="A216" s="5">
        <v>206134</v>
      </c>
      <c r="C216" s="5" t="s">
        <v>640</v>
      </c>
      <c r="CG216" s="606">
        <v>7848</v>
      </c>
      <c r="CH216" s="606">
        <v>4578</v>
      </c>
      <c r="CI216" s="606">
        <v>7200</v>
      </c>
      <c r="CJ216" s="606">
        <v>19626</v>
      </c>
      <c r="CK216" s="609">
        <v>103036.5</v>
      </c>
      <c r="CL216" s="609">
        <v>0</v>
      </c>
      <c r="CM216" s="609"/>
      <c r="CN216" s="609"/>
      <c r="CO216" s="609"/>
      <c r="CP216" s="609">
        <v>0</v>
      </c>
      <c r="CQ216" s="609">
        <v>1479</v>
      </c>
      <c r="CR216" s="609">
        <v>534.80000000000007</v>
      </c>
      <c r="CS216" s="609">
        <v>144</v>
      </c>
      <c r="CT216" s="618">
        <v>105194.3</v>
      </c>
      <c r="CU216" s="613">
        <v>0</v>
      </c>
      <c r="CV216" s="613">
        <v>420</v>
      </c>
      <c r="CW216" s="613">
        <v>0</v>
      </c>
      <c r="CX216" s="623">
        <v>420</v>
      </c>
      <c r="CY216" s="618">
        <v>3238.2</v>
      </c>
      <c r="CZ216" s="613">
        <v>0</v>
      </c>
      <c r="DA216" s="613">
        <v>420</v>
      </c>
      <c r="DB216" s="613">
        <v>0</v>
      </c>
      <c r="DC216" s="623">
        <v>420</v>
      </c>
      <c r="DD216" s="618">
        <v>3238.2</v>
      </c>
      <c r="DJ216" s="739">
        <f t="shared" si="16"/>
        <v>111670.7</v>
      </c>
    </row>
    <row r="217" spans="1:114" x14ac:dyDescent="0.25">
      <c r="A217" s="5" t="s">
        <v>641</v>
      </c>
      <c r="C217" s="5" t="s">
        <v>642</v>
      </c>
      <c r="CG217" s="606">
        <v>17229.46</v>
      </c>
      <c r="CH217" s="606">
        <v>7727.4026666666659</v>
      </c>
      <c r="CI217" s="606">
        <v>13500</v>
      </c>
      <c r="CJ217" s="606">
        <v>38456.862666666668</v>
      </c>
      <c r="CK217" s="609">
        <v>201898.52900000001</v>
      </c>
      <c r="CL217" s="609">
        <v>0</v>
      </c>
      <c r="CM217" s="609"/>
      <c r="CN217" s="609"/>
      <c r="CO217" s="609"/>
      <c r="CP217" s="609">
        <v>0</v>
      </c>
      <c r="CQ217" s="609">
        <v>5658</v>
      </c>
      <c r="CR217" s="609">
        <v>1689.8000000000002</v>
      </c>
      <c r="CS217" s="609">
        <v>0</v>
      </c>
      <c r="CT217" s="618">
        <v>209246.329</v>
      </c>
      <c r="CU217" s="613">
        <v>1728</v>
      </c>
      <c r="CV217" s="613">
        <v>1680</v>
      </c>
      <c r="CW217" s="613">
        <v>1074</v>
      </c>
      <c r="CX217" s="623">
        <v>4482</v>
      </c>
      <c r="CY217" s="618">
        <v>34556.22</v>
      </c>
      <c r="CZ217" s="613">
        <v>1728</v>
      </c>
      <c r="DA217" s="613">
        <v>1680</v>
      </c>
      <c r="DB217" s="613">
        <v>1074</v>
      </c>
      <c r="DC217" s="623">
        <v>4482</v>
      </c>
      <c r="DD217" s="618">
        <v>34556.22</v>
      </c>
      <c r="DJ217" s="739">
        <f t="shared" si="16"/>
        <v>278358.76899999997</v>
      </c>
    </row>
    <row r="218" spans="1:114" x14ac:dyDescent="0.25">
      <c r="A218" s="5">
        <v>206109</v>
      </c>
      <c r="C218" s="5" t="s">
        <v>643</v>
      </c>
      <c r="CG218" s="606">
        <v>14052.519999999999</v>
      </c>
      <c r="CH218" s="606">
        <v>6151.768</v>
      </c>
      <c r="CI218" s="606">
        <v>9900</v>
      </c>
      <c r="CJ218" s="606">
        <v>30104.288</v>
      </c>
      <c r="CK218" s="609">
        <v>158047.51199999999</v>
      </c>
      <c r="CL218" s="609">
        <v>0</v>
      </c>
      <c r="CM218" s="609"/>
      <c r="CN218" s="609"/>
      <c r="CO218" s="609"/>
      <c r="CP218" s="609">
        <v>0</v>
      </c>
      <c r="CQ218" s="609">
        <v>1210.8</v>
      </c>
      <c r="CR218" s="609">
        <v>977.40000000000009</v>
      </c>
      <c r="CS218" s="609">
        <v>105</v>
      </c>
      <c r="CT218" s="618">
        <v>160340.71199999997</v>
      </c>
      <c r="CU218" s="613">
        <v>660</v>
      </c>
      <c r="CV218" s="613">
        <v>392</v>
      </c>
      <c r="CW218" s="613">
        <v>1100</v>
      </c>
      <c r="CX218" s="623">
        <v>2152</v>
      </c>
      <c r="CY218" s="618">
        <v>16591.919999999998</v>
      </c>
      <c r="CZ218" s="613">
        <v>660</v>
      </c>
      <c r="DA218" s="613">
        <v>392</v>
      </c>
      <c r="DB218" s="613">
        <v>1100</v>
      </c>
      <c r="DC218" s="623">
        <v>2152</v>
      </c>
      <c r="DD218" s="618">
        <v>16591.919999999998</v>
      </c>
      <c r="DJ218" s="739">
        <f t="shared" si="16"/>
        <v>193524.55199999997</v>
      </c>
    </row>
    <row r="219" spans="1:114" x14ac:dyDescent="0.25">
      <c r="A219" s="5">
        <v>206110</v>
      </c>
      <c r="C219" s="5" t="s">
        <v>644</v>
      </c>
      <c r="CG219" s="606">
        <v>9683.7699999999968</v>
      </c>
      <c r="CH219" s="606">
        <v>6814.92</v>
      </c>
      <c r="CI219" s="606">
        <v>8100</v>
      </c>
      <c r="CJ219" s="606">
        <v>24598.689999999995</v>
      </c>
      <c r="CK219" s="609">
        <v>129143.12249999997</v>
      </c>
      <c r="CL219" s="609">
        <v>0</v>
      </c>
      <c r="CM219" s="609"/>
      <c r="CN219" s="609"/>
      <c r="CO219" s="609"/>
      <c r="CP219" s="609">
        <v>0</v>
      </c>
      <c r="CQ219" s="609">
        <v>1373.3999999999999</v>
      </c>
      <c r="CR219" s="609">
        <v>688.80000000000007</v>
      </c>
      <c r="CS219" s="609">
        <v>0</v>
      </c>
      <c r="CT219" s="618">
        <v>131205.32249999995</v>
      </c>
      <c r="CU219" s="613">
        <v>1080</v>
      </c>
      <c r="CV219" s="613">
        <v>1190</v>
      </c>
      <c r="CW219" s="613">
        <v>1155</v>
      </c>
      <c r="CX219" s="623">
        <v>3425</v>
      </c>
      <c r="CY219" s="618">
        <v>26406.75</v>
      </c>
      <c r="CZ219" s="613">
        <v>1080</v>
      </c>
      <c r="DA219" s="613">
        <v>1190</v>
      </c>
      <c r="DB219" s="613">
        <v>1155</v>
      </c>
      <c r="DC219" s="623">
        <v>3425</v>
      </c>
      <c r="DD219" s="618">
        <v>26406.75</v>
      </c>
      <c r="DJ219" s="739">
        <f t="shared" si="16"/>
        <v>184018.82249999995</v>
      </c>
    </row>
    <row r="220" spans="1:114" x14ac:dyDescent="0.25">
      <c r="A220" s="5" t="s">
        <v>645</v>
      </c>
      <c r="C220" s="5" t="s">
        <v>646</v>
      </c>
      <c r="CG220" s="606">
        <v>11700</v>
      </c>
      <c r="CH220" s="606">
        <v>6195</v>
      </c>
      <c r="CI220" s="606">
        <v>10915.999999999998</v>
      </c>
      <c r="CJ220" s="606">
        <v>28811</v>
      </c>
      <c r="CK220" s="609">
        <v>151257.75</v>
      </c>
      <c r="CL220" s="609">
        <v>0</v>
      </c>
      <c r="CM220" s="609"/>
      <c r="CN220" s="609"/>
      <c r="CO220" s="609"/>
      <c r="CP220" s="609">
        <v>0</v>
      </c>
      <c r="CQ220" s="609">
        <v>2587.1999999999998</v>
      </c>
      <c r="CR220" s="609">
        <v>4220.8</v>
      </c>
      <c r="CS220" s="609">
        <v>1216</v>
      </c>
      <c r="CT220" s="618">
        <v>159281.75</v>
      </c>
      <c r="CU220" s="613">
        <v>3555</v>
      </c>
      <c r="CV220" s="613">
        <v>0</v>
      </c>
      <c r="CW220" s="613">
        <v>3927</v>
      </c>
      <c r="CX220" s="623">
        <v>7482</v>
      </c>
      <c r="CY220" s="618">
        <v>57686.22</v>
      </c>
      <c r="CZ220" s="613">
        <v>3555</v>
      </c>
      <c r="DA220" s="613">
        <v>0</v>
      </c>
      <c r="DB220" s="613">
        <v>3927</v>
      </c>
      <c r="DC220" s="623">
        <v>7482</v>
      </c>
      <c r="DD220" s="618">
        <v>57686.22</v>
      </c>
      <c r="DJ220" s="739">
        <f t="shared" si="16"/>
        <v>274654.19</v>
      </c>
    </row>
    <row r="221" spans="1:114" x14ac:dyDescent="0.25">
      <c r="A221" s="5" t="s">
        <v>647</v>
      </c>
      <c r="C221" s="5" t="s">
        <v>648</v>
      </c>
      <c r="CG221" s="606">
        <v>7122</v>
      </c>
      <c r="CH221" s="606">
        <v>4620</v>
      </c>
      <c r="CI221" s="606">
        <v>5667</v>
      </c>
      <c r="CJ221" s="606">
        <v>17409</v>
      </c>
      <c r="CK221" s="609">
        <v>91397.25</v>
      </c>
      <c r="CL221" s="609">
        <v>0</v>
      </c>
      <c r="CM221" s="609"/>
      <c r="CN221" s="609"/>
      <c r="CO221" s="609"/>
      <c r="CP221" s="609">
        <v>0</v>
      </c>
      <c r="CQ221" s="609">
        <v>0</v>
      </c>
      <c r="CR221" s="609">
        <v>51.800000000000004</v>
      </c>
      <c r="CS221" s="609">
        <v>0</v>
      </c>
      <c r="CT221" s="618">
        <v>91449.05</v>
      </c>
      <c r="CU221" s="613">
        <v>0</v>
      </c>
      <c r="CV221" s="613">
        <v>210</v>
      </c>
      <c r="CW221" s="613">
        <v>0</v>
      </c>
      <c r="CX221" s="623">
        <v>210</v>
      </c>
      <c r="CY221" s="618">
        <v>1619.1</v>
      </c>
      <c r="CZ221" s="613">
        <v>0</v>
      </c>
      <c r="DA221" s="613">
        <v>210</v>
      </c>
      <c r="DB221" s="613">
        <v>0</v>
      </c>
      <c r="DC221" s="623">
        <v>210</v>
      </c>
      <c r="DD221" s="618">
        <v>1619.1</v>
      </c>
      <c r="DJ221" s="739">
        <f t="shared" si="16"/>
        <v>94687.250000000015</v>
      </c>
    </row>
    <row r="222" spans="1:114" x14ac:dyDescent="0.25">
      <c r="A222" s="5" t="s">
        <v>649</v>
      </c>
      <c r="C222" s="5" t="s">
        <v>650</v>
      </c>
      <c r="CG222" s="606">
        <v>9486.52</v>
      </c>
      <c r="CH222" s="606">
        <v>6620.7120000000004</v>
      </c>
      <c r="CI222" s="606">
        <v>6840</v>
      </c>
      <c r="CJ222" s="606">
        <v>22947.232</v>
      </c>
      <c r="CK222" s="609">
        <v>120472.96799999999</v>
      </c>
      <c r="CL222" s="609">
        <v>0</v>
      </c>
      <c r="CM222" s="609"/>
      <c r="CN222" s="609"/>
      <c r="CO222" s="609"/>
      <c r="CP222" s="609">
        <v>0</v>
      </c>
      <c r="CQ222" s="609">
        <v>2100.6</v>
      </c>
      <c r="CR222" s="609">
        <v>249</v>
      </c>
      <c r="CS222" s="609">
        <v>1355</v>
      </c>
      <c r="CT222" s="618">
        <v>124177.568</v>
      </c>
      <c r="CU222" s="613">
        <v>1978</v>
      </c>
      <c r="CV222" s="613">
        <v>2263.3893333333335</v>
      </c>
      <c r="CW222" s="613">
        <v>1619.5</v>
      </c>
      <c r="CX222" s="623">
        <v>5860.8893333333335</v>
      </c>
      <c r="CY222" s="618">
        <v>45187.456760000001</v>
      </c>
      <c r="CZ222" s="613">
        <v>1978</v>
      </c>
      <c r="DA222" s="613">
        <v>2263.3893333333335</v>
      </c>
      <c r="DB222" s="613">
        <v>1619.5</v>
      </c>
      <c r="DC222" s="623">
        <v>5860.8893333333335</v>
      </c>
      <c r="DD222" s="618">
        <v>45187.456760000001</v>
      </c>
      <c r="DJ222" s="739">
        <f t="shared" si="16"/>
        <v>214552.48152</v>
      </c>
    </row>
    <row r="223" spans="1:114" x14ac:dyDescent="0.25">
      <c r="A223" s="5">
        <v>509197</v>
      </c>
      <c r="C223" s="5" t="s">
        <v>651</v>
      </c>
      <c r="CG223" s="606">
        <v>9022.7200000000012</v>
      </c>
      <c r="CH223" s="606">
        <v>5383.681333333333</v>
      </c>
      <c r="CI223" s="606">
        <v>6750</v>
      </c>
      <c r="CJ223" s="606">
        <v>21156.401333333335</v>
      </c>
      <c r="CK223" s="609">
        <v>111071.107</v>
      </c>
      <c r="CL223" s="609">
        <v>0</v>
      </c>
      <c r="CM223" s="609"/>
      <c r="CN223" s="609"/>
      <c r="CO223" s="609"/>
      <c r="CP223" s="609">
        <v>0</v>
      </c>
      <c r="CQ223" s="609">
        <v>1561.8</v>
      </c>
      <c r="CR223" s="609">
        <v>1050</v>
      </c>
      <c r="CS223" s="609">
        <v>489</v>
      </c>
      <c r="CT223" s="618">
        <v>114171.90700000001</v>
      </c>
      <c r="CU223" s="613">
        <v>1652.42</v>
      </c>
      <c r="CV223" s="613">
        <v>1439.7786666666666</v>
      </c>
      <c r="CW223" s="613">
        <v>984</v>
      </c>
      <c r="CX223" s="623">
        <v>4076.1986666666667</v>
      </c>
      <c r="CY223" s="618">
        <v>31427.491719999998</v>
      </c>
      <c r="CZ223" s="613">
        <v>1652.42</v>
      </c>
      <c r="DA223" s="613">
        <v>1439.7786666666666</v>
      </c>
      <c r="DB223" s="613">
        <v>984</v>
      </c>
      <c r="DC223" s="623">
        <v>4076.1986666666667</v>
      </c>
      <c r="DD223" s="618">
        <v>31427.491719999998</v>
      </c>
      <c r="DJ223" s="739">
        <f t="shared" si="16"/>
        <v>177026.89043999999</v>
      </c>
    </row>
    <row r="224" spans="1:114" x14ac:dyDescent="0.25">
      <c r="A224" s="5" t="s">
        <v>652</v>
      </c>
      <c r="C224" s="5" t="s">
        <v>653</v>
      </c>
      <c r="CG224" s="606">
        <v>5076</v>
      </c>
      <c r="CH224" s="606">
        <v>4102</v>
      </c>
      <c r="CI224" s="606">
        <v>4950.9999999999991</v>
      </c>
      <c r="CJ224" s="606">
        <v>14129</v>
      </c>
      <c r="CK224" s="609">
        <v>74177.25</v>
      </c>
      <c r="CL224" s="609">
        <v>0</v>
      </c>
      <c r="CM224" s="609"/>
      <c r="CN224" s="609"/>
      <c r="CO224" s="609"/>
      <c r="CP224" s="609">
        <v>0</v>
      </c>
      <c r="CQ224" s="609">
        <v>7921.2</v>
      </c>
      <c r="CR224" s="609">
        <v>131.6</v>
      </c>
      <c r="CS224" s="609">
        <v>393.8</v>
      </c>
      <c r="CT224" s="618">
        <v>82623.850000000006</v>
      </c>
      <c r="CU224" s="613">
        <v>2880</v>
      </c>
      <c r="CV224" s="613">
        <v>1890</v>
      </c>
      <c r="CW224" s="613">
        <v>2640</v>
      </c>
      <c r="CX224" s="623">
        <v>7410</v>
      </c>
      <c r="CY224" s="618">
        <v>57131.1</v>
      </c>
      <c r="CZ224" s="613">
        <v>2880</v>
      </c>
      <c r="DA224" s="613">
        <v>1890</v>
      </c>
      <c r="DB224" s="613">
        <v>2640</v>
      </c>
      <c r="DC224" s="623">
        <v>7410</v>
      </c>
      <c r="DD224" s="618">
        <v>57131.1</v>
      </c>
      <c r="DJ224" s="739">
        <f t="shared" si="16"/>
        <v>196886.05000000002</v>
      </c>
    </row>
    <row r="225" spans="1:114" x14ac:dyDescent="0.25">
      <c r="A225" s="5" t="s">
        <v>654</v>
      </c>
      <c r="C225" s="5" t="s">
        <v>655</v>
      </c>
      <c r="CG225" s="606">
        <v>8130</v>
      </c>
      <c r="CH225" s="606">
        <v>5250</v>
      </c>
      <c r="CI225" s="606">
        <v>7142</v>
      </c>
      <c r="CJ225" s="606">
        <v>20522</v>
      </c>
      <c r="CK225" s="609">
        <v>107740.5</v>
      </c>
      <c r="CL225" s="609">
        <v>0</v>
      </c>
      <c r="CM225" s="609"/>
      <c r="CN225" s="609"/>
      <c r="CO225" s="609"/>
      <c r="CP225" s="609">
        <v>0</v>
      </c>
      <c r="CQ225" s="609">
        <v>10379.4</v>
      </c>
      <c r="CR225" s="609">
        <v>53.6</v>
      </c>
      <c r="CS225" s="609">
        <v>751.80000000000007</v>
      </c>
      <c r="CT225" s="618">
        <v>118925.3</v>
      </c>
      <c r="CU225" s="613">
        <v>1764</v>
      </c>
      <c r="CV225" s="613">
        <v>2898</v>
      </c>
      <c r="CW225" s="613">
        <v>2295</v>
      </c>
      <c r="CX225" s="623">
        <v>6957</v>
      </c>
      <c r="CY225" s="618">
        <v>53638.47</v>
      </c>
      <c r="CZ225" s="613">
        <v>1764</v>
      </c>
      <c r="DA225" s="613">
        <v>2898</v>
      </c>
      <c r="DB225" s="613">
        <v>2295</v>
      </c>
      <c r="DC225" s="623">
        <v>6957</v>
      </c>
      <c r="DD225" s="618">
        <v>53638.47</v>
      </c>
      <c r="DJ225" s="739">
        <f t="shared" si="16"/>
        <v>226202.24000000002</v>
      </c>
    </row>
    <row r="226" spans="1:114" x14ac:dyDescent="0.25">
      <c r="A226" s="5">
        <v>206117</v>
      </c>
      <c r="C226" s="5" t="s">
        <v>656</v>
      </c>
      <c r="CG226" s="606">
        <v>8346</v>
      </c>
      <c r="CH226" s="606">
        <v>6370</v>
      </c>
      <c r="CI226" s="606">
        <v>14415</v>
      </c>
      <c r="CJ226" s="606">
        <v>29131</v>
      </c>
      <c r="CK226" s="609">
        <v>152937.75</v>
      </c>
      <c r="CL226" s="609">
        <v>0</v>
      </c>
      <c r="CM226" s="609"/>
      <c r="CN226" s="609"/>
      <c r="CO226" s="609"/>
      <c r="CP226" s="609">
        <v>0</v>
      </c>
      <c r="CQ226" s="609">
        <v>0</v>
      </c>
      <c r="CR226" s="609">
        <v>138.20000000000002</v>
      </c>
      <c r="CS226" s="609">
        <v>0</v>
      </c>
      <c r="CT226" s="618">
        <v>153075.95000000001</v>
      </c>
      <c r="CU226" s="613">
        <v>0</v>
      </c>
      <c r="CV226" s="613">
        <v>0</v>
      </c>
      <c r="CW226" s="613">
        <v>0</v>
      </c>
      <c r="CX226" s="623">
        <v>0</v>
      </c>
      <c r="CY226" s="618">
        <v>0</v>
      </c>
      <c r="CZ226" s="613">
        <v>0</v>
      </c>
      <c r="DA226" s="613">
        <v>0</v>
      </c>
      <c r="DB226" s="613">
        <v>0</v>
      </c>
      <c r="DC226" s="623">
        <v>0</v>
      </c>
      <c r="DD226" s="618">
        <v>0</v>
      </c>
      <c r="DJ226" s="739">
        <f t="shared" si="16"/>
        <v>153075.95000000001</v>
      </c>
    </row>
    <row r="227" spans="1:114" x14ac:dyDescent="0.25">
      <c r="A227" s="5">
        <v>206141</v>
      </c>
      <c r="C227" s="5" t="s">
        <v>657</v>
      </c>
      <c r="CG227" s="606">
        <v>7788</v>
      </c>
      <c r="CH227" s="606">
        <v>4950.4000000000005</v>
      </c>
      <c r="CI227" s="606">
        <v>4914.8571428571422</v>
      </c>
      <c r="CJ227" s="606">
        <v>17653.257142857143</v>
      </c>
      <c r="CK227" s="609">
        <v>92679.6</v>
      </c>
      <c r="CL227" s="609">
        <v>0</v>
      </c>
      <c r="CM227" s="609"/>
      <c r="CN227" s="609"/>
      <c r="CO227" s="609"/>
      <c r="CP227" s="609">
        <v>0</v>
      </c>
      <c r="CQ227" s="609">
        <v>145.79999999999998</v>
      </c>
      <c r="CR227" s="609">
        <v>381</v>
      </c>
      <c r="CS227" s="609">
        <v>475.6</v>
      </c>
      <c r="CT227" s="618">
        <v>93682.000000000015</v>
      </c>
      <c r="CU227" s="613">
        <v>0</v>
      </c>
      <c r="CV227" s="613">
        <v>630</v>
      </c>
      <c r="CW227" s="613">
        <v>0</v>
      </c>
      <c r="CX227" s="623">
        <v>630</v>
      </c>
      <c r="CY227" s="618">
        <v>4857.3</v>
      </c>
      <c r="CZ227" s="613">
        <v>0</v>
      </c>
      <c r="DA227" s="613">
        <v>630</v>
      </c>
      <c r="DB227" s="613">
        <v>0</v>
      </c>
      <c r="DC227" s="623">
        <v>630</v>
      </c>
      <c r="DD227" s="618">
        <v>4857.3</v>
      </c>
      <c r="DJ227" s="739">
        <f t="shared" si="16"/>
        <v>103396.60000000002</v>
      </c>
    </row>
    <row r="228" spans="1:114" x14ac:dyDescent="0.25">
      <c r="A228" s="5" t="s">
        <v>658</v>
      </c>
      <c r="C228" s="5" t="s">
        <v>659</v>
      </c>
      <c r="CG228" s="606">
        <v>15384</v>
      </c>
      <c r="CH228" s="606">
        <v>7624.4000000000005</v>
      </c>
      <c r="CI228" s="606">
        <v>11703</v>
      </c>
      <c r="CJ228" s="606">
        <v>34711.4</v>
      </c>
      <c r="CK228" s="609">
        <v>182234.85</v>
      </c>
      <c r="CL228" s="609">
        <v>0</v>
      </c>
      <c r="CM228" s="609"/>
      <c r="CN228" s="609"/>
      <c r="CO228" s="609"/>
      <c r="CP228" s="609">
        <v>0</v>
      </c>
      <c r="CQ228" s="609">
        <v>0</v>
      </c>
      <c r="CR228" s="609">
        <v>132.80000000000001</v>
      </c>
      <c r="CS228" s="609">
        <v>0</v>
      </c>
      <c r="CT228" s="618">
        <v>182367.65</v>
      </c>
      <c r="CU228" s="613">
        <v>0</v>
      </c>
      <c r="CV228" s="613">
        <v>0</v>
      </c>
      <c r="CW228" s="613">
        <v>0</v>
      </c>
      <c r="CX228" s="623">
        <v>0</v>
      </c>
      <c r="CY228" s="618">
        <v>0</v>
      </c>
      <c r="CZ228" s="613">
        <v>0</v>
      </c>
      <c r="DA228" s="613">
        <v>0</v>
      </c>
      <c r="DB228" s="613">
        <v>0</v>
      </c>
      <c r="DC228" s="623">
        <v>0</v>
      </c>
      <c r="DD228" s="618">
        <v>0</v>
      </c>
      <c r="DJ228" s="739">
        <f t="shared" si="16"/>
        <v>182367.65</v>
      </c>
    </row>
    <row r="229" spans="1:114" x14ac:dyDescent="0.25">
      <c r="A229" s="5" t="s">
        <v>660</v>
      </c>
      <c r="C229" s="5" t="s">
        <v>661</v>
      </c>
      <c r="CG229" s="606">
        <v>16061.039999999995</v>
      </c>
      <c r="CH229" s="606">
        <v>9749.4320000000025</v>
      </c>
      <c r="CI229" s="606">
        <v>13958</v>
      </c>
      <c r="CJ229" s="606">
        <v>39768.471999999994</v>
      </c>
      <c r="CK229" s="609">
        <v>208784.47799999997</v>
      </c>
      <c r="CL229" s="609">
        <v>0</v>
      </c>
      <c r="CM229" s="609"/>
      <c r="CN229" s="609"/>
      <c r="CO229" s="609"/>
      <c r="CP229" s="609">
        <v>0</v>
      </c>
      <c r="CQ229" s="609">
        <v>847.19999999999993</v>
      </c>
      <c r="CR229" s="609">
        <v>80.600000000000009</v>
      </c>
      <c r="CS229" s="609">
        <v>0</v>
      </c>
      <c r="CT229" s="618">
        <v>209712.27799999999</v>
      </c>
      <c r="CU229" s="613">
        <v>0</v>
      </c>
      <c r="CV229" s="613">
        <v>158.66666666666669</v>
      </c>
      <c r="CW229" s="613">
        <v>0</v>
      </c>
      <c r="CX229" s="623">
        <v>158.66666666666669</v>
      </c>
      <c r="CY229" s="618">
        <v>1223.3200000000002</v>
      </c>
      <c r="CZ229" s="613">
        <v>0</v>
      </c>
      <c r="DA229" s="613">
        <v>158.66666666666669</v>
      </c>
      <c r="DB229" s="613">
        <v>0</v>
      </c>
      <c r="DC229" s="623">
        <v>158.66666666666669</v>
      </c>
      <c r="DD229" s="618">
        <v>1223.3200000000002</v>
      </c>
      <c r="DJ229" s="739">
        <f t="shared" si="16"/>
        <v>212158.91800000001</v>
      </c>
    </row>
    <row r="230" spans="1:114" x14ac:dyDescent="0.25">
      <c r="A230" s="5">
        <v>258408</v>
      </c>
      <c r="C230" s="5" t="s">
        <v>662</v>
      </c>
      <c r="CG230" s="606">
        <v>0</v>
      </c>
      <c r="CH230" s="606">
        <v>0</v>
      </c>
      <c r="CI230" s="606">
        <v>3150</v>
      </c>
      <c r="CJ230" s="606">
        <v>3150</v>
      </c>
      <c r="CK230" s="609">
        <v>16537.5</v>
      </c>
      <c r="CL230" s="609">
        <v>0</v>
      </c>
      <c r="CM230" s="609"/>
      <c r="CN230" s="609"/>
      <c r="CO230" s="609"/>
      <c r="CP230" s="609">
        <v>0</v>
      </c>
      <c r="CQ230" s="609">
        <v>132.6</v>
      </c>
      <c r="CR230" s="609">
        <v>0</v>
      </c>
      <c r="CS230" s="609">
        <v>0</v>
      </c>
      <c r="CT230" s="618">
        <v>16670.099999999999</v>
      </c>
      <c r="CU230" s="613">
        <v>1440</v>
      </c>
      <c r="CV230" s="613">
        <v>1778</v>
      </c>
      <c r="CW230" s="613">
        <v>1650</v>
      </c>
      <c r="CX230" s="623">
        <v>4868</v>
      </c>
      <c r="CY230" s="618">
        <v>37532.28</v>
      </c>
      <c r="CZ230" s="613">
        <v>1440</v>
      </c>
      <c r="DA230" s="613">
        <v>1778</v>
      </c>
      <c r="DB230" s="613">
        <v>1650</v>
      </c>
      <c r="DC230" s="623">
        <v>4868</v>
      </c>
      <c r="DD230" s="618">
        <v>37532.28</v>
      </c>
      <c r="DJ230" s="739">
        <f t="shared" si="16"/>
        <v>91734.66</v>
      </c>
    </row>
    <row r="231" spans="1:114" x14ac:dyDescent="0.25">
      <c r="A231" s="5">
        <v>258406</v>
      </c>
      <c r="C231" s="5" t="s">
        <v>663</v>
      </c>
      <c r="CG231" s="606">
        <v>15963.439999999999</v>
      </c>
      <c r="CH231" s="606">
        <v>13516.047999999995</v>
      </c>
      <c r="CI231" s="606">
        <v>13500</v>
      </c>
      <c r="CJ231" s="606">
        <v>42979.487999999998</v>
      </c>
      <c r="CK231" s="609">
        <v>225642.31199999998</v>
      </c>
      <c r="CL231" s="609">
        <v>0</v>
      </c>
      <c r="CM231" s="609"/>
      <c r="CN231" s="609"/>
      <c r="CO231" s="609"/>
      <c r="CP231" s="609">
        <v>0</v>
      </c>
      <c r="CQ231" s="609">
        <v>1906.1999999999998</v>
      </c>
      <c r="CR231" s="609">
        <v>1044.2</v>
      </c>
      <c r="CS231" s="609">
        <v>262.60000000000002</v>
      </c>
      <c r="CT231" s="618">
        <v>228855.31200000001</v>
      </c>
      <c r="CU231" s="613">
        <v>1440</v>
      </c>
      <c r="CV231" s="613">
        <v>840</v>
      </c>
      <c r="CW231" s="613">
        <v>1650</v>
      </c>
      <c r="CX231" s="623">
        <v>3930</v>
      </c>
      <c r="CY231" s="618">
        <v>30300.3</v>
      </c>
      <c r="CZ231" s="613">
        <v>1440</v>
      </c>
      <c r="DA231" s="613">
        <v>840</v>
      </c>
      <c r="DB231" s="613">
        <v>1650</v>
      </c>
      <c r="DC231" s="623">
        <v>3930</v>
      </c>
      <c r="DD231" s="618">
        <v>30300.3</v>
      </c>
      <c r="DJ231" s="739">
        <f t="shared" ref="DJ231:DJ265" si="17">CT231+CY231+DD231+DI231</f>
        <v>289455.91200000001</v>
      </c>
    </row>
    <row r="232" spans="1:114" x14ac:dyDescent="0.25">
      <c r="A232" s="5">
        <v>2751454</v>
      </c>
      <c r="C232" s="5" t="s">
        <v>664</v>
      </c>
      <c r="CG232" s="606">
        <v>0</v>
      </c>
      <c r="CH232" s="606">
        <v>6486.1440000000002</v>
      </c>
      <c r="CI232" s="606">
        <v>0</v>
      </c>
      <c r="CJ232" s="606">
        <v>6486.1440000000002</v>
      </c>
      <c r="CK232" s="609">
        <v>34052.256000000001</v>
      </c>
      <c r="CL232" s="609">
        <v>0</v>
      </c>
      <c r="CM232" s="609"/>
      <c r="CN232" s="609"/>
      <c r="CO232" s="609"/>
      <c r="CP232" s="609">
        <v>0</v>
      </c>
      <c r="CQ232" s="609">
        <v>3016.7999999999997</v>
      </c>
      <c r="CR232" s="609">
        <v>149.6</v>
      </c>
      <c r="CS232" s="609">
        <v>0</v>
      </c>
      <c r="CT232" s="618">
        <v>37218.656000000003</v>
      </c>
      <c r="CU232" s="613">
        <v>0</v>
      </c>
      <c r="CV232" s="613">
        <v>2579.9386666666664</v>
      </c>
      <c r="CW232" s="613">
        <v>0</v>
      </c>
      <c r="CX232" s="623">
        <v>2579.9386666666664</v>
      </c>
      <c r="CY232" s="618">
        <v>19891.327119999998</v>
      </c>
      <c r="CZ232" s="613">
        <v>0</v>
      </c>
      <c r="DA232" s="613">
        <v>2579.9386666666664</v>
      </c>
      <c r="DB232" s="613">
        <v>0</v>
      </c>
      <c r="DC232" s="623">
        <v>2579.9386666666664</v>
      </c>
      <c r="DD232" s="618">
        <v>19891.327119999998</v>
      </c>
      <c r="DJ232" s="739">
        <f t="shared" si="17"/>
        <v>77001.310240000006</v>
      </c>
    </row>
    <row r="233" spans="1:114" x14ac:dyDescent="0.25">
      <c r="A233" s="5" t="s">
        <v>665</v>
      </c>
      <c r="C233" s="5" t="s">
        <v>666</v>
      </c>
      <c r="CG233" s="606">
        <v>4314</v>
      </c>
      <c r="CH233" s="606">
        <v>2520</v>
      </c>
      <c r="CI233" s="606">
        <v>2863.0000000000005</v>
      </c>
      <c r="CJ233" s="606">
        <v>9697</v>
      </c>
      <c r="CK233" s="609">
        <v>50909.25</v>
      </c>
      <c r="CL233" s="609">
        <v>0</v>
      </c>
      <c r="CM233" s="609"/>
      <c r="CN233" s="609"/>
      <c r="CO233" s="609"/>
      <c r="CP233" s="609">
        <v>0</v>
      </c>
      <c r="CQ233" s="609">
        <v>3371.4</v>
      </c>
      <c r="CR233" s="609">
        <v>686.80000000000007</v>
      </c>
      <c r="CS233" s="609">
        <v>1800</v>
      </c>
      <c r="CT233" s="618">
        <v>56767.450000000004</v>
      </c>
      <c r="CU233" s="613">
        <v>1440</v>
      </c>
      <c r="CV233" s="613">
        <v>2058</v>
      </c>
      <c r="CW233" s="613">
        <v>1650</v>
      </c>
      <c r="CX233" s="623">
        <v>5148</v>
      </c>
      <c r="CY233" s="618">
        <v>39691.08</v>
      </c>
      <c r="CZ233" s="613">
        <v>1440</v>
      </c>
      <c r="DA233" s="613">
        <v>2058</v>
      </c>
      <c r="DB233" s="613">
        <v>1650</v>
      </c>
      <c r="DC233" s="623">
        <v>5148</v>
      </c>
      <c r="DD233" s="618">
        <v>39691.08</v>
      </c>
      <c r="DJ233" s="739">
        <f t="shared" si="17"/>
        <v>136149.60999999999</v>
      </c>
    </row>
    <row r="234" spans="1:114" x14ac:dyDescent="0.25">
      <c r="A234" s="5">
        <v>206146</v>
      </c>
      <c r="C234" s="5" t="s">
        <v>667</v>
      </c>
      <c r="CG234" s="606">
        <v>7734</v>
      </c>
      <c r="CH234" s="606">
        <v>4018</v>
      </c>
      <c r="CI234" s="606">
        <v>6120</v>
      </c>
      <c r="CJ234" s="606">
        <v>17872</v>
      </c>
      <c r="CK234" s="609">
        <v>93828</v>
      </c>
      <c r="CL234" s="609">
        <v>0</v>
      </c>
      <c r="CM234" s="609"/>
      <c r="CN234" s="609"/>
      <c r="CO234" s="609"/>
      <c r="CP234" s="609">
        <v>0</v>
      </c>
      <c r="CQ234" s="609">
        <v>520.79999999999995</v>
      </c>
      <c r="CR234" s="609">
        <v>594.4</v>
      </c>
      <c r="CS234" s="609">
        <v>53.400000000000006</v>
      </c>
      <c r="CT234" s="618">
        <v>94996.599999999991</v>
      </c>
      <c r="CU234" s="613">
        <v>720</v>
      </c>
      <c r="CV234" s="613">
        <v>1470</v>
      </c>
      <c r="CW234" s="613">
        <v>360</v>
      </c>
      <c r="CX234" s="623">
        <v>2550</v>
      </c>
      <c r="CY234" s="618">
        <v>19660.5</v>
      </c>
      <c r="CZ234" s="613">
        <v>720</v>
      </c>
      <c r="DA234" s="613">
        <v>1470</v>
      </c>
      <c r="DB234" s="613">
        <v>360</v>
      </c>
      <c r="DC234" s="623">
        <v>2550</v>
      </c>
      <c r="DD234" s="618">
        <v>19660.5</v>
      </c>
      <c r="DJ234" s="739">
        <f t="shared" si="17"/>
        <v>134317.59999999998</v>
      </c>
    </row>
    <row r="235" spans="1:114" x14ac:dyDescent="0.25">
      <c r="A235" s="5" t="s">
        <v>668</v>
      </c>
      <c r="C235" s="5" t="s">
        <v>669</v>
      </c>
      <c r="CG235" s="606">
        <v>5160</v>
      </c>
      <c r="CH235" s="606">
        <v>4410</v>
      </c>
      <c r="CI235" s="606">
        <v>4295</v>
      </c>
      <c r="CJ235" s="606">
        <v>13865</v>
      </c>
      <c r="CK235" s="609">
        <v>72791.25</v>
      </c>
      <c r="CL235" s="609">
        <v>0</v>
      </c>
      <c r="CM235" s="609"/>
      <c r="CN235" s="609"/>
      <c r="CO235" s="609"/>
      <c r="CP235" s="609">
        <v>0</v>
      </c>
      <c r="CQ235" s="609">
        <v>6198.5999999999995</v>
      </c>
      <c r="CR235" s="609">
        <v>656.40000000000009</v>
      </c>
      <c r="CS235" s="609">
        <v>260.8</v>
      </c>
      <c r="CT235" s="618">
        <v>79907.05</v>
      </c>
      <c r="CU235" s="613">
        <v>3564</v>
      </c>
      <c r="CV235" s="613">
        <v>2688</v>
      </c>
      <c r="CW235" s="613">
        <v>2640</v>
      </c>
      <c r="CX235" s="623">
        <v>8892</v>
      </c>
      <c r="CY235" s="618">
        <v>68557.319999999992</v>
      </c>
      <c r="CZ235" s="613">
        <v>3564</v>
      </c>
      <c r="DA235" s="613">
        <v>2688</v>
      </c>
      <c r="DB235" s="613">
        <v>2640</v>
      </c>
      <c r="DC235" s="623">
        <v>8892</v>
      </c>
      <c r="DD235" s="618">
        <v>68557.319999999992</v>
      </c>
      <c r="DJ235" s="739">
        <f t="shared" si="17"/>
        <v>217021.69</v>
      </c>
    </row>
    <row r="236" spans="1:114" x14ac:dyDescent="0.25">
      <c r="A236" s="5">
        <v>2534321</v>
      </c>
      <c r="C236" s="5" t="s">
        <v>670</v>
      </c>
      <c r="CG236" s="606">
        <v>10374.52</v>
      </c>
      <c r="CH236" s="606">
        <v>9660</v>
      </c>
      <c r="CI236" s="606">
        <v>9892.9999999999982</v>
      </c>
      <c r="CJ236" s="606">
        <v>29927.519999999997</v>
      </c>
      <c r="CK236" s="609">
        <v>157119.47999999998</v>
      </c>
      <c r="CL236" s="609">
        <v>0</v>
      </c>
      <c r="CM236" s="609"/>
      <c r="CN236" s="609"/>
      <c r="CO236" s="609"/>
      <c r="CP236" s="609">
        <v>0</v>
      </c>
      <c r="CQ236" s="609">
        <v>6779.4</v>
      </c>
      <c r="CR236" s="609">
        <v>3135.2000000000003</v>
      </c>
      <c r="CS236" s="609">
        <v>0</v>
      </c>
      <c r="CT236" s="618">
        <v>167034.07999999999</v>
      </c>
      <c r="CU236" s="613">
        <v>2820</v>
      </c>
      <c r="CV236" s="613">
        <v>4662</v>
      </c>
      <c r="CW236" s="613">
        <v>2775</v>
      </c>
      <c r="CX236" s="623">
        <v>10257</v>
      </c>
      <c r="CY236" s="618">
        <v>79081.47</v>
      </c>
      <c r="CZ236" s="613">
        <v>2820</v>
      </c>
      <c r="DA236" s="613">
        <v>4662</v>
      </c>
      <c r="DB236" s="613">
        <v>2775</v>
      </c>
      <c r="DC236" s="623">
        <v>10257</v>
      </c>
      <c r="DD236" s="618">
        <v>79081.47</v>
      </c>
      <c r="DJ236" s="739">
        <f t="shared" si="17"/>
        <v>325197.02</v>
      </c>
    </row>
    <row r="237" spans="1:114" x14ac:dyDescent="0.25">
      <c r="A237" s="5" t="s">
        <v>671</v>
      </c>
      <c r="C237" s="5" t="s">
        <v>672</v>
      </c>
      <c r="CG237" s="606">
        <v>18505</v>
      </c>
      <c r="CH237" s="606">
        <v>8901.5733333333337</v>
      </c>
      <c r="CI237" s="606">
        <v>17915.000000000004</v>
      </c>
      <c r="CJ237" s="606">
        <v>45321.573333333334</v>
      </c>
      <c r="CK237" s="609">
        <v>237938.26</v>
      </c>
      <c r="CL237" s="609">
        <v>0</v>
      </c>
      <c r="CM237" s="609"/>
      <c r="CN237" s="609"/>
      <c r="CO237" s="609"/>
      <c r="CP237" s="609">
        <v>0</v>
      </c>
      <c r="CQ237" s="609">
        <v>955.19999999999993</v>
      </c>
      <c r="CR237" s="609">
        <v>905.2</v>
      </c>
      <c r="CS237" s="609">
        <v>0</v>
      </c>
      <c r="CT237" s="618">
        <v>239798.66000000003</v>
      </c>
      <c r="CU237" s="613">
        <v>144</v>
      </c>
      <c r="CV237" s="613">
        <v>798</v>
      </c>
      <c r="CW237" s="613">
        <v>330</v>
      </c>
      <c r="CX237" s="623">
        <v>1272</v>
      </c>
      <c r="CY237" s="618">
        <v>9807.1200000000008</v>
      </c>
      <c r="CZ237" s="613">
        <v>144</v>
      </c>
      <c r="DA237" s="613">
        <v>798</v>
      </c>
      <c r="DB237" s="613">
        <v>330</v>
      </c>
      <c r="DC237" s="623">
        <v>1272</v>
      </c>
      <c r="DD237" s="618">
        <v>9807.1200000000008</v>
      </c>
      <c r="DJ237" s="739">
        <f t="shared" si="17"/>
        <v>259412.90000000002</v>
      </c>
    </row>
    <row r="238" spans="1:114" x14ac:dyDescent="0.25">
      <c r="A238" s="5" t="s">
        <v>673</v>
      </c>
      <c r="C238" s="5" t="s">
        <v>674</v>
      </c>
      <c r="CG238" s="606">
        <v>4608</v>
      </c>
      <c r="CH238" s="606">
        <v>1890</v>
      </c>
      <c r="CI238" s="606">
        <v>2683.9999999999995</v>
      </c>
      <c r="CJ238" s="606">
        <v>9182</v>
      </c>
      <c r="CK238" s="609">
        <v>48205.5</v>
      </c>
      <c r="CL238" s="609">
        <v>0</v>
      </c>
      <c r="CM238" s="609"/>
      <c r="CN238" s="609"/>
      <c r="CO238" s="609"/>
      <c r="CP238" s="609">
        <v>0</v>
      </c>
      <c r="CQ238" s="609">
        <v>1547.3999999999999</v>
      </c>
      <c r="CR238" s="609">
        <v>730.80000000000007</v>
      </c>
      <c r="CS238" s="609">
        <v>145.4</v>
      </c>
      <c r="CT238" s="618">
        <v>50629.100000000006</v>
      </c>
      <c r="CU238" s="613">
        <v>1500</v>
      </c>
      <c r="CV238" s="613">
        <v>2072</v>
      </c>
      <c r="CW238" s="613">
        <v>1287</v>
      </c>
      <c r="CX238" s="623">
        <v>4859</v>
      </c>
      <c r="CY238" s="618">
        <v>37462.89</v>
      </c>
      <c r="CZ238" s="613">
        <v>1500</v>
      </c>
      <c r="DA238" s="613">
        <v>2072</v>
      </c>
      <c r="DB238" s="613">
        <v>1287</v>
      </c>
      <c r="DC238" s="623">
        <v>4859</v>
      </c>
      <c r="DD238" s="618">
        <v>37462.89</v>
      </c>
      <c r="DJ238" s="739">
        <f t="shared" si="17"/>
        <v>125554.88</v>
      </c>
    </row>
    <row r="239" spans="1:114" x14ac:dyDescent="0.25">
      <c r="A239" s="5" t="s">
        <v>675</v>
      </c>
      <c r="C239" s="5" t="s">
        <v>676</v>
      </c>
      <c r="CG239" s="606">
        <v>14010</v>
      </c>
      <c r="CH239" s="606">
        <v>11284</v>
      </c>
      <c r="CI239" s="606">
        <v>11274</v>
      </c>
      <c r="CJ239" s="606">
        <v>36568</v>
      </c>
      <c r="CK239" s="609">
        <v>191982</v>
      </c>
      <c r="CL239" s="609">
        <v>0</v>
      </c>
      <c r="CM239" s="609"/>
      <c r="CN239" s="609"/>
      <c r="CO239" s="609"/>
      <c r="CP239" s="609">
        <v>0</v>
      </c>
      <c r="CQ239" s="609">
        <v>16354.8</v>
      </c>
      <c r="CR239" s="609">
        <v>928.80000000000007</v>
      </c>
      <c r="CS239" s="609">
        <v>4594.2</v>
      </c>
      <c r="CT239" s="618">
        <v>213859.8</v>
      </c>
      <c r="CU239" s="613">
        <v>5010</v>
      </c>
      <c r="CV239" s="613">
        <v>8092</v>
      </c>
      <c r="CW239" s="613">
        <v>3517.5</v>
      </c>
      <c r="CX239" s="623">
        <v>16619.5</v>
      </c>
      <c r="CY239" s="618">
        <v>128136.345</v>
      </c>
      <c r="CZ239" s="613">
        <v>5010</v>
      </c>
      <c r="DA239" s="613">
        <v>8092</v>
      </c>
      <c r="DB239" s="613">
        <v>3517.5</v>
      </c>
      <c r="DC239" s="623">
        <v>16619.5</v>
      </c>
      <c r="DD239" s="618">
        <v>128136.345</v>
      </c>
      <c r="DJ239" s="739">
        <f t="shared" si="17"/>
        <v>470132.49</v>
      </c>
    </row>
    <row r="240" spans="1:114" x14ac:dyDescent="0.25">
      <c r="A240" s="5" t="s">
        <v>677</v>
      </c>
      <c r="C240" s="5" t="s">
        <v>678</v>
      </c>
      <c r="CG240" s="606">
        <v>16969.490000000002</v>
      </c>
      <c r="CH240" s="606">
        <v>11234.384000000002</v>
      </c>
      <c r="CI240" s="606">
        <v>11811</v>
      </c>
      <c r="CJ240" s="606">
        <v>40014.874000000003</v>
      </c>
      <c r="CK240" s="609">
        <v>210078.08850000001</v>
      </c>
      <c r="CL240" s="609">
        <v>0</v>
      </c>
      <c r="CM240" s="609"/>
      <c r="CN240" s="609"/>
      <c r="CO240" s="609"/>
      <c r="CP240" s="609">
        <v>0</v>
      </c>
      <c r="CQ240" s="609">
        <v>6603</v>
      </c>
      <c r="CR240" s="609">
        <v>2973</v>
      </c>
      <c r="CS240" s="609">
        <v>0</v>
      </c>
      <c r="CT240" s="618">
        <v>219654.08850000001</v>
      </c>
      <c r="CU240" s="613">
        <v>2985</v>
      </c>
      <c r="CV240" s="613">
        <v>2310</v>
      </c>
      <c r="CW240" s="613">
        <v>2640</v>
      </c>
      <c r="CX240" s="623">
        <v>7935</v>
      </c>
      <c r="CY240" s="618">
        <v>61178.85</v>
      </c>
      <c r="CZ240" s="613">
        <v>2985</v>
      </c>
      <c r="DA240" s="613">
        <v>2310</v>
      </c>
      <c r="DB240" s="613">
        <v>2640</v>
      </c>
      <c r="DC240" s="623">
        <v>7935</v>
      </c>
      <c r="DD240" s="618">
        <v>61178.85</v>
      </c>
      <c r="DJ240" s="739">
        <f t="shared" si="17"/>
        <v>342011.78849999997</v>
      </c>
    </row>
    <row r="241" spans="1:114" x14ac:dyDescent="0.25">
      <c r="A241" s="5" t="s">
        <v>679</v>
      </c>
      <c r="C241" s="5" t="s">
        <v>680</v>
      </c>
      <c r="CG241" s="606">
        <v>8028</v>
      </c>
      <c r="CH241" s="606">
        <v>5959.7253333333329</v>
      </c>
      <c r="CI241" s="606">
        <v>6442</v>
      </c>
      <c r="CJ241" s="606">
        <v>20429.725333333332</v>
      </c>
      <c r="CK241" s="609">
        <v>107256.05799999999</v>
      </c>
      <c r="CL241" s="609">
        <v>0</v>
      </c>
      <c r="CM241" s="609"/>
      <c r="CN241" s="609"/>
      <c r="CO241" s="609"/>
      <c r="CP241" s="609">
        <v>0</v>
      </c>
      <c r="CQ241" s="609">
        <v>6207</v>
      </c>
      <c r="CR241" s="609">
        <v>216.8</v>
      </c>
      <c r="CS241" s="609">
        <v>122.60000000000001</v>
      </c>
      <c r="CT241" s="618">
        <v>113802.458</v>
      </c>
      <c r="CU241" s="613">
        <v>3240</v>
      </c>
      <c r="CV241" s="613">
        <v>3704.4000000000005</v>
      </c>
      <c r="CW241" s="613">
        <v>3252</v>
      </c>
      <c r="CX241" s="623">
        <v>10196.400000000001</v>
      </c>
      <c r="CY241" s="618">
        <v>78614.244000000006</v>
      </c>
      <c r="CZ241" s="613">
        <v>3240</v>
      </c>
      <c r="DA241" s="613">
        <v>3704.4000000000005</v>
      </c>
      <c r="DB241" s="613">
        <v>3252</v>
      </c>
      <c r="DC241" s="623">
        <v>10196.400000000001</v>
      </c>
      <c r="DD241" s="618">
        <v>78614.244000000006</v>
      </c>
      <c r="DJ241" s="739">
        <f t="shared" si="17"/>
        <v>271030.946</v>
      </c>
    </row>
    <row r="242" spans="1:114" x14ac:dyDescent="0.25">
      <c r="A242" s="5" t="s">
        <v>681</v>
      </c>
      <c r="C242" s="5" t="s">
        <v>682</v>
      </c>
      <c r="CG242" s="606">
        <v>4020</v>
      </c>
      <c r="CH242" s="606">
        <v>3150</v>
      </c>
      <c r="CI242" s="606">
        <v>4116</v>
      </c>
      <c r="CJ242" s="606">
        <v>11286</v>
      </c>
      <c r="CK242" s="609">
        <v>59251.5</v>
      </c>
      <c r="CL242" s="609">
        <v>0</v>
      </c>
      <c r="CM242" s="609"/>
      <c r="CN242" s="609"/>
      <c r="CO242" s="609"/>
      <c r="CP242" s="609">
        <v>0</v>
      </c>
      <c r="CQ242" s="609">
        <v>4065.6</v>
      </c>
      <c r="CR242" s="609">
        <v>480.8</v>
      </c>
      <c r="CS242" s="609">
        <v>9.2000000000000011</v>
      </c>
      <c r="CT242" s="618">
        <v>63807.1</v>
      </c>
      <c r="CU242" s="613">
        <v>2520</v>
      </c>
      <c r="CV242" s="613">
        <v>2702</v>
      </c>
      <c r="CW242" s="613">
        <v>2310</v>
      </c>
      <c r="CX242" s="623">
        <v>7532</v>
      </c>
      <c r="CY242" s="618">
        <v>58071.72</v>
      </c>
      <c r="CZ242" s="613">
        <v>2520</v>
      </c>
      <c r="DA242" s="613">
        <v>2702</v>
      </c>
      <c r="DB242" s="613">
        <v>2310</v>
      </c>
      <c r="DC242" s="623">
        <v>7532</v>
      </c>
      <c r="DD242" s="618">
        <v>58071.72</v>
      </c>
      <c r="DJ242" s="739">
        <f t="shared" si="17"/>
        <v>179950.54</v>
      </c>
    </row>
    <row r="243" spans="1:114" x14ac:dyDescent="0.25">
      <c r="A243" s="5" t="s">
        <v>683</v>
      </c>
      <c r="C243" s="5" t="s">
        <v>684</v>
      </c>
      <c r="CG243" s="606">
        <v>5670</v>
      </c>
      <c r="CH243" s="606">
        <v>2982</v>
      </c>
      <c r="CI243" s="606">
        <v>6120</v>
      </c>
      <c r="CJ243" s="606">
        <v>14772</v>
      </c>
      <c r="CK243" s="609">
        <v>77553</v>
      </c>
      <c r="CL243" s="609">
        <v>0</v>
      </c>
      <c r="CM243" s="609"/>
      <c r="CN243" s="609"/>
      <c r="CO243" s="609"/>
      <c r="CP243" s="609">
        <v>0</v>
      </c>
      <c r="CQ243" s="609">
        <v>1089</v>
      </c>
      <c r="CR243" s="609">
        <v>706.80000000000007</v>
      </c>
      <c r="CS243" s="609">
        <v>75</v>
      </c>
      <c r="CT243" s="618">
        <v>79423.8</v>
      </c>
      <c r="CU243" s="613">
        <v>1008</v>
      </c>
      <c r="CV243" s="613">
        <v>1218</v>
      </c>
      <c r="CW243" s="613">
        <v>594</v>
      </c>
      <c r="CX243" s="623">
        <v>2820</v>
      </c>
      <c r="CY243" s="618">
        <v>21742.2</v>
      </c>
      <c r="CZ243" s="613">
        <v>1008</v>
      </c>
      <c r="DA243" s="613">
        <v>1218</v>
      </c>
      <c r="DB243" s="613">
        <v>594</v>
      </c>
      <c r="DC243" s="623">
        <v>2820</v>
      </c>
      <c r="DD243" s="618">
        <v>21742.2</v>
      </c>
      <c r="DJ243" s="739">
        <f t="shared" si="17"/>
        <v>122908.2</v>
      </c>
    </row>
    <row r="244" spans="1:114" x14ac:dyDescent="0.25">
      <c r="A244" s="5" t="s">
        <v>685</v>
      </c>
      <c r="C244" s="5" t="s">
        <v>686</v>
      </c>
      <c r="CG244" s="606">
        <v>4032</v>
      </c>
      <c r="CH244" s="606">
        <v>2562</v>
      </c>
      <c r="CI244" s="606">
        <v>3221.454545454545</v>
      </c>
      <c r="CJ244" s="606">
        <v>9815.4545454545441</v>
      </c>
      <c r="CK244" s="609">
        <v>51531.136363636353</v>
      </c>
      <c r="CL244" s="609">
        <v>0</v>
      </c>
      <c r="CM244" s="609"/>
      <c r="CN244" s="609"/>
      <c r="CO244" s="609"/>
      <c r="CP244" s="609">
        <v>0</v>
      </c>
      <c r="CQ244" s="609">
        <v>0</v>
      </c>
      <c r="CR244" s="609">
        <v>65.2</v>
      </c>
      <c r="CS244" s="609">
        <v>0</v>
      </c>
      <c r="CT244" s="618">
        <v>51596.33636363635</v>
      </c>
      <c r="CU244" s="613">
        <v>0</v>
      </c>
      <c r="CV244" s="613">
        <v>0</v>
      </c>
      <c r="CW244" s="613">
        <v>0</v>
      </c>
      <c r="CX244" s="623">
        <v>0</v>
      </c>
      <c r="CY244" s="618">
        <v>0</v>
      </c>
      <c r="CZ244" s="613">
        <v>0</v>
      </c>
      <c r="DA244" s="613">
        <v>0</v>
      </c>
      <c r="DB244" s="613">
        <v>0</v>
      </c>
      <c r="DC244" s="623">
        <v>0</v>
      </c>
      <c r="DD244" s="618">
        <v>0</v>
      </c>
      <c r="DJ244" s="739">
        <f t="shared" si="17"/>
        <v>51596.33636363635</v>
      </c>
    </row>
    <row r="245" spans="1:114" x14ac:dyDescent="0.25">
      <c r="A245" s="5">
        <v>206154</v>
      </c>
      <c r="C245" s="5" t="s">
        <v>687</v>
      </c>
      <c r="CG245" s="606">
        <v>9852</v>
      </c>
      <c r="CH245" s="606">
        <v>6560.4000000000005</v>
      </c>
      <c r="CI245" s="606">
        <v>8768.5714285714275</v>
      </c>
      <c r="CJ245" s="606">
        <v>25180.971428571429</v>
      </c>
      <c r="CK245" s="609">
        <v>132200.1</v>
      </c>
      <c r="CL245" s="609">
        <v>0</v>
      </c>
      <c r="CM245" s="609"/>
      <c r="CN245" s="609"/>
      <c r="CO245" s="609"/>
      <c r="CP245" s="609">
        <v>0</v>
      </c>
      <c r="CQ245" s="609">
        <v>7821</v>
      </c>
      <c r="CR245" s="609">
        <v>1011.2</v>
      </c>
      <c r="CS245" s="609">
        <v>2443.4</v>
      </c>
      <c r="CT245" s="618">
        <v>143475.70000000001</v>
      </c>
      <c r="CU245" s="613">
        <v>0</v>
      </c>
      <c r="CV245" s="613">
        <v>1890</v>
      </c>
      <c r="CW245" s="613">
        <v>0</v>
      </c>
      <c r="CX245" s="623">
        <v>1890</v>
      </c>
      <c r="CY245" s="618">
        <v>14571.9</v>
      </c>
      <c r="CZ245" s="613">
        <v>0</v>
      </c>
      <c r="DA245" s="613">
        <v>1890</v>
      </c>
      <c r="DB245" s="613">
        <v>0</v>
      </c>
      <c r="DC245" s="623">
        <v>1890</v>
      </c>
      <c r="DD245" s="618">
        <v>14571.9</v>
      </c>
      <c r="DJ245" s="739">
        <f t="shared" si="17"/>
        <v>172619.5</v>
      </c>
    </row>
    <row r="246" spans="1:114" x14ac:dyDescent="0.25">
      <c r="A246" s="5" t="s">
        <v>688</v>
      </c>
      <c r="C246" s="5" t="s">
        <v>689</v>
      </c>
      <c r="CG246" s="606">
        <v>6348</v>
      </c>
      <c r="CH246" s="606">
        <v>4625.5999999999995</v>
      </c>
      <c r="CI246" s="606">
        <v>5985</v>
      </c>
      <c r="CJ246" s="606">
        <v>16958.599999999999</v>
      </c>
      <c r="CK246" s="609">
        <v>89032.65</v>
      </c>
      <c r="CL246" s="609">
        <v>0</v>
      </c>
      <c r="CM246" s="609"/>
      <c r="CN246" s="609"/>
      <c r="CO246" s="609"/>
      <c r="CP246" s="609">
        <v>0</v>
      </c>
      <c r="CQ246" s="609">
        <v>1047.5999999999999</v>
      </c>
      <c r="CR246" s="609">
        <v>2209.8000000000002</v>
      </c>
      <c r="CS246" s="609">
        <v>189.20000000000002</v>
      </c>
      <c r="CT246" s="618">
        <v>92479.25</v>
      </c>
      <c r="CU246" s="613">
        <v>1980</v>
      </c>
      <c r="CV246" s="613">
        <v>2100</v>
      </c>
      <c r="CW246" s="613">
        <v>2475</v>
      </c>
      <c r="CX246" s="623">
        <v>6555</v>
      </c>
      <c r="CY246" s="618">
        <v>50539.05</v>
      </c>
      <c r="CZ246" s="613">
        <v>1980</v>
      </c>
      <c r="DA246" s="613">
        <v>2100</v>
      </c>
      <c r="DB246" s="613">
        <v>2475</v>
      </c>
      <c r="DC246" s="623">
        <v>6555</v>
      </c>
      <c r="DD246" s="618">
        <v>50539.05</v>
      </c>
      <c r="DJ246" s="739">
        <f t="shared" si="17"/>
        <v>193557.34999999998</v>
      </c>
    </row>
    <row r="247" spans="1:114" x14ac:dyDescent="0.25">
      <c r="A247" s="5">
        <v>2751455</v>
      </c>
      <c r="C247" s="5" t="s">
        <v>690</v>
      </c>
      <c r="CG247" s="606">
        <v>0</v>
      </c>
      <c r="CH247" s="606">
        <v>588</v>
      </c>
      <c r="CI247" s="606">
        <v>0</v>
      </c>
      <c r="CJ247" s="606">
        <v>588</v>
      </c>
      <c r="CK247" s="609">
        <v>3087</v>
      </c>
      <c r="CL247" s="609">
        <v>0</v>
      </c>
      <c r="CM247" s="609"/>
      <c r="CN247" s="609"/>
      <c r="CO247" s="609"/>
      <c r="CP247" s="609">
        <v>0</v>
      </c>
      <c r="CQ247" s="609">
        <v>235.2</v>
      </c>
      <c r="CR247" s="609">
        <v>0</v>
      </c>
      <c r="CS247" s="609">
        <v>0</v>
      </c>
      <c r="CT247" s="618">
        <v>3322.2</v>
      </c>
      <c r="CU247" s="613">
        <v>0</v>
      </c>
      <c r="CV247" s="613">
        <v>994</v>
      </c>
      <c r="CW247" s="613">
        <v>0</v>
      </c>
      <c r="CX247" s="623">
        <v>994</v>
      </c>
      <c r="CY247" s="618">
        <v>7663.74</v>
      </c>
      <c r="CZ247" s="613">
        <v>0</v>
      </c>
      <c r="DA247" s="613">
        <v>994</v>
      </c>
      <c r="DB247" s="613">
        <v>0</v>
      </c>
      <c r="DC247" s="623">
        <v>994</v>
      </c>
      <c r="DD247" s="618">
        <v>7663.74</v>
      </c>
      <c r="DJ247" s="739">
        <f t="shared" si="17"/>
        <v>18649.68</v>
      </c>
    </row>
    <row r="248" spans="1:114" x14ac:dyDescent="0.25">
      <c r="A248" s="5" t="s">
        <v>691</v>
      </c>
      <c r="C248" s="5" t="s">
        <v>692</v>
      </c>
      <c r="CG248" s="606">
        <v>10626</v>
      </c>
      <c r="CH248" s="606">
        <v>6643</v>
      </c>
      <c r="CI248" s="606">
        <v>7990.7142857142853</v>
      </c>
      <c r="CJ248" s="606">
        <v>25259.714285714286</v>
      </c>
      <c r="CK248" s="609">
        <v>132613.5</v>
      </c>
      <c r="CL248" s="609">
        <v>0</v>
      </c>
      <c r="CM248" s="609"/>
      <c r="CN248" s="609"/>
      <c r="CO248" s="609"/>
      <c r="CP248" s="609">
        <v>0</v>
      </c>
      <c r="CQ248" s="609">
        <v>885.6</v>
      </c>
      <c r="CR248" s="609">
        <v>189.60000000000002</v>
      </c>
      <c r="CS248" s="609">
        <v>0</v>
      </c>
      <c r="CT248" s="618">
        <v>133688.70000000001</v>
      </c>
      <c r="CU248" s="613">
        <v>288</v>
      </c>
      <c r="CV248" s="613">
        <v>210</v>
      </c>
      <c r="CW248" s="613">
        <v>330</v>
      </c>
      <c r="CX248" s="623">
        <v>828</v>
      </c>
      <c r="CY248" s="618">
        <v>6383.88</v>
      </c>
      <c r="CZ248" s="613">
        <v>288</v>
      </c>
      <c r="DA248" s="613">
        <v>210</v>
      </c>
      <c r="DB248" s="613">
        <v>330</v>
      </c>
      <c r="DC248" s="623">
        <v>828</v>
      </c>
      <c r="DD248" s="618">
        <v>6383.88</v>
      </c>
      <c r="DJ248" s="739">
        <f t="shared" si="17"/>
        <v>146456.46000000002</v>
      </c>
    </row>
    <row r="249" spans="1:114" x14ac:dyDescent="0.25">
      <c r="A249" s="5">
        <v>206103</v>
      </c>
      <c r="C249" s="5" t="s">
        <v>693</v>
      </c>
      <c r="CG249" s="606">
        <v>12382.5</v>
      </c>
      <c r="CH249" s="606">
        <v>9408</v>
      </c>
      <c r="CI249" s="606">
        <v>9460.0000000000018</v>
      </c>
      <c r="CJ249" s="606">
        <v>31250.5</v>
      </c>
      <c r="CK249" s="609">
        <v>164065.125</v>
      </c>
      <c r="CL249" s="609">
        <v>0</v>
      </c>
      <c r="CM249" s="609"/>
      <c r="CN249" s="609"/>
      <c r="CO249" s="609"/>
      <c r="CP249" s="609">
        <v>0</v>
      </c>
      <c r="CQ249" s="609">
        <v>4165.8</v>
      </c>
      <c r="CR249" s="609">
        <v>1327.2</v>
      </c>
      <c r="CS249" s="609">
        <v>0</v>
      </c>
      <c r="CT249" s="618">
        <v>169558.125</v>
      </c>
      <c r="CU249" s="613">
        <v>1512</v>
      </c>
      <c r="CV249" s="613">
        <v>1386</v>
      </c>
      <c r="CW249" s="613">
        <v>1221</v>
      </c>
      <c r="CX249" s="623">
        <v>4119</v>
      </c>
      <c r="CY249" s="618">
        <v>31757.49</v>
      </c>
      <c r="CZ249" s="613">
        <v>1512</v>
      </c>
      <c r="DA249" s="613">
        <v>1386</v>
      </c>
      <c r="DB249" s="613">
        <v>1221</v>
      </c>
      <c r="DC249" s="623">
        <v>4119</v>
      </c>
      <c r="DD249" s="618">
        <v>31757.49</v>
      </c>
      <c r="DJ249" s="739">
        <f t="shared" si="17"/>
        <v>233073.10499999998</v>
      </c>
    </row>
    <row r="250" spans="1:114" x14ac:dyDescent="0.25">
      <c r="A250" s="5">
        <v>2614882</v>
      </c>
      <c r="C250" s="5" t="s">
        <v>694</v>
      </c>
      <c r="CG250" s="606">
        <v>7415.3100000000013</v>
      </c>
      <c r="CH250" s="606">
        <v>4736.2466666666669</v>
      </c>
      <c r="CI250" s="606">
        <v>6156</v>
      </c>
      <c r="CJ250" s="606">
        <v>18307.556666666667</v>
      </c>
      <c r="CK250" s="609">
        <v>96114.672500000001</v>
      </c>
      <c r="CL250" s="609">
        <v>0</v>
      </c>
      <c r="CM250" s="609"/>
      <c r="CN250" s="609"/>
      <c r="CO250" s="609"/>
      <c r="CP250" s="609">
        <v>0</v>
      </c>
      <c r="CQ250" s="609">
        <v>1311</v>
      </c>
      <c r="CR250" s="609">
        <v>1080.4000000000001</v>
      </c>
      <c r="CS250" s="609">
        <v>0</v>
      </c>
      <c r="CT250" s="618">
        <v>98506.072499999995</v>
      </c>
      <c r="CU250" s="613">
        <v>793.52</v>
      </c>
      <c r="CV250" s="613">
        <v>1064.3359999999998</v>
      </c>
      <c r="CW250" s="613">
        <v>801</v>
      </c>
      <c r="CX250" s="623">
        <v>2658.8559999999998</v>
      </c>
      <c r="CY250" s="618">
        <v>20499.779759999998</v>
      </c>
      <c r="CZ250" s="613">
        <v>793.52</v>
      </c>
      <c r="DA250" s="613">
        <v>1064.3359999999998</v>
      </c>
      <c r="DB250" s="613">
        <v>801</v>
      </c>
      <c r="DC250" s="623">
        <v>2658.8559999999998</v>
      </c>
      <c r="DD250" s="618">
        <v>20499.779759999998</v>
      </c>
      <c r="DJ250" s="739">
        <f t="shared" si="17"/>
        <v>139505.63201999999</v>
      </c>
    </row>
    <row r="251" spans="1:114" x14ac:dyDescent="0.25">
      <c r="A251" s="5" t="s">
        <v>695</v>
      </c>
      <c r="C251" s="5" t="s">
        <v>696</v>
      </c>
      <c r="CG251" s="606">
        <v>10651.380000000001</v>
      </c>
      <c r="CH251" s="606">
        <v>6811</v>
      </c>
      <c r="CI251" s="606">
        <v>6660</v>
      </c>
      <c r="CJ251" s="606">
        <v>24122.38</v>
      </c>
      <c r="CK251" s="609">
        <v>126642.49500000001</v>
      </c>
      <c r="CL251" s="609">
        <v>0</v>
      </c>
      <c r="CM251" s="609"/>
      <c r="CN251" s="609"/>
      <c r="CO251" s="609"/>
      <c r="CP251" s="609">
        <v>0</v>
      </c>
      <c r="CQ251" s="609">
        <v>7438.7999999999993</v>
      </c>
      <c r="CR251" s="609">
        <v>1727</v>
      </c>
      <c r="CS251" s="609">
        <v>741.80000000000007</v>
      </c>
      <c r="CT251" s="618">
        <v>136550.095</v>
      </c>
      <c r="CU251" s="613">
        <v>1818</v>
      </c>
      <c r="CV251" s="613">
        <v>1134</v>
      </c>
      <c r="CW251" s="613">
        <v>2580</v>
      </c>
      <c r="CX251" s="623">
        <v>5532</v>
      </c>
      <c r="CY251" s="618">
        <v>42651.72</v>
      </c>
      <c r="CZ251" s="613">
        <v>1818</v>
      </c>
      <c r="DA251" s="613">
        <v>1134</v>
      </c>
      <c r="DB251" s="613">
        <v>2580</v>
      </c>
      <c r="DC251" s="623">
        <v>5532</v>
      </c>
      <c r="DD251" s="618">
        <v>42651.72</v>
      </c>
      <c r="DJ251" s="739">
        <f t="shared" si="17"/>
        <v>221853.535</v>
      </c>
    </row>
    <row r="252" spans="1:114" x14ac:dyDescent="0.25">
      <c r="A252" s="5" t="s">
        <v>697</v>
      </c>
      <c r="C252" s="5" t="s">
        <v>698</v>
      </c>
      <c r="CG252" s="606">
        <v>11190</v>
      </c>
      <c r="CH252" s="606">
        <v>6986</v>
      </c>
      <c r="CI252" s="606">
        <v>10294.999999999998</v>
      </c>
      <c r="CJ252" s="606">
        <v>28471</v>
      </c>
      <c r="CK252" s="609">
        <v>149472.75</v>
      </c>
      <c r="CL252" s="609">
        <v>0</v>
      </c>
      <c r="CM252" s="609"/>
      <c r="CN252" s="609"/>
      <c r="CO252" s="609"/>
      <c r="CP252" s="609">
        <v>0</v>
      </c>
      <c r="CQ252" s="609">
        <v>8314.7999999999993</v>
      </c>
      <c r="CR252" s="609">
        <v>2122.2000000000003</v>
      </c>
      <c r="CS252" s="609">
        <v>123.60000000000001</v>
      </c>
      <c r="CT252" s="618">
        <v>160033.35</v>
      </c>
      <c r="CU252" s="613">
        <v>4785</v>
      </c>
      <c r="CV252" s="613">
        <v>5684</v>
      </c>
      <c r="CW252" s="613">
        <v>2970</v>
      </c>
      <c r="CX252" s="623">
        <v>13439</v>
      </c>
      <c r="CY252" s="618">
        <v>103614.69</v>
      </c>
      <c r="CZ252" s="613">
        <v>4785</v>
      </c>
      <c r="DA252" s="613">
        <v>5684</v>
      </c>
      <c r="DB252" s="613">
        <v>2970</v>
      </c>
      <c r="DC252" s="623">
        <v>13439</v>
      </c>
      <c r="DD252" s="618">
        <v>103614.69</v>
      </c>
      <c r="DJ252" s="739">
        <f t="shared" si="17"/>
        <v>367262.73000000004</v>
      </c>
    </row>
    <row r="253" spans="1:114" x14ac:dyDescent="0.25">
      <c r="A253" s="5">
        <v>2498864</v>
      </c>
      <c r="C253" s="5" t="s">
        <v>699</v>
      </c>
      <c r="CG253" s="606">
        <v>9780</v>
      </c>
      <c r="CH253" s="606">
        <v>6552</v>
      </c>
      <c r="CI253" s="606">
        <v>5400</v>
      </c>
      <c r="CJ253" s="606">
        <v>21732</v>
      </c>
      <c r="CK253" s="609">
        <v>114093</v>
      </c>
      <c r="CL253" s="609">
        <v>0</v>
      </c>
      <c r="CM253" s="609"/>
      <c r="CN253" s="609"/>
      <c r="CO253" s="609"/>
      <c r="CP253" s="609">
        <v>0</v>
      </c>
      <c r="CQ253" s="609">
        <v>1886.3999999999999</v>
      </c>
      <c r="CR253" s="609">
        <v>756.80000000000007</v>
      </c>
      <c r="CS253" s="609">
        <v>0</v>
      </c>
      <c r="CT253" s="618">
        <v>116736.2</v>
      </c>
      <c r="CU253" s="613">
        <v>180</v>
      </c>
      <c r="CV253" s="613">
        <v>1050</v>
      </c>
      <c r="CW253" s="613">
        <v>165</v>
      </c>
      <c r="CX253" s="623">
        <v>1395</v>
      </c>
      <c r="CY253" s="618">
        <v>10755.45</v>
      </c>
      <c r="CZ253" s="613">
        <v>180</v>
      </c>
      <c r="DA253" s="613">
        <v>1050</v>
      </c>
      <c r="DB253" s="613">
        <v>165</v>
      </c>
      <c r="DC253" s="623">
        <v>1395</v>
      </c>
      <c r="DD253" s="618">
        <v>10755.45</v>
      </c>
      <c r="DJ253" s="739">
        <f t="shared" si="17"/>
        <v>138247.1</v>
      </c>
    </row>
    <row r="254" spans="1:114" x14ac:dyDescent="0.25">
      <c r="A254" s="5" t="s">
        <v>700</v>
      </c>
      <c r="C254" s="5" t="s">
        <v>701</v>
      </c>
      <c r="CG254" s="606">
        <v>11454</v>
      </c>
      <c r="CH254" s="606">
        <v>7462</v>
      </c>
      <c r="CI254" s="606">
        <v>7874</v>
      </c>
      <c r="CJ254" s="606">
        <v>26790</v>
      </c>
      <c r="CK254" s="609">
        <v>140647.5</v>
      </c>
      <c r="CL254" s="609">
        <v>0</v>
      </c>
      <c r="CM254" s="609"/>
      <c r="CN254" s="609"/>
      <c r="CO254" s="609"/>
      <c r="CP254" s="609">
        <v>0</v>
      </c>
      <c r="CQ254" s="609">
        <v>3149.4</v>
      </c>
      <c r="CR254" s="609">
        <v>1349.6000000000001</v>
      </c>
      <c r="CS254" s="609">
        <v>95</v>
      </c>
      <c r="CT254" s="618">
        <v>145241.5</v>
      </c>
      <c r="CU254" s="613">
        <v>2160</v>
      </c>
      <c r="CV254" s="613">
        <v>3340.4</v>
      </c>
      <c r="CW254" s="613">
        <v>2145</v>
      </c>
      <c r="CX254" s="623">
        <v>7645.4</v>
      </c>
      <c r="CY254" s="618">
        <v>58946.034</v>
      </c>
      <c r="CZ254" s="613">
        <v>2160</v>
      </c>
      <c r="DA254" s="613">
        <v>3340.4</v>
      </c>
      <c r="DB254" s="613">
        <v>2145</v>
      </c>
      <c r="DC254" s="623">
        <v>7645.4</v>
      </c>
      <c r="DD254" s="618">
        <v>58946.034</v>
      </c>
      <c r="DJ254" s="739">
        <f t="shared" si="17"/>
        <v>263133.56799999997</v>
      </c>
    </row>
    <row r="255" spans="1:114" x14ac:dyDescent="0.25">
      <c r="A255" s="5">
        <v>258424</v>
      </c>
      <c r="C255" s="5" t="s">
        <v>702</v>
      </c>
      <c r="CG255" s="606">
        <v>10738.13</v>
      </c>
      <c r="CH255" s="606">
        <v>6141.1466666666665</v>
      </c>
      <c r="CI255" s="606">
        <v>7838</v>
      </c>
      <c r="CJ255" s="606">
        <v>24717.276666666665</v>
      </c>
      <c r="CK255" s="609">
        <v>129765.70249999998</v>
      </c>
      <c r="CL255" s="609">
        <v>0</v>
      </c>
      <c r="CM255" s="609"/>
      <c r="CN255" s="609"/>
      <c r="CO255" s="609"/>
      <c r="CP255" s="609">
        <v>0</v>
      </c>
      <c r="CQ255" s="609">
        <v>1113</v>
      </c>
      <c r="CR255" s="609">
        <v>1576.2</v>
      </c>
      <c r="CS255" s="609">
        <v>0</v>
      </c>
      <c r="CT255" s="618">
        <v>132454.9025</v>
      </c>
      <c r="CU255" s="613">
        <v>1080</v>
      </c>
      <c r="CV255" s="613">
        <v>1120</v>
      </c>
      <c r="CW255" s="613">
        <v>1155</v>
      </c>
      <c r="CX255" s="623">
        <v>3355</v>
      </c>
      <c r="CY255" s="618">
        <v>25867.05</v>
      </c>
      <c r="CZ255" s="613">
        <v>1080</v>
      </c>
      <c r="DA255" s="613">
        <v>1120</v>
      </c>
      <c r="DB255" s="613">
        <v>1155</v>
      </c>
      <c r="DC255" s="623">
        <v>3355</v>
      </c>
      <c r="DD255" s="618">
        <v>25867.05</v>
      </c>
      <c r="DJ255" s="739">
        <f t="shared" si="17"/>
        <v>184189.00249999997</v>
      </c>
    </row>
    <row r="256" spans="1:114" x14ac:dyDescent="0.25">
      <c r="A256" s="5" t="s">
        <v>703</v>
      </c>
      <c r="C256" s="5" t="s">
        <v>704</v>
      </c>
      <c r="CG256" s="606">
        <v>16922.920000000002</v>
      </c>
      <c r="CH256" s="606">
        <v>8984.7893333333341</v>
      </c>
      <c r="CI256" s="606">
        <v>14495</v>
      </c>
      <c r="CJ256" s="606">
        <v>40402.709333333332</v>
      </c>
      <c r="CK256" s="609">
        <v>212114.22399999999</v>
      </c>
      <c r="CL256" s="609">
        <v>0</v>
      </c>
      <c r="CM256" s="609"/>
      <c r="CN256" s="609"/>
      <c r="CO256" s="609"/>
      <c r="CP256" s="609">
        <v>0</v>
      </c>
      <c r="CQ256" s="609">
        <v>3811.7999999999997</v>
      </c>
      <c r="CR256" s="609">
        <v>2902.2000000000003</v>
      </c>
      <c r="CS256" s="609">
        <v>0</v>
      </c>
      <c r="CT256" s="618">
        <v>218828.22399999999</v>
      </c>
      <c r="CU256" s="613">
        <v>2700</v>
      </c>
      <c r="CV256" s="613">
        <v>2940</v>
      </c>
      <c r="CW256" s="613">
        <v>2310</v>
      </c>
      <c r="CX256" s="623">
        <v>7950</v>
      </c>
      <c r="CY256" s="618">
        <v>61294.5</v>
      </c>
      <c r="CZ256" s="613">
        <v>2700</v>
      </c>
      <c r="DA256" s="613">
        <v>2940</v>
      </c>
      <c r="DB256" s="613">
        <v>2310</v>
      </c>
      <c r="DC256" s="623">
        <v>7950</v>
      </c>
      <c r="DD256" s="618">
        <v>61294.5</v>
      </c>
      <c r="DJ256" s="739">
        <f t="shared" si="17"/>
        <v>341417.22399999999</v>
      </c>
    </row>
    <row r="257" spans="1:114" x14ac:dyDescent="0.25">
      <c r="A257" s="5" t="s">
        <v>705</v>
      </c>
      <c r="C257" s="5" t="s">
        <v>706</v>
      </c>
      <c r="CG257" s="606">
        <v>7308</v>
      </c>
      <c r="CH257" s="606">
        <v>6132</v>
      </c>
      <c r="CI257" s="606">
        <v>5760</v>
      </c>
      <c r="CJ257" s="606">
        <v>19200</v>
      </c>
      <c r="CK257" s="609">
        <v>100800</v>
      </c>
      <c r="CL257" s="609">
        <v>0</v>
      </c>
      <c r="CM257" s="609"/>
      <c r="CN257" s="609"/>
      <c r="CO257" s="609"/>
      <c r="CP257" s="609">
        <v>0</v>
      </c>
      <c r="CQ257" s="609">
        <v>1606.2</v>
      </c>
      <c r="CR257" s="609">
        <v>871.6</v>
      </c>
      <c r="CS257" s="609">
        <v>772</v>
      </c>
      <c r="CT257" s="618">
        <v>104049.8</v>
      </c>
      <c r="CU257" s="613">
        <v>1440</v>
      </c>
      <c r="CV257" s="613">
        <v>1890</v>
      </c>
      <c r="CW257" s="613">
        <v>1650</v>
      </c>
      <c r="CX257" s="623">
        <v>4980</v>
      </c>
      <c r="CY257" s="618">
        <v>38395.800000000003</v>
      </c>
      <c r="CZ257" s="613">
        <v>1440</v>
      </c>
      <c r="DA257" s="613">
        <v>1890</v>
      </c>
      <c r="DB257" s="613">
        <v>1650</v>
      </c>
      <c r="DC257" s="623">
        <v>4980</v>
      </c>
      <c r="DD257" s="618">
        <v>38395.800000000003</v>
      </c>
      <c r="DJ257" s="739">
        <f t="shared" si="17"/>
        <v>180841.40000000002</v>
      </c>
    </row>
    <row r="258" spans="1:114" x14ac:dyDescent="0.25">
      <c r="A258" s="5" t="s">
        <v>707</v>
      </c>
      <c r="C258" s="5" t="s">
        <v>708</v>
      </c>
      <c r="CG258" s="606">
        <v>19910.43</v>
      </c>
      <c r="CH258" s="606">
        <v>13075.11333333334</v>
      </c>
      <c r="CI258" s="606">
        <v>15330</v>
      </c>
      <c r="CJ258" s="606">
        <v>48315.543333333342</v>
      </c>
      <c r="CK258" s="609">
        <v>253656.60250000004</v>
      </c>
      <c r="CL258" s="609">
        <v>0</v>
      </c>
      <c r="CM258" s="609"/>
      <c r="CN258" s="609"/>
      <c r="CO258" s="609"/>
      <c r="CP258" s="609">
        <v>0</v>
      </c>
      <c r="CQ258" s="609">
        <v>1303.2</v>
      </c>
      <c r="CR258" s="609">
        <v>1715.6000000000001</v>
      </c>
      <c r="CS258" s="609">
        <v>0</v>
      </c>
      <c r="CT258" s="618">
        <v>256675.40250000005</v>
      </c>
      <c r="CU258" s="613">
        <v>360</v>
      </c>
      <c r="CV258" s="613">
        <v>1227.3893333333333</v>
      </c>
      <c r="CW258" s="613">
        <v>792</v>
      </c>
      <c r="CX258" s="623">
        <v>2379.3893333333335</v>
      </c>
      <c r="CY258" s="618">
        <v>18345.091760000003</v>
      </c>
      <c r="CZ258" s="613">
        <v>360</v>
      </c>
      <c r="DA258" s="613">
        <v>1227.3893333333333</v>
      </c>
      <c r="DB258" s="613">
        <v>792</v>
      </c>
      <c r="DC258" s="623">
        <v>2379.3893333333335</v>
      </c>
      <c r="DD258" s="618">
        <v>18345.091760000003</v>
      </c>
      <c r="DJ258" s="739">
        <f t="shared" si="17"/>
        <v>293365.58602000005</v>
      </c>
    </row>
    <row r="259" spans="1:114" x14ac:dyDescent="0.25">
      <c r="A259" s="5">
        <v>2568273</v>
      </c>
      <c r="C259" s="5" t="s">
        <v>709</v>
      </c>
      <c r="CG259" s="606">
        <v>3735</v>
      </c>
      <c r="CH259" s="606">
        <v>420</v>
      </c>
      <c r="CI259" s="606">
        <v>3042</v>
      </c>
      <c r="CJ259" s="606">
        <v>7197</v>
      </c>
      <c r="CK259" s="609">
        <v>37784.25</v>
      </c>
      <c r="CL259" s="609">
        <v>0</v>
      </c>
      <c r="CM259" s="609"/>
      <c r="CN259" s="609"/>
      <c r="CO259" s="609"/>
      <c r="CP259" s="609">
        <v>0</v>
      </c>
      <c r="CQ259" s="609">
        <v>1439.3999999999999</v>
      </c>
      <c r="CR259" s="609">
        <v>606.6</v>
      </c>
      <c r="CS259" s="609">
        <v>62</v>
      </c>
      <c r="CT259" s="618">
        <v>39892.25</v>
      </c>
      <c r="CU259" s="613">
        <v>1557</v>
      </c>
      <c r="CV259" s="613">
        <v>2086</v>
      </c>
      <c r="CW259" s="613">
        <v>1650</v>
      </c>
      <c r="CX259" s="623">
        <v>5293</v>
      </c>
      <c r="CY259" s="618">
        <v>40809.03</v>
      </c>
      <c r="CZ259" s="613">
        <v>0</v>
      </c>
      <c r="DA259" s="613">
        <v>0</v>
      </c>
      <c r="DB259" s="613">
        <v>0</v>
      </c>
      <c r="DC259" s="623">
        <v>0</v>
      </c>
      <c r="DD259" s="618">
        <v>0</v>
      </c>
      <c r="DJ259" s="739">
        <f t="shared" si="17"/>
        <v>80701.279999999999</v>
      </c>
    </row>
    <row r="260" spans="1:114" x14ac:dyDescent="0.25">
      <c r="A260" s="5">
        <v>509204</v>
      </c>
      <c r="C260" s="5" t="s">
        <v>710</v>
      </c>
      <c r="CG260" s="606">
        <v>15844.119999999992</v>
      </c>
      <c r="CH260" s="606">
        <v>6528.648000000002</v>
      </c>
      <c r="CI260" s="606">
        <v>14233</v>
      </c>
      <c r="CJ260" s="606">
        <v>36605.767999999996</v>
      </c>
      <c r="CK260" s="609">
        <v>192180.28199999998</v>
      </c>
      <c r="CL260" s="609">
        <v>0</v>
      </c>
      <c r="CM260" s="609"/>
      <c r="CN260" s="609"/>
      <c r="CO260" s="609"/>
      <c r="CP260" s="609">
        <v>0</v>
      </c>
      <c r="CQ260" s="609">
        <v>0</v>
      </c>
      <c r="CR260" s="609">
        <v>1050.8</v>
      </c>
      <c r="CS260" s="609">
        <v>0</v>
      </c>
      <c r="CT260" s="618">
        <v>193231.08199999997</v>
      </c>
      <c r="CU260" s="613">
        <v>179.96</v>
      </c>
      <c r="CV260" s="613">
        <v>184.12799999999999</v>
      </c>
      <c r="CW260" s="613">
        <v>0</v>
      </c>
      <c r="CX260" s="623">
        <v>364.08799999999997</v>
      </c>
      <c r="CY260" s="618">
        <v>2807.1184799999996</v>
      </c>
      <c r="CZ260" s="613">
        <v>179.96</v>
      </c>
      <c r="DA260" s="613">
        <v>184.12799999999999</v>
      </c>
      <c r="DB260" s="613">
        <v>0</v>
      </c>
      <c r="DC260" s="623">
        <v>364.08799999999997</v>
      </c>
      <c r="DD260" s="618">
        <v>2807.1184799999996</v>
      </c>
      <c r="DJ260" s="739">
        <f t="shared" si="17"/>
        <v>198845.31895999998</v>
      </c>
    </row>
    <row r="261" spans="1:114" x14ac:dyDescent="0.25">
      <c r="A261" s="5" t="s">
        <v>711</v>
      </c>
      <c r="C261" s="5" t="s">
        <v>712</v>
      </c>
      <c r="CG261" s="606">
        <v>459</v>
      </c>
      <c r="CH261" s="606">
        <v>0</v>
      </c>
      <c r="CI261" s="606">
        <v>318</v>
      </c>
      <c r="CJ261" s="606">
        <v>777</v>
      </c>
      <c r="CK261" s="609">
        <v>4079.25</v>
      </c>
      <c r="CL261" s="609">
        <v>0</v>
      </c>
      <c r="CM261" s="609"/>
      <c r="CN261" s="609"/>
      <c r="CO261" s="609"/>
      <c r="CP261" s="609">
        <v>0</v>
      </c>
      <c r="CQ261" s="609">
        <v>0</v>
      </c>
      <c r="CR261" s="609">
        <v>61</v>
      </c>
      <c r="CS261" s="609">
        <v>0</v>
      </c>
      <c r="CT261" s="618">
        <v>4140.25</v>
      </c>
      <c r="CU261" s="613">
        <v>0</v>
      </c>
      <c r="CV261" s="613">
        <v>0</v>
      </c>
      <c r="CW261" s="613">
        <v>0</v>
      </c>
      <c r="CX261" s="623">
        <v>0</v>
      </c>
      <c r="CY261" s="618">
        <v>0</v>
      </c>
      <c r="CZ261" s="613">
        <v>0</v>
      </c>
      <c r="DA261" s="613">
        <v>0</v>
      </c>
      <c r="DB261" s="613">
        <v>0</v>
      </c>
      <c r="DC261" s="623">
        <v>0</v>
      </c>
      <c r="DD261" s="618">
        <v>0</v>
      </c>
      <c r="DJ261" s="739">
        <f t="shared" si="17"/>
        <v>4140.25</v>
      </c>
    </row>
    <row r="262" spans="1:114" x14ac:dyDescent="0.25">
      <c r="A262" s="5" t="s">
        <v>713</v>
      </c>
      <c r="C262" s="5" t="s">
        <v>714</v>
      </c>
      <c r="CG262" s="606">
        <v>0</v>
      </c>
      <c r="CH262" s="606">
        <v>0</v>
      </c>
      <c r="CI262" s="606">
        <v>4320</v>
      </c>
      <c r="CJ262" s="606">
        <v>4320</v>
      </c>
      <c r="CK262" s="609">
        <v>22680</v>
      </c>
      <c r="CL262" s="609">
        <v>0</v>
      </c>
      <c r="CM262" s="609"/>
      <c r="CN262" s="609"/>
      <c r="CO262" s="609"/>
      <c r="CP262" s="609">
        <v>0</v>
      </c>
      <c r="CQ262" s="609">
        <v>576</v>
      </c>
      <c r="CR262" s="609">
        <v>191</v>
      </c>
      <c r="CS262" s="609">
        <v>73.600000000000009</v>
      </c>
      <c r="CT262" s="618">
        <v>23520.6</v>
      </c>
      <c r="CU262" s="613">
        <v>0</v>
      </c>
      <c r="CV262" s="613">
        <v>0</v>
      </c>
      <c r="CW262" s="613">
        <v>0</v>
      </c>
      <c r="CX262" s="623">
        <v>0</v>
      </c>
      <c r="CY262" s="618">
        <v>0</v>
      </c>
      <c r="CZ262" s="613">
        <v>0</v>
      </c>
      <c r="DA262" s="613">
        <v>0</v>
      </c>
      <c r="DB262" s="613">
        <v>0</v>
      </c>
      <c r="DC262" s="623">
        <v>0</v>
      </c>
      <c r="DD262" s="618">
        <v>0</v>
      </c>
      <c r="DJ262" s="739">
        <f t="shared" si="17"/>
        <v>23520.6</v>
      </c>
    </row>
    <row r="263" spans="1:114" x14ac:dyDescent="0.25">
      <c r="A263" s="5" t="s">
        <v>715</v>
      </c>
      <c r="C263" s="5" t="s">
        <v>716</v>
      </c>
      <c r="CG263" s="606">
        <v>0</v>
      </c>
      <c r="CH263" s="606">
        <v>0</v>
      </c>
      <c r="CI263" s="606">
        <v>4320</v>
      </c>
      <c r="CJ263" s="606">
        <v>4320</v>
      </c>
      <c r="CK263" s="609">
        <v>22680</v>
      </c>
      <c r="CL263" s="609">
        <v>0</v>
      </c>
      <c r="CM263" s="609"/>
      <c r="CN263" s="609"/>
      <c r="CO263" s="609"/>
      <c r="CP263" s="609">
        <v>0</v>
      </c>
      <c r="CQ263" s="609">
        <v>576</v>
      </c>
      <c r="CR263" s="609">
        <v>191</v>
      </c>
      <c r="CS263" s="609">
        <v>73.600000000000009</v>
      </c>
      <c r="CT263" s="618">
        <v>23520.6</v>
      </c>
      <c r="CU263" s="613">
        <v>0</v>
      </c>
      <c r="CV263" s="613">
        <v>0</v>
      </c>
      <c r="CW263" s="613">
        <v>0</v>
      </c>
      <c r="CX263" s="623">
        <v>0</v>
      </c>
      <c r="CY263" s="618">
        <v>0</v>
      </c>
      <c r="CZ263" s="613">
        <v>0</v>
      </c>
      <c r="DA263" s="613">
        <v>0</v>
      </c>
      <c r="DB263" s="613">
        <v>0</v>
      </c>
      <c r="DC263" s="623">
        <v>0</v>
      </c>
      <c r="DD263" s="618">
        <v>0</v>
      </c>
      <c r="DJ263" s="739">
        <f t="shared" si="17"/>
        <v>23520.6</v>
      </c>
    </row>
    <row r="264" spans="1:114" x14ac:dyDescent="0.25">
      <c r="A264" s="5">
        <v>2682783</v>
      </c>
      <c r="C264" s="5" t="s">
        <v>717</v>
      </c>
      <c r="CG264" s="606">
        <v>0</v>
      </c>
      <c r="CH264" s="606">
        <v>0</v>
      </c>
      <c r="CI264" s="606">
        <v>2880</v>
      </c>
      <c r="CJ264" s="606">
        <v>2880</v>
      </c>
      <c r="CK264" s="609">
        <v>15120</v>
      </c>
      <c r="CL264" s="609">
        <v>0</v>
      </c>
      <c r="CM264" s="609"/>
      <c r="CN264" s="609"/>
      <c r="CO264" s="609"/>
      <c r="CP264" s="609">
        <v>0</v>
      </c>
      <c r="CQ264" s="609">
        <v>383.4</v>
      </c>
      <c r="CR264" s="609">
        <v>127.2</v>
      </c>
      <c r="CS264" s="609">
        <v>49</v>
      </c>
      <c r="CT264" s="618">
        <v>15679.6</v>
      </c>
      <c r="CU264" s="613">
        <v>0</v>
      </c>
      <c r="CV264" s="613">
        <v>0</v>
      </c>
      <c r="CW264" s="613">
        <v>0</v>
      </c>
      <c r="CX264" s="623">
        <v>0</v>
      </c>
      <c r="CY264" s="618">
        <v>0</v>
      </c>
      <c r="CZ264" s="613">
        <v>0</v>
      </c>
      <c r="DA264" s="613">
        <v>0</v>
      </c>
      <c r="DB264" s="613">
        <v>0</v>
      </c>
      <c r="DC264" s="623">
        <v>0</v>
      </c>
      <c r="DD264" s="618">
        <v>0</v>
      </c>
      <c r="DJ264" s="739">
        <f t="shared" si="17"/>
        <v>15679.6</v>
      </c>
    </row>
    <row r="265" spans="1:114" x14ac:dyDescent="0.25">
      <c r="A265" s="5" t="s">
        <v>718</v>
      </c>
      <c r="C265" s="5" t="s">
        <v>718</v>
      </c>
      <c r="CG265" s="606">
        <v>0</v>
      </c>
      <c r="CH265" s="606">
        <v>0</v>
      </c>
      <c r="CI265" s="606">
        <v>69478</v>
      </c>
      <c r="CJ265" s="606">
        <v>69478</v>
      </c>
      <c r="CK265" s="609">
        <v>364759.5</v>
      </c>
      <c r="CL265" s="609">
        <v>0</v>
      </c>
      <c r="CM265" s="609"/>
      <c r="CN265" s="609"/>
      <c r="CO265" s="609"/>
      <c r="CP265" s="609">
        <v>0</v>
      </c>
      <c r="CQ265" s="609">
        <v>12283.050703315572</v>
      </c>
      <c r="CR265" s="609">
        <v>3188.8211392949479</v>
      </c>
      <c r="CS265" s="609">
        <v>1364.2541867360867</v>
      </c>
      <c r="CT265" s="618">
        <v>381595.6260293466</v>
      </c>
      <c r="CU265" s="613">
        <v>884.1187831585562</v>
      </c>
      <c r="CV265" s="613">
        <v>5465.9352049435711</v>
      </c>
      <c r="CW265" s="613">
        <v>894.95401189790346</v>
      </c>
      <c r="CX265" s="623">
        <v>7245.0080000000307</v>
      </c>
      <c r="CY265" s="618">
        <v>55859.0116800002</v>
      </c>
      <c r="CZ265" s="613">
        <v>29620.529803018486</v>
      </c>
      <c r="DA265" s="613">
        <v>41231.109210814364</v>
      </c>
      <c r="DB265" s="613">
        <v>27585.368986167177</v>
      </c>
      <c r="DC265" s="623">
        <v>98437.008000000016</v>
      </c>
      <c r="DD265" s="618">
        <v>758949.33168000006</v>
      </c>
      <c r="DJ265" s="739">
        <f t="shared" si="17"/>
        <v>1196403.9693893469</v>
      </c>
    </row>
    <row r="267" spans="1:114" x14ac:dyDescent="0.25">
      <c r="A267" s="5">
        <v>12345</v>
      </c>
    </row>
    <row r="268" spans="1:114" x14ac:dyDescent="0.25">
      <c r="A268" s="5">
        <v>7026</v>
      </c>
    </row>
    <row r="269" spans="1:114" x14ac:dyDescent="0.25">
      <c r="A269" s="5">
        <v>7027</v>
      </c>
    </row>
    <row r="270" spans="1:114" x14ac:dyDescent="0.25">
      <c r="A270" s="5">
        <v>7025</v>
      </c>
    </row>
    <row r="271" spans="1:114" x14ac:dyDescent="0.25">
      <c r="A271" s="5">
        <v>7024</v>
      </c>
    </row>
    <row r="272" spans="1:114" x14ac:dyDescent="0.25">
      <c r="A272" s="5">
        <v>7021</v>
      </c>
    </row>
    <row r="273" spans="1:1" x14ac:dyDescent="0.25">
      <c r="A273" s="5">
        <v>7029</v>
      </c>
    </row>
    <row r="274" spans="1:1" x14ac:dyDescent="0.25">
      <c r="A274" s="5" t="s">
        <v>357</v>
      </c>
    </row>
    <row r="275" spans="1:1" x14ac:dyDescent="0.25">
      <c r="A275" s="5" t="s">
        <v>359</v>
      </c>
    </row>
  </sheetData>
  <sheetProtection algorithmName="SHA-512" hashValue="E7FYi8zfcBeX8GXqo16znRM+/1b3yN8nOEf0nebOmmIyHszsgQWl6p7y8aiQtGY98B5JXnHaIbO2fwaZSCZgRw==" saltValue="J+yB+wypdqoGElS/xJIuUg==" spinCount="100000" sheet="1" objects="1" scenarios="1" autoFilter="0"/>
  <autoFilter ref="A8:DN265" xr:uid="{B7042C53-69DA-4F9C-AB7B-371FA64206AE}"/>
  <mergeCells count="9">
    <mergeCell ref="D1:O1"/>
    <mergeCell ref="A101:C101"/>
    <mergeCell ref="CG6:DJ6"/>
    <mergeCell ref="DK6:DM6"/>
    <mergeCell ref="CB6:CF7"/>
    <mergeCell ref="CG7:CT7"/>
    <mergeCell ref="CU7:CY7"/>
    <mergeCell ref="CZ7:DD7"/>
    <mergeCell ref="DE7:DI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2A186-8AE8-4FE1-B432-3B24F5957ECE}">
  <sheetPr codeName="Sheet8">
    <tabColor rgb="FF7030A0"/>
  </sheetPr>
  <dimension ref="A1:AB43"/>
  <sheetViews>
    <sheetView zoomScale="90" zoomScaleNormal="90" workbookViewId="0">
      <selection activeCell="R9" sqref="R9"/>
    </sheetView>
  </sheetViews>
  <sheetFormatPr defaultColWidth="9.109375" defaultRowHeight="13.2" x14ac:dyDescent="0.25"/>
  <cols>
    <col min="1" max="1" width="36.33203125" style="5" bestFit="1" customWidth="1"/>
    <col min="2" max="2" width="16.88671875" style="5" customWidth="1"/>
    <col min="3" max="3" width="16.88671875" style="13" customWidth="1"/>
    <col min="4" max="4" width="10.5546875" style="1206" bestFit="1" customWidth="1"/>
    <col min="5" max="5" width="9.109375" style="13"/>
    <col min="6" max="6" width="10.88671875" style="13" customWidth="1"/>
    <col min="7" max="7" width="9.109375" style="13"/>
    <col min="8" max="8" width="4.5546875" style="5" customWidth="1"/>
    <col min="9" max="9" width="13.6640625" style="540" customWidth="1"/>
    <col min="10" max="13" width="9.33203125" style="13" bestFit="1" customWidth="1"/>
    <col min="14" max="14" width="11.109375" style="13" customWidth="1"/>
    <col min="15" max="15" width="13.33203125" style="13" customWidth="1"/>
    <col min="16" max="16" width="14.6640625" style="13" customWidth="1"/>
    <col min="17" max="17" width="2.6640625" style="5" customWidth="1"/>
    <col min="18" max="18" width="13.88671875" style="513" bestFit="1" customWidth="1"/>
    <col min="19" max="19" width="13.88671875" style="514" bestFit="1" customWidth="1"/>
    <col min="20" max="20" width="12.88671875" style="13" customWidth="1"/>
    <col min="21" max="21" width="11.109375" style="13" customWidth="1"/>
    <col min="22" max="23" width="9.33203125" style="13" bestFit="1" customWidth="1"/>
    <col min="24" max="24" width="17.5546875" style="536" customWidth="1"/>
    <col min="25" max="25" width="16.5546875" style="13" customWidth="1"/>
    <col min="26" max="26" width="16.6640625" style="5" customWidth="1"/>
    <col min="27" max="27" width="17.109375" style="5" customWidth="1"/>
    <col min="28" max="16384" width="9.109375" style="5"/>
  </cols>
  <sheetData>
    <row r="1" spans="1:28" ht="21" x14ac:dyDescent="0.25">
      <c r="A1" s="512" t="s">
        <v>719</v>
      </c>
    </row>
    <row r="5" spans="1:28" x14ac:dyDescent="0.25">
      <c r="J5" s="1535" t="s">
        <v>720</v>
      </c>
      <c r="K5" s="1536"/>
      <c r="L5" s="1536"/>
      <c r="M5" s="1536"/>
      <c r="N5" s="1537"/>
      <c r="R5" s="515">
        <v>6000</v>
      </c>
    </row>
    <row r="6" spans="1:28" ht="78" customHeight="1" thickBot="1" x14ac:dyDescent="0.3">
      <c r="A6" s="99" t="s">
        <v>322</v>
      </c>
      <c r="B6" s="99" t="s">
        <v>7</v>
      </c>
      <c r="C6" s="100" t="s">
        <v>721</v>
      </c>
      <c r="D6" s="1207" t="s">
        <v>323</v>
      </c>
      <c r="E6" s="550" t="s">
        <v>316</v>
      </c>
      <c r="F6" s="550" t="s">
        <v>722</v>
      </c>
      <c r="G6" s="550" t="s">
        <v>317</v>
      </c>
      <c r="H6" s="99"/>
      <c r="I6" s="541" t="s">
        <v>723</v>
      </c>
      <c r="J6" s="550" t="s">
        <v>724</v>
      </c>
      <c r="K6" s="550" t="s">
        <v>725</v>
      </c>
      <c r="L6" s="550" t="s">
        <v>726</v>
      </c>
      <c r="M6" s="550" t="s">
        <v>727</v>
      </c>
      <c r="N6" s="550" t="s">
        <v>327</v>
      </c>
      <c r="O6" s="550" t="s">
        <v>328</v>
      </c>
      <c r="P6" s="550" t="s">
        <v>329</v>
      </c>
      <c r="Q6" s="99"/>
      <c r="R6" s="516" t="s">
        <v>728</v>
      </c>
      <c r="S6" s="517" t="s">
        <v>729</v>
      </c>
      <c r="T6" s="550" t="s">
        <v>730</v>
      </c>
      <c r="U6" s="550" t="s">
        <v>731</v>
      </c>
      <c r="V6" s="550" t="s">
        <v>732</v>
      </c>
      <c r="W6" s="550" t="s">
        <v>206</v>
      </c>
      <c r="X6" s="537" t="s">
        <v>733</v>
      </c>
      <c r="Y6" s="550" t="s">
        <v>734</v>
      </c>
    </row>
    <row r="7" spans="1:28" ht="24.9" customHeight="1" x14ac:dyDescent="0.25">
      <c r="A7" s="518" t="s">
        <v>155</v>
      </c>
      <c r="B7" s="519" t="s">
        <v>231</v>
      </c>
      <c r="C7" s="542">
        <v>5414</v>
      </c>
      <c r="D7" s="1209">
        <v>6000</v>
      </c>
      <c r="E7" s="1210">
        <v>26</v>
      </c>
      <c r="F7" s="1211">
        <v>0</v>
      </c>
      <c r="G7" s="1211">
        <v>26</v>
      </c>
      <c r="H7" s="1212"/>
      <c r="I7" s="1213">
        <v>26</v>
      </c>
      <c r="J7" s="100">
        <v>14.68</v>
      </c>
      <c r="K7" s="100">
        <v>0</v>
      </c>
      <c r="L7" s="100">
        <v>0</v>
      </c>
      <c r="M7" s="100">
        <v>0</v>
      </c>
      <c r="N7" s="100">
        <v>14.68</v>
      </c>
      <c r="O7" s="100">
        <v>-11.32</v>
      </c>
      <c r="P7" s="100">
        <v>0</v>
      </c>
      <c r="Q7" s="99"/>
      <c r="R7" s="515">
        <v>156000</v>
      </c>
      <c r="S7" s="520">
        <v>88080</v>
      </c>
      <c r="T7" s="551">
        <v>30081.21</v>
      </c>
      <c r="U7" s="551">
        <v>0</v>
      </c>
      <c r="V7" s="551">
        <v>0</v>
      </c>
      <c r="W7" s="551"/>
      <c r="X7" s="538">
        <v>274161.21000000002</v>
      </c>
      <c r="Y7" s="551">
        <v>113200</v>
      </c>
      <c r="Z7" s="532"/>
    </row>
    <row r="8" spans="1:28" ht="24.9" customHeight="1" x14ac:dyDescent="0.25">
      <c r="A8" s="521" t="s">
        <v>735</v>
      </c>
      <c r="B8" s="522" t="s">
        <v>345</v>
      </c>
      <c r="C8" s="543">
        <v>2026</v>
      </c>
      <c r="D8" s="1209">
        <v>8000</v>
      </c>
      <c r="E8" s="1210">
        <v>40</v>
      </c>
      <c r="F8" s="1211">
        <v>0</v>
      </c>
      <c r="G8" s="1211">
        <v>40</v>
      </c>
      <c r="H8" s="1212"/>
      <c r="I8" s="1213">
        <v>40</v>
      </c>
      <c r="J8" s="100">
        <v>40.780000000000008</v>
      </c>
      <c r="K8" s="100">
        <v>0</v>
      </c>
      <c r="L8" s="100">
        <v>0</v>
      </c>
      <c r="M8" s="100">
        <v>0</v>
      </c>
      <c r="N8" s="100">
        <v>40.780000000000008</v>
      </c>
      <c r="O8" s="100">
        <v>0</v>
      </c>
      <c r="P8" s="100">
        <v>0.78000000000000824</v>
      </c>
      <c r="Q8" s="99"/>
      <c r="R8" s="515">
        <v>240000</v>
      </c>
      <c r="S8" s="520">
        <v>326240.00000000006</v>
      </c>
      <c r="T8" s="551">
        <v>10160.040000000001</v>
      </c>
      <c r="U8" s="551">
        <v>0</v>
      </c>
      <c r="V8" s="551">
        <v>0</v>
      </c>
      <c r="W8" s="551"/>
      <c r="X8" s="538">
        <v>576400.04</v>
      </c>
      <c r="Y8" s="551">
        <v>0</v>
      </c>
    </row>
    <row r="9" spans="1:28" ht="24.9" customHeight="1" x14ac:dyDescent="0.25">
      <c r="A9" s="521" t="s">
        <v>75</v>
      </c>
      <c r="B9" s="522" t="s">
        <v>345</v>
      </c>
      <c r="C9" s="543">
        <v>2436</v>
      </c>
      <c r="D9" s="1209">
        <v>22980</v>
      </c>
      <c r="E9" s="1210">
        <v>2</v>
      </c>
      <c r="F9" s="1211">
        <v>0</v>
      </c>
      <c r="G9" s="1211">
        <v>2</v>
      </c>
      <c r="H9" s="1212"/>
      <c r="I9" s="1213">
        <v>2</v>
      </c>
      <c r="J9" s="100">
        <v>1</v>
      </c>
      <c r="K9" s="100">
        <v>0</v>
      </c>
      <c r="L9" s="100">
        <v>0</v>
      </c>
      <c r="M9" s="100">
        <v>0</v>
      </c>
      <c r="N9" s="100">
        <v>1</v>
      </c>
      <c r="O9" s="100">
        <v>-1</v>
      </c>
      <c r="P9" s="100">
        <v>0</v>
      </c>
      <c r="Q9" s="99"/>
      <c r="R9" s="515">
        <v>12000</v>
      </c>
      <c r="S9" s="520">
        <v>22980</v>
      </c>
      <c r="T9" s="551">
        <v>20054.66</v>
      </c>
      <c r="U9" s="551">
        <v>0</v>
      </c>
      <c r="V9" s="551">
        <v>0</v>
      </c>
      <c r="W9" s="551"/>
      <c r="X9" s="538">
        <v>55034.66</v>
      </c>
      <c r="Y9" s="551">
        <v>26980</v>
      </c>
    </row>
    <row r="10" spans="1:28" ht="24.9" customHeight="1" x14ac:dyDescent="0.25">
      <c r="A10" s="523" t="s">
        <v>109</v>
      </c>
      <c r="B10" s="522" t="s">
        <v>345</v>
      </c>
      <c r="C10" s="543">
        <v>2020</v>
      </c>
      <c r="D10" s="1209">
        <v>6000</v>
      </c>
      <c r="E10" s="1210">
        <v>12</v>
      </c>
      <c r="F10" s="1211">
        <v>0</v>
      </c>
      <c r="G10" s="1211">
        <v>12</v>
      </c>
      <c r="H10" s="1212"/>
      <c r="I10" s="1213">
        <v>12</v>
      </c>
      <c r="J10" s="100">
        <v>4.42</v>
      </c>
      <c r="K10" s="100">
        <v>0</v>
      </c>
      <c r="L10" s="100">
        <v>0</v>
      </c>
      <c r="M10" s="100">
        <v>0</v>
      </c>
      <c r="N10" s="100">
        <v>4.42</v>
      </c>
      <c r="O10" s="100">
        <v>-7.58</v>
      </c>
      <c r="P10" s="100">
        <v>0</v>
      </c>
      <c r="Q10" s="99"/>
      <c r="R10" s="515">
        <v>72000</v>
      </c>
      <c r="S10" s="520">
        <v>26520</v>
      </c>
      <c r="T10" s="551">
        <v>15251.79</v>
      </c>
      <c r="U10" s="551">
        <v>0</v>
      </c>
      <c r="V10" s="551">
        <v>0</v>
      </c>
      <c r="W10" s="551"/>
      <c r="X10" s="538">
        <v>113771.79000000001</v>
      </c>
      <c r="Y10" s="551">
        <v>75800</v>
      </c>
    </row>
    <row r="11" spans="1:28" ht="24.9" customHeight="1" x14ac:dyDescent="0.25">
      <c r="A11" s="524" t="s">
        <v>736</v>
      </c>
      <c r="B11" s="522" t="s">
        <v>231</v>
      </c>
      <c r="C11" s="543">
        <v>4607</v>
      </c>
      <c r="D11" s="1209">
        <v>10000</v>
      </c>
      <c r="E11" s="1210">
        <v>12</v>
      </c>
      <c r="F11" s="1211">
        <v>0</v>
      </c>
      <c r="G11" s="1211">
        <v>15</v>
      </c>
      <c r="H11" s="1212"/>
      <c r="I11" s="1213">
        <v>13.75</v>
      </c>
      <c r="J11" s="100">
        <v>7.84</v>
      </c>
      <c r="K11" s="100">
        <v>0.42</v>
      </c>
      <c r="L11" s="100">
        <v>0</v>
      </c>
      <c r="M11" s="100">
        <v>0</v>
      </c>
      <c r="N11" s="100">
        <v>8.26</v>
      </c>
      <c r="O11" s="100">
        <v>-6.74</v>
      </c>
      <c r="P11" s="100">
        <v>0</v>
      </c>
      <c r="Q11" s="99"/>
      <c r="R11" s="515">
        <v>82500</v>
      </c>
      <c r="S11" s="520">
        <v>82600</v>
      </c>
      <c r="T11" s="551">
        <v>17883.439999999999</v>
      </c>
      <c r="U11" s="551">
        <v>0</v>
      </c>
      <c r="V11" s="551">
        <v>0</v>
      </c>
      <c r="W11" s="551"/>
      <c r="X11" s="538">
        <v>182983.44</v>
      </c>
      <c r="Y11" s="551">
        <v>94360</v>
      </c>
    </row>
    <row r="12" spans="1:28" ht="24.9" customHeight="1" x14ac:dyDescent="0.25">
      <c r="A12" s="521" t="s">
        <v>124</v>
      </c>
      <c r="B12" s="522" t="s">
        <v>345</v>
      </c>
      <c r="C12" s="543">
        <v>2466</v>
      </c>
      <c r="D12" s="1209">
        <v>8000</v>
      </c>
      <c r="E12" s="1210">
        <v>35</v>
      </c>
      <c r="F12" s="1211">
        <v>0</v>
      </c>
      <c r="G12" s="1211">
        <v>35</v>
      </c>
      <c r="H12" s="1212"/>
      <c r="I12" s="1213">
        <v>35</v>
      </c>
      <c r="J12" s="100">
        <v>28.520000000000003</v>
      </c>
      <c r="K12" s="100">
        <v>0</v>
      </c>
      <c r="L12" s="100">
        <v>0</v>
      </c>
      <c r="M12" s="100">
        <v>0</v>
      </c>
      <c r="N12" s="100">
        <v>28.520000000000003</v>
      </c>
      <c r="O12" s="100">
        <v>-6.4799999999999969</v>
      </c>
      <c r="P12" s="100">
        <v>0</v>
      </c>
      <c r="Q12" s="99"/>
      <c r="R12" s="515">
        <v>210000</v>
      </c>
      <c r="S12" s="520">
        <v>228160.00000000003</v>
      </c>
      <c r="T12" s="551">
        <v>0</v>
      </c>
      <c r="U12" s="551">
        <v>0</v>
      </c>
      <c r="V12" s="551">
        <v>0</v>
      </c>
      <c r="W12" s="551"/>
      <c r="X12" s="538">
        <v>438160</v>
      </c>
      <c r="Y12" s="551">
        <v>77759.999999999971</v>
      </c>
    </row>
    <row r="13" spans="1:28" ht="24.9" customHeight="1" thickBot="1" x14ac:dyDescent="0.3">
      <c r="A13" s="525" t="s">
        <v>93</v>
      </c>
      <c r="B13" s="526" t="s">
        <v>231</v>
      </c>
      <c r="C13" s="544">
        <v>4177</v>
      </c>
      <c r="D13" s="1209">
        <v>9000</v>
      </c>
      <c r="E13" s="1210">
        <v>45</v>
      </c>
      <c r="F13" s="1211">
        <v>0</v>
      </c>
      <c r="G13" s="1211">
        <v>45</v>
      </c>
      <c r="H13" s="1212"/>
      <c r="I13" s="1213">
        <v>45</v>
      </c>
      <c r="J13" s="100">
        <v>41.1</v>
      </c>
      <c r="K13" s="100">
        <v>0</v>
      </c>
      <c r="L13" s="100">
        <v>0</v>
      </c>
      <c r="M13" s="100">
        <v>0</v>
      </c>
      <c r="N13" s="100">
        <v>41.1</v>
      </c>
      <c r="O13" s="100">
        <v>-3.8999999999999986</v>
      </c>
      <c r="P13" s="100">
        <v>0</v>
      </c>
      <c r="Q13" s="99"/>
      <c r="R13" s="515">
        <v>270000</v>
      </c>
      <c r="S13" s="520">
        <v>369900</v>
      </c>
      <c r="T13" s="551">
        <v>26943.78</v>
      </c>
      <c r="U13" s="551">
        <v>0</v>
      </c>
      <c r="V13" s="551">
        <v>0</v>
      </c>
      <c r="W13" s="551"/>
      <c r="X13" s="538">
        <v>666843.78</v>
      </c>
      <c r="Y13" s="551">
        <v>50699.999999999978</v>
      </c>
    </row>
    <row r="15" spans="1:28" ht="13.8" thickBot="1" x14ac:dyDescent="0.3">
      <c r="AA15" s="5" t="s">
        <v>737</v>
      </c>
    </row>
    <row r="16" spans="1:28" ht="15" thickBot="1" x14ac:dyDescent="0.3">
      <c r="A16" s="527" t="s">
        <v>349</v>
      </c>
      <c r="B16" s="528"/>
      <c r="C16" s="545" t="s">
        <v>67</v>
      </c>
      <c r="D16" s="1208"/>
      <c r="E16" s="1214">
        <v>172</v>
      </c>
      <c r="F16" s="1214">
        <v>0</v>
      </c>
      <c r="G16" s="1214">
        <v>175</v>
      </c>
      <c r="H16" s="1215"/>
      <c r="I16" s="1216">
        <v>173.75</v>
      </c>
      <c r="J16" s="1217">
        <v>138.34</v>
      </c>
      <c r="K16" s="1217">
        <v>0.42</v>
      </c>
      <c r="L16" s="1217">
        <v>0</v>
      </c>
      <c r="M16" s="1217">
        <v>0</v>
      </c>
      <c r="N16" s="1217">
        <v>138.76000000000002</v>
      </c>
      <c r="O16" s="1217">
        <v>-37.019999999999996</v>
      </c>
      <c r="P16" s="1217">
        <v>0.78000000000000824</v>
      </c>
      <c r="Q16" s="529"/>
      <c r="R16" s="530">
        <v>1042500</v>
      </c>
      <c r="S16" s="531">
        <v>1144480</v>
      </c>
      <c r="T16" s="1217">
        <v>120374.92000000001</v>
      </c>
      <c r="U16" s="1217">
        <v>0</v>
      </c>
      <c r="V16" s="1217">
        <v>0</v>
      </c>
      <c r="W16" s="1217">
        <v>0</v>
      </c>
      <c r="X16" s="539">
        <v>2307354.92</v>
      </c>
      <c r="Y16" s="1218">
        <v>438800</v>
      </c>
      <c r="Z16" s="532">
        <v>2746154.92</v>
      </c>
      <c r="AA16" s="532">
        <v>2746154.92</v>
      </c>
      <c r="AB16" s="532">
        <v>0</v>
      </c>
    </row>
    <row r="17" spans="1:26" ht="15" thickBot="1" x14ac:dyDescent="0.3">
      <c r="A17" s="527" t="s">
        <v>350</v>
      </c>
      <c r="B17" s="528"/>
      <c r="C17" s="545"/>
      <c r="D17" s="1208"/>
      <c r="E17" s="1214">
        <v>125</v>
      </c>
      <c r="F17" s="1214">
        <v>0</v>
      </c>
      <c r="G17" s="1214">
        <v>128</v>
      </c>
      <c r="H17" s="1214">
        <v>0</v>
      </c>
      <c r="I17" s="1214">
        <v>126.75</v>
      </c>
      <c r="J17" s="1214">
        <v>96.240000000000009</v>
      </c>
      <c r="K17" s="1214">
        <v>0.42</v>
      </c>
      <c r="L17" s="1214">
        <v>0</v>
      </c>
      <c r="M17" s="1214">
        <v>0</v>
      </c>
      <c r="N17" s="1214">
        <v>96.660000000000025</v>
      </c>
      <c r="O17" s="1214">
        <v>-32.119999999999997</v>
      </c>
      <c r="P17" s="1214">
        <v>0.78000000000000824</v>
      </c>
      <c r="Q17" s="529"/>
      <c r="R17" s="530">
        <v>760500</v>
      </c>
      <c r="S17" s="531">
        <v>751600.00000000012</v>
      </c>
      <c r="T17" s="1217">
        <v>73376.479999999996</v>
      </c>
      <c r="U17" s="1217">
        <v>0</v>
      </c>
      <c r="V17" s="1217">
        <v>0</v>
      </c>
      <c r="W17" s="1217">
        <v>0</v>
      </c>
      <c r="X17" s="539">
        <v>1585476.48</v>
      </c>
      <c r="Y17" s="1218">
        <v>361120</v>
      </c>
      <c r="Z17" s="532">
        <v>1946596.48</v>
      </c>
    </row>
    <row r="18" spans="1:26" ht="15" thickBot="1" x14ac:dyDescent="0.3">
      <c r="A18" s="527" t="s">
        <v>351</v>
      </c>
      <c r="B18" s="528"/>
      <c r="C18" s="545"/>
      <c r="D18" s="1208"/>
      <c r="E18" s="1214">
        <v>47</v>
      </c>
      <c r="F18" s="1214">
        <v>0</v>
      </c>
      <c r="G18" s="1214">
        <v>47</v>
      </c>
      <c r="H18" s="1215"/>
      <c r="I18" s="1216">
        <v>47</v>
      </c>
      <c r="J18" s="1217">
        <v>42.1</v>
      </c>
      <c r="K18" s="1217">
        <v>0</v>
      </c>
      <c r="L18" s="1217">
        <v>0</v>
      </c>
      <c r="M18" s="1217">
        <v>0</v>
      </c>
      <c r="N18" s="1217">
        <v>42.1</v>
      </c>
      <c r="O18" s="1217">
        <v>-4.8999999999999986</v>
      </c>
      <c r="P18" s="1217">
        <v>0</v>
      </c>
      <c r="Q18" s="529"/>
      <c r="R18" s="530">
        <v>282000</v>
      </c>
      <c r="S18" s="531">
        <v>392880</v>
      </c>
      <c r="T18" s="1217">
        <v>46998.44</v>
      </c>
      <c r="U18" s="1217">
        <v>0</v>
      </c>
      <c r="V18" s="1217">
        <v>0</v>
      </c>
      <c r="W18" s="1217">
        <v>0</v>
      </c>
      <c r="X18" s="539">
        <v>721878.44000000006</v>
      </c>
      <c r="Y18" s="1218">
        <v>77679.999999999971</v>
      </c>
      <c r="Z18" s="532">
        <v>799558.44000000006</v>
      </c>
    </row>
    <row r="24" spans="1:26" ht="13.8" x14ac:dyDescent="0.25">
      <c r="A24" s="533" t="s">
        <v>738</v>
      </c>
      <c r="B24" s="534"/>
      <c r="C24" s="546"/>
    </row>
    <row r="25" spans="1:26" ht="13.8" x14ac:dyDescent="0.25">
      <c r="A25" s="535" t="s">
        <v>739</v>
      </c>
      <c r="B25" s="535" t="s">
        <v>324</v>
      </c>
      <c r="C25" s="546"/>
    </row>
    <row r="26" spans="1:26" ht="13.8" x14ac:dyDescent="0.25">
      <c r="A26" s="535" t="s">
        <v>740</v>
      </c>
      <c r="B26" s="535" t="s">
        <v>324</v>
      </c>
      <c r="C26" s="546"/>
    </row>
    <row r="27" spans="1:26" ht="13.8" x14ac:dyDescent="0.25">
      <c r="A27" s="535" t="s">
        <v>741</v>
      </c>
      <c r="B27" s="535" t="s">
        <v>324</v>
      </c>
      <c r="C27" s="546"/>
    </row>
    <row r="28" spans="1:26" ht="13.8" x14ac:dyDescent="0.25">
      <c r="A28" s="535" t="s">
        <v>742</v>
      </c>
      <c r="B28" s="535" t="s">
        <v>324</v>
      </c>
      <c r="C28" s="546"/>
    </row>
    <row r="29" spans="1:26" ht="13.8" x14ac:dyDescent="0.25">
      <c r="A29" s="535" t="s">
        <v>743</v>
      </c>
      <c r="B29" s="535" t="s">
        <v>324</v>
      </c>
      <c r="C29" s="546"/>
    </row>
    <row r="30" spans="1:26" ht="13.8" x14ac:dyDescent="0.25">
      <c r="A30" s="535" t="s">
        <v>744</v>
      </c>
      <c r="B30" s="535" t="s">
        <v>324</v>
      </c>
      <c r="C30" s="546"/>
    </row>
    <row r="31" spans="1:26" ht="13.8" x14ac:dyDescent="0.25">
      <c r="A31" s="535" t="s">
        <v>745</v>
      </c>
      <c r="B31" s="535" t="s">
        <v>324</v>
      </c>
      <c r="C31" s="546"/>
    </row>
    <row r="32" spans="1:26" ht="13.8" x14ac:dyDescent="0.25">
      <c r="A32" s="535" t="s">
        <v>746</v>
      </c>
      <c r="B32" s="535" t="s">
        <v>324</v>
      </c>
      <c r="C32" s="546"/>
    </row>
    <row r="33" spans="1:3" ht="13.8" x14ac:dyDescent="0.25">
      <c r="A33" s="535" t="s">
        <v>747</v>
      </c>
      <c r="B33" s="535" t="s">
        <v>324</v>
      </c>
      <c r="C33" s="546"/>
    </row>
    <row r="34" spans="1:3" ht="13.8" x14ac:dyDescent="0.25">
      <c r="A34" s="535" t="s">
        <v>748</v>
      </c>
      <c r="B34" s="535" t="s">
        <v>324</v>
      </c>
      <c r="C34" s="546"/>
    </row>
    <row r="35" spans="1:3" ht="13.8" x14ac:dyDescent="0.25">
      <c r="A35" s="535" t="s">
        <v>749</v>
      </c>
      <c r="B35" s="535" t="s">
        <v>324</v>
      </c>
      <c r="C35" s="546"/>
    </row>
    <row r="36" spans="1:3" ht="13.8" x14ac:dyDescent="0.25">
      <c r="A36" s="535" t="s">
        <v>750</v>
      </c>
      <c r="B36" s="535" t="s">
        <v>324</v>
      </c>
      <c r="C36" s="546"/>
    </row>
    <row r="37" spans="1:3" ht="13.8" x14ac:dyDescent="0.25">
      <c r="A37" s="535" t="s">
        <v>751</v>
      </c>
      <c r="B37" s="535" t="s">
        <v>324</v>
      </c>
      <c r="C37" s="546"/>
    </row>
    <row r="38" spans="1:3" ht="13.8" x14ac:dyDescent="0.25">
      <c r="A38" s="535" t="s">
        <v>752</v>
      </c>
      <c r="B38" s="535" t="s">
        <v>324</v>
      </c>
      <c r="C38" s="546"/>
    </row>
    <row r="39" spans="1:3" ht="13.8" x14ac:dyDescent="0.25">
      <c r="A39" s="535" t="s">
        <v>753</v>
      </c>
      <c r="B39" s="535" t="s">
        <v>324</v>
      </c>
      <c r="C39" s="546"/>
    </row>
    <row r="40" spans="1:3" ht="13.8" x14ac:dyDescent="0.25">
      <c r="A40" s="535" t="s">
        <v>754</v>
      </c>
      <c r="B40" s="535" t="s">
        <v>325</v>
      </c>
      <c r="C40" s="546"/>
    </row>
    <row r="41" spans="1:3" ht="13.8" x14ac:dyDescent="0.25">
      <c r="A41" s="535" t="s">
        <v>755</v>
      </c>
      <c r="B41" s="535" t="s">
        <v>325</v>
      </c>
      <c r="C41" s="546"/>
    </row>
    <row r="42" spans="1:3" ht="13.8" x14ac:dyDescent="0.25">
      <c r="A42" s="535" t="s">
        <v>756</v>
      </c>
      <c r="B42" s="535" t="s">
        <v>325</v>
      </c>
      <c r="C42" s="546"/>
    </row>
    <row r="43" spans="1:3" ht="13.8" x14ac:dyDescent="0.25">
      <c r="A43" s="535" t="s">
        <v>757</v>
      </c>
      <c r="B43" s="535" t="s">
        <v>325</v>
      </c>
      <c r="C43" s="546"/>
    </row>
  </sheetData>
  <sheetProtection algorithmName="SHA-512" hashValue="asa2YHa4ALgBplu3wQfkw2QE4fkUmkjhFh94gZLRaX1E4isICXOUYYuM1BKC1HXDPBLPW+pgyqkA6wAavZFHSQ==" saltValue="I+PKpe6nNcEmOUKzlItabQ==" spinCount="100000" sheet="1" objects="1" scenarios="1" autoFilter="0"/>
  <mergeCells count="1">
    <mergeCell ref="J5:N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8D077-A565-46A8-BCCE-43F84FCAE7FA}">
  <sheetPr codeName="Sheet10">
    <tabColor rgb="FF7030A0"/>
  </sheetPr>
  <dimension ref="A1:V300"/>
  <sheetViews>
    <sheetView topLeftCell="A17" zoomScaleNormal="100" workbookViewId="0">
      <selection activeCell="H60" sqref="H60"/>
    </sheetView>
  </sheetViews>
  <sheetFormatPr defaultColWidth="9.109375" defaultRowHeight="13.2" x14ac:dyDescent="0.25"/>
  <cols>
    <col min="1" max="1" width="14.109375" style="5" customWidth="1"/>
    <col min="2" max="2" width="14.109375" style="13" customWidth="1"/>
    <col min="3" max="3" width="45.6640625" style="5" customWidth="1"/>
    <col min="4" max="4" width="4.44140625" style="5" customWidth="1"/>
    <col min="5" max="5" width="9.5546875" style="5" bestFit="1" customWidth="1"/>
    <col min="6" max="6" width="12.33203125" style="5" customWidth="1"/>
    <col min="7" max="7" width="13.109375" style="13" customWidth="1"/>
    <col min="8" max="8" width="13.5546875" style="13" customWidth="1"/>
    <col min="9" max="9" width="12.33203125" style="13" customWidth="1"/>
    <col min="10" max="10" width="11.33203125" style="13" customWidth="1"/>
    <col min="11" max="11" width="11.109375" style="13" bestFit="1" customWidth="1"/>
    <col min="12" max="12" width="11" style="13" customWidth="1"/>
    <col min="13" max="13" width="11.109375" style="13" bestFit="1" customWidth="1"/>
    <col min="14" max="14" width="10.109375" style="13" bestFit="1" customWidth="1"/>
    <col min="15" max="15" width="11.6640625" style="13" customWidth="1"/>
    <col min="16" max="16" width="11.5546875" style="13" customWidth="1"/>
    <col min="17" max="17" width="14.44140625" style="13" customWidth="1"/>
    <col min="18" max="18" width="11.109375" style="13" bestFit="1" customWidth="1"/>
    <col min="19" max="19" width="11.88671875" style="13" customWidth="1"/>
    <col min="20" max="20" width="12.88671875" style="13" customWidth="1"/>
    <col min="21" max="21" width="16.6640625" style="5" customWidth="1"/>
    <col min="22" max="22" width="3.5546875" style="5" customWidth="1"/>
    <col min="23" max="16384" width="9.109375" style="5"/>
  </cols>
  <sheetData>
    <row r="1" spans="1:22" x14ac:dyDescent="0.25">
      <c r="C1" s="117"/>
      <c r="D1" s="117"/>
      <c r="E1" s="117"/>
      <c r="F1" s="117"/>
      <c r="G1" s="117"/>
      <c r="H1" s="117"/>
      <c r="I1" s="117"/>
      <c r="J1" s="117"/>
      <c r="K1" s="117"/>
      <c r="L1" s="117"/>
      <c r="M1" s="117"/>
      <c r="N1" s="117"/>
      <c r="O1" s="118"/>
      <c r="P1" s="118"/>
    </row>
    <row r="6" spans="1:22" ht="36" customHeight="1" x14ac:dyDescent="0.25">
      <c r="C6" s="28"/>
      <c r="D6" s="28"/>
      <c r="E6" s="28"/>
      <c r="F6" s="28"/>
      <c r="G6" s="1540" t="s">
        <v>758</v>
      </c>
      <c r="H6" s="1540"/>
      <c r="I6" s="1540" t="s">
        <v>279</v>
      </c>
      <c r="J6" s="1540"/>
      <c r="K6" s="1541" t="s">
        <v>759</v>
      </c>
      <c r="L6" s="1541"/>
      <c r="M6" s="1541" t="s">
        <v>760</v>
      </c>
      <c r="N6" s="1541"/>
      <c r="O6" s="1541" t="s">
        <v>761</v>
      </c>
      <c r="P6" s="1541"/>
      <c r="Q6" s="1540" t="s">
        <v>762</v>
      </c>
      <c r="R6" s="1540"/>
      <c r="S6" s="1540" t="s">
        <v>763</v>
      </c>
      <c r="T6" s="1540"/>
    </row>
    <row r="7" spans="1:22" x14ac:dyDescent="0.25">
      <c r="C7" s="28"/>
      <c r="D7" s="28"/>
      <c r="E7" s="102" t="s">
        <v>345</v>
      </c>
      <c r="F7" s="102" t="s">
        <v>231</v>
      </c>
      <c r="G7" s="101" t="s">
        <v>345</v>
      </c>
      <c r="H7" s="101" t="s">
        <v>231</v>
      </c>
      <c r="I7" s="101" t="s">
        <v>345</v>
      </c>
      <c r="J7" s="101" t="s">
        <v>231</v>
      </c>
      <c r="K7" s="101" t="s">
        <v>345</v>
      </c>
      <c r="L7" s="101" t="s">
        <v>231</v>
      </c>
      <c r="M7" s="101" t="s">
        <v>345</v>
      </c>
      <c r="N7" s="101" t="s">
        <v>231</v>
      </c>
      <c r="O7" s="101" t="s">
        <v>345</v>
      </c>
      <c r="P7" s="101" t="s">
        <v>231</v>
      </c>
      <c r="Q7" s="101" t="s">
        <v>345</v>
      </c>
      <c r="R7" s="101" t="s">
        <v>231</v>
      </c>
      <c r="S7" s="101" t="s">
        <v>345</v>
      </c>
      <c r="T7" s="101" t="s">
        <v>231</v>
      </c>
      <c r="U7" s="101" t="s">
        <v>229</v>
      </c>
    </row>
    <row r="8" spans="1:22" x14ac:dyDescent="0.25">
      <c r="C8" s="1538" t="s">
        <v>764</v>
      </c>
      <c r="D8" s="1539"/>
      <c r="E8" s="107">
        <v>7051</v>
      </c>
      <c r="F8" s="107"/>
      <c r="G8" s="101">
        <v>6.44</v>
      </c>
      <c r="H8" s="101"/>
      <c r="I8" s="101">
        <v>16.115000000000002</v>
      </c>
      <c r="J8" s="101"/>
      <c r="K8" s="101">
        <f>19.66+5</f>
        <v>24.66</v>
      </c>
      <c r="L8" s="101"/>
      <c r="M8" s="101">
        <v>15.0626</v>
      </c>
      <c r="N8" s="101"/>
      <c r="O8" s="101">
        <f>4.36+6.82</f>
        <v>11.18</v>
      </c>
      <c r="P8" s="101"/>
      <c r="Q8" s="101">
        <f>SUM(G8:P8)</f>
        <v>73.457600000000014</v>
      </c>
      <c r="R8" s="101"/>
      <c r="S8" s="104">
        <f>E8*Q8</f>
        <v>517949.5376000001</v>
      </c>
      <c r="T8" s="104"/>
      <c r="U8" s="390">
        <f>S8</f>
        <v>517949.5376000001</v>
      </c>
    </row>
    <row r="9" spans="1:22" x14ac:dyDescent="0.25">
      <c r="C9" s="1538" t="s">
        <v>765</v>
      </c>
      <c r="D9" s="1539"/>
      <c r="E9" s="107"/>
      <c r="F9" s="107">
        <v>3624</v>
      </c>
      <c r="G9" s="101"/>
      <c r="H9" s="101">
        <v>6.44</v>
      </c>
      <c r="I9" s="101"/>
      <c r="J9" s="101">
        <v>16.115000000000002</v>
      </c>
      <c r="K9" s="101"/>
      <c r="L9" s="101">
        <f>19.66+5</f>
        <v>24.66</v>
      </c>
      <c r="M9" s="101"/>
      <c r="N9" s="101">
        <v>15.0626</v>
      </c>
      <c r="O9" s="101"/>
      <c r="P9" s="101">
        <v>0</v>
      </c>
      <c r="Q9" s="101"/>
      <c r="R9" s="101">
        <f>SUM(G9:P9)</f>
        <v>62.277600000000007</v>
      </c>
      <c r="S9" s="104"/>
      <c r="T9" s="104">
        <f>F9*R9</f>
        <v>225694.02240000002</v>
      </c>
      <c r="U9" s="390">
        <f>T9</f>
        <v>225694.02240000002</v>
      </c>
    </row>
    <row r="10" spans="1:22" x14ac:dyDescent="0.25">
      <c r="E10" s="69"/>
      <c r="F10" s="69"/>
    </row>
    <row r="11" spans="1:22" x14ac:dyDescent="0.25">
      <c r="E11" s="69"/>
      <c r="F11" s="69"/>
    </row>
    <row r="12" spans="1:22" x14ac:dyDescent="0.25">
      <c r="A12" s="101" t="s">
        <v>67</v>
      </c>
      <c r="B12" s="100"/>
      <c r="C12" s="102"/>
      <c r="D12" s="102"/>
      <c r="E12" s="103">
        <f t="shared" ref="E12:F12" si="0">SUM(E13:E38)</f>
        <v>7051</v>
      </c>
      <c r="F12" s="103">
        <f t="shared" si="0"/>
        <v>3624</v>
      </c>
      <c r="G12" s="104">
        <f>SUM(G13:G38)</f>
        <v>45408.439999999988</v>
      </c>
      <c r="H12" s="104">
        <f>SUM(H13:H38)</f>
        <v>23338.560000000001</v>
      </c>
      <c r="I12" s="104">
        <f t="shared" ref="I12:U12" si="1">SUM(I13:I38)</f>
        <v>113626.86500000002</v>
      </c>
      <c r="J12" s="104">
        <f t="shared" si="1"/>
        <v>58400.760000000009</v>
      </c>
      <c r="K12" s="104">
        <f t="shared" si="1"/>
        <v>173877.65999999997</v>
      </c>
      <c r="L12" s="104">
        <f t="shared" si="1"/>
        <v>89367.84</v>
      </c>
      <c r="M12" s="104">
        <f t="shared" si="1"/>
        <v>106206.39260000001</v>
      </c>
      <c r="N12" s="104">
        <f t="shared" si="1"/>
        <v>54586.862399999998</v>
      </c>
      <c r="O12" s="104">
        <f t="shared" si="1"/>
        <v>78830.179999999993</v>
      </c>
      <c r="P12" s="104">
        <f t="shared" si="1"/>
        <v>0</v>
      </c>
      <c r="Q12" s="100"/>
      <c r="R12" s="100"/>
      <c r="S12" s="104">
        <f>SUM(S13:S38)</f>
        <v>517949.53760000004</v>
      </c>
      <c r="T12" s="104">
        <f>SUM(T13:T38)</f>
        <v>225694.02240000002</v>
      </c>
      <c r="U12" s="104">
        <f t="shared" si="1"/>
        <v>743643.56</v>
      </c>
      <c r="V12" s="28"/>
    </row>
    <row r="13" spans="1:22" x14ac:dyDescent="0.25">
      <c r="A13" s="100">
        <v>2001</v>
      </c>
      <c r="B13" s="100">
        <v>8312001</v>
      </c>
      <c r="C13" s="99" t="s">
        <v>68</v>
      </c>
      <c r="D13" s="99" t="s">
        <v>766</v>
      </c>
      <c r="E13" s="105">
        <f>VLOOKUP(B13,'Summary for Prints'!B:F,4,FALSE)</f>
        <v>347</v>
      </c>
      <c r="F13" s="105">
        <f>VLOOKUP(B13,'Summary for Prints'!B:F,5,FALSE)</f>
        <v>0</v>
      </c>
      <c r="G13" s="106">
        <f>E13*$G$8</f>
        <v>2234.6800000000003</v>
      </c>
      <c r="H13" s="106">
        <f>F13*$H$9</f>
        <v>0</v>
      </c>
      <c r="I13" s="106">
        <f>E13*$I$8</f>
        <v>5591.9050000000007</v>
      </c>
      <c r="J13" s="106">
        <f>F13*$J$9</f>
        <v>0</v>
      </c>
      <c r="K13" s="106">
        <f>E13*$K$8</f>
        <v>8557.02</v>
      </c>
      <c r="L13" s="106">
        <f>F13*$L$9</f>
        <v>0</v>
      </c>
      <c r="M13" s="106">
        <f>E13*$M$8</f>
        <v>5226.7222000000002</v>
      </c>
      <c r="N13" s="106">
        <f>F13*$N$9</f>
        <v>0</v>
      </c>
      <c r="O13" s="106">
        <f>E13*$O$8</f>
        <v>3879.46</v>
      </c>
      <c r="P13" s="106">
        <f>F13*$P$9</f>
        <v>0</v>
      </c>
      <c r="Q13" s="100"/>
      <c r="R13" s="100"/>
      <c r="S13" s="106">
        <f t="shared" ref="S13:S38" si="2">E13*$Q$8</f>
        <v>25489.787200000006</v>
      </c>
      <c r="T13" s="106">
        <f t="shared" ref="T13:T38" si="3">F13*$R$9</f>
        <v>0</v>
      </c>
      <c r="U13" s="106">
        <f>SUM(S13:T13)</f>
        <v>25489.787200000006</v>
      </c>
    </row>
    <row r="14" spans="1:22" x14ac:dyDescent="0.25">
      <c r="A14" s="100">
        <v>2003</v>
      </c>
      <c r="B14" s="100">
        <v>8312003</v>
      </c>
      <c r="C14" s="99" t="s">
        <v>69</v>
      </c>
      <c r="D14" s="99" t="s">
        <v>766</v>
      </c>
      <c r="E14" s="105">
        <f>VLOOKUP(B14,'Summary for Prints'!B:F,4,FALSE)</f>
        <v>209</v>
      </c>
      <c r="F14" s="105">
        <f>VLOOKUP(B14,'Summary for Prints'!B:F,5,FALSE)</f>
        <v>0</v>
      </c>
      <c r="G14" s="106">
        <f t="shared" ref="G14:G38" si="4">E14*$G$8</f>
        <v>1345.96</v>
      </c>
      <c r="H14" s="106">
        <f t="shared" ref="H14:H38" si="5">F14*$H$9</f>
        <v>0</v>
      </c>
      <c r="I14" s="106">
        <f t="shared" ref="I14:I38" si="6">E14*$I$8</f>
        <v>3368.0350000000003</v>
      </c>
      <c r="J14" s="106">
        <f t="shared" ref="J14:J38" si="7">F14*$J$9</f>
        <v>0</v>
      </c>
      <c r="K14" s="106">
        <f t="shared" ref="K14:K38" si="8">E14*$K$8</f>
        <v>5153.9399999999996</v>
      </c>
      <c r="L14" s="106">
        <f t="shared" ref="L14:L38" si="9">F14*$L$9</f>
        <v>0</v>
      </c>
      <c r="M14" s="106">
        <f t="shared" ref="M14:M38" si="10">E14*$M$8</f>
        <v>3148.0834</v>
      </c>
      <c r="N14" s="106">
        <f t="shared" ref="N14:N38" si="11">F14*$N$9</f>
        <v>0</v>
      </c>
      <c r="O14" s="106">
        <f t="shared" ref="O14:O38" si="12">E14*$O$8</f>
        <v>2336.62</v>
      </c>
      <c r="P14" s="106">
        <f t="shared" ref="P14:P38" si="13">F14*$P$9</f>
        <v>0</v>
      </c>
      <c r="Q14" s="100"/>
      <c r="R14" s="100"/>
      <c r="S14" s="106">
        <f t="shared" si="2"/>
        <v>15352.638400000003</v>
      </c>
      <c r="T14" s="106">
        <f t="shared" si="3"/>
        <v>0</v>
      </c>
      <c r="U14" s="106">
        <f t="shared" ref="U14:U38" si="14">SUM(S14:T14)</f>
        <v>15352.638400000003</v>
      </c>
    </row>
    <row r="15" spans="1:22" x14ac:dyDescent="0.25">
      <c r="A15" s="100">
        <v>2005</v>
      </c>
      <c r="B15" s="100">
        <v>8312005</v>
      </c>
      <c r="C15" s="99" t="s">
        <v>70</v>
      </c>
      <c r="D15" s="99" t="s">
        <v>766</v>
      </c>
      <c r="E15" s="105">
        <f>VLOOKUP(B15,'Summary for Prints'!B:F,4,FALSE)</f>
        <v>313</v>
      </c>
      <c r="F15" s="105">
        <f>VLOOKUP(B15,'Summary for Prints'!B:F,5,FALSE)</f>
        <v>0</v>
      </c>
      <c r="G15" s="106">
        <f t="shared" si="4"/>
        <v>2015.72</v>
      </c>
      <c r="H15" s="106">
        <f t="shared" si="5"/>
        <v>0</v>
      </c>
      <c r="I15" s="106">
        <f t="shared" si="6"/>
        <v>5043.9950000000008</v>
      </c>
      <c r="J15" s="106">
        <f t="shared" si="7"/>
        <v>0</v>
      </c>
      <c r="K15" s="106">
        <f t="shared" si="8"/>
        <v>7718.58</v>
      </c>
      <c r="L15" s="106">
        <f t="shared" si="9"/>
        <v>0</v>
      </c>
      <c r="M15" s="106">
        <f t="shared" si="10"/>
        <v>4714.5937999999996</v>
      </c>
      <c r="N15" s="106">
        <f t="shared" si="11"/>
        <v>0</v>
      </c>
      <c r="O15" s="106">
        <f t="shared" si="12"/>
        <v>3499.3399999999997</v>
      </c>
      <c r="P15" s="106">
        <f t="shared" si="13"/>
        <v>0</v>
      </c>
      <c r="Q15" s="100"/>
      <c r="R15" s="100"/>
      <c r="S15" s="106">
        <f t="shared" si="2"/>
        <v>22992.228800000004</v>
      </c>
      <c r="T15" s="106">
        <f t="shared" si="3"/>
        <v>0</v>
      </c>
      <c r="U15" s="106">
        <f t="shared" si="14"/>
        <v>22992.228800000004</v>
      </c>
    </row>
    <row r="16" spans="1:22" x14ac:dyDescent="0.25">
      <c r="A16" s="100">
        <v>2405</v>
      </c>
      <c r="B16" s="100">
        <v>8312405</v>
      </c>
      <c r="C16" s="99" t="s">
        <v>71</v>
      </c>
      <c r="D16" s="99" t="s">
        <v>766</v>
      </c>
      <c r="E16" s="105">
        <f>VLOOKUP(B16,'Summary for Prints'!B:F,4,FALSE)</f>
        <v>211</v>
      </c>
      <c r="F16" s="105">
        <f>VLOOKUP(B16,'Summary for Prints'!B:F,5,FALSE)</f>
        <v>0</v>
      </c>
      <c r="G16" s="106">
        <f t="shared" si="4"/>
        <v>1358.8400000000001</v>
      </c>
      <c r="H16" s="106">
        <f t="shared" si="5"/>
        <v>0</v>
      </c>
      <c r="I16" s="106">
        <f t="shared" si="6"/>
        <v>3400.2650000000003</v>
      </c>
      <c r="J16" s="106">
        <f t="shared" si="7"/>
        <v>0</v>
      </c>
      <c r="K16" s="106">
        <f t="shared" si="8"/>
        <v>5203.26</v>
      </c>
      <c r="L16" s="106">
        <f t="shared" si="9"/>
        <v>0</v>
      </c>
      <c r="M16" s="106">
        <f t="shared" si="10"/>
        <v>3178.2085999999999</v>
      </c>
      <c r="N16" s="106">
        <f t="shared" si="11"/>
        <v>0</v>
      </c>
      <c r="O16" s="106">
        <f t="shared" si="12"/>
        <v>2358.98</v>
      </c>
      <c r="P16" s="106">
        <f t="shared" si="13"/>
        <v>0</v>
      </c>
      <c r="Q16" s="100"/>
      <c r="R16" s="100"/>
      <c r="S16" s="106">
        <f t="shared" si="2"/>
        <v>15499.553600000003</v>
      </c>
      <c r="T16" s="106">
        <f t="shared" si="3"/>
        <v>0</v>
      </c>
      <c r="U16" s="106">
        <f t="shared" si="14"/>
        <v>15499.553600000003</v>
      </c>
    </row>
    <row r="17" spans="1:21" x14ac:dyDescent="0.25">
      <c r="A17" s="100">
        <v>2409</v>
      </c>
      <c r="B17" s="100">
        <v>8312409</v>
      </c>
      <c r="C17" s="99" t="s">
        <v>72</v>
      </c>
      <c r="D17" s="99" t="s">
        <v>766</v>
      </c>
      <c r="E17" s="105">
        <f>VLOOKUP(B17,'Summary for Prints'!B:F,4,FALSE)</f>
        <v>543</v>
      </c>
      <c r="F17" s="105">
        <f>VLOOKUP(B17,'Summary for Prints'!B:F,5,FALSE)</f>
        <v>0</v>
      </c>
      <c r="G17" s="106">
        <f t="shared" si="4"/>
        <v>3496.92</v>
      </c>
      <c r="H17" s="106">
        <f t="shared" si="5"/>
        <v>0</v>
      </c>
      <c r="I17" s="106">
        <f t="shared" si="6"/>
        <v>8750.4450000000015</v>
      </c>
      <c r="J17" s="106">
        <f t="shared" si="7"/>
        <v>0</v>
      </c>
      <c r="K17" s="106">
        <f t="shared" si="8"/>
        <v>13390.38</v>
      </c>
      <c r="L17" s="106">
        <f t="shared" si="9"/>
        <v>0</v>
      </c>
      <c r="M17" s="106">
        <f t="shared" si="10"/>
        <v>8178.9917999999998</v>
      </c>
      <c r="N17" s="106">
        <f t="shared" si="11"/>
        <v>0</v>
      </c>
      <c r="O17" s="106">
        <f t="shared" si="12"/>
        <v>6070.74</v>
      </c>
      <c r="P17" s="106">
        <f t="shared" si="13"/>
        <v>0</v>
      </c>
      <c r="Q17" s="100"/>
      <c r="R17" s="100"/>
      <c r="S17" s="106">
        <f t="shared" si="2"/>
        <v>39887.476800000004</v>
      </c>
      <c r="T17" s="106">
        <f t="shared" si="3"/>
        <v>0</v>
      </c>
      <c r="U17" s="106">
        <f t="shared" si="14"/>
        <v>39887.476800000004</v>
      </c>
    </row>
    <row r="18" spans="1:21" x14ac:dyDescent="0.25">
      <c r="A18" s="100">
        <v>2424</v>
      </c>
      <c r="B18" s="100">
        <v>8312424</v>
      </c>
      <c r="C18" s="99" t="s">
        <v>73</v>
      </c>
      <c r="D18" s="99" t="s">
        <v>766</v>
      </c>
      <c r="E18" s="105">
        <f>VLOOKUP(B18,'Summary for Prints'!B:F,4,FALSE)</f>
        <v>254</v>
      </c>
      <c r="F18" s="105">
        <f>VLOOKUP(B18,'Summary for Prints'!B:F,5,FALSE)</f>
        <v>0</v>
      </c>
      <c r="G18" s="106">
        <f t="shared" si="4"/>
        <v>1635.76</v>
      </c>
      <c r="H18" s="106">
        <f t="shared" si="5"/>
        <v>0</v>
      </c>
      <c r="I18" s="106">
        <f t="shared" si="6"/>
        <v>4093.2100000000005</v>
      </c>
      <c r="J18" s="106">
        <f t="shared" si="7"/>
        <v>0</v>
      </c>
      <c r="K18" s="106">
        <f t="shared" si="8"/>
        <v>6263.64</v>
      </c>
      <c r="L18" s="106">
        <f t="shared" si="9"/>
        <v>0</v>
      </c>
      <c r="M18" s="106">
        <f t="shared" si="10"/>
        <v>3825.9004</v>
      </c>
      <c r="N18" s="106">
        <f t="shared" si="11"/>
        <v>0</v>
      </c>
      <c r="O18" s="106">
        <f t="shared" si="12"/>
        <v>2839.72</v>
      </c>
      <c r="P18" s="106">
        <f t="shared" si="13"/>
        <v>0</v>
      </c>
      <c r="Q18" s="100"/>
      <c r="R18" s="100"/>
      <c r="S18" s="106">
        <f t="shared" si="2"/>
        <v>18658.230400000004</v>
      </c>
      <c r="T18" s="106">
        <f t="shared" si="3"/>
        <v>0</v>
      </c>
      <c r="U18" s="106">
        <f t="shared" si="14"/>
        <v>18658.230400000004</v>
      </c>
    </row>
    <row r="19" spans="1:21" x14ac:dyDescent="0.25">
      <c r="A19" s="100">
        <v>2429</v>
      </c>
      <c r="B19" s="100">
        <v>8312429</v>
      </c>
      <c r="C19" s="99" t="s">
        <v>74</v>
      </c>
      <c r="D19" s="99" t="s">
        <v>766</v>
      </c>
      <c r="E19" s="105">
        <f>VLOOKUP(B19,'Summary for Prints'!B:F,4,FALSE)</f>
        <v>147</v>
      </c>
      <c r="F19" s="105">
        <f>VLOOKUP(B19,'Summary for Prints'!B:F,5,FALSE)</f>
        <v>0</v>
      </c>
      <c r="G19" s="106">
        <f t="shared" si="4"/>
        <v>946.68000000000006</v>
      </c>
      <c r="H19" s="106">
        <f t="shared" si="5"/>
        <v>0</v>
      </c>
      <c r="I19" s="106">
        <f t="shared" si="6"/>
        <v>2368.9050000000002</v>
      </c>
      <c r="J19" s="106">
        <f t="shared" si="7"/>
        <v>0</v>
      </c>
      <c r="K19" s="106">
        <f t="shared" si="8"/>
        <v>3625.02</v>
      </c>
      <c r="L19" s="106">
        <f t="shared" si="9"/>
        <v>0</v>
      </c>
      <c r="M19" s="106">
        <f t="shared" si="10"/>
        <v>2214.2022000000002</v>
      </c>
      <c r="N19" s="106">
        <f t="shared" si="11"/>
        <v>0</v>
      </c>
      <c r="O19" s="106">
        <f t="shared" si="12"/>
        <v>1643.46</v>
      </c>
      <c r="P19" s="106">
        <f t="shared" si="13"/>
        <v>0</v>
      </c>
      <c r="Q19" s="100"/>
      <c r="R19" s="100"/>
      <c r="S19" s="106">
        <f t="shared" si="2"/>
        <v>10798.267200000002</v>
      </c>
      <c r="T19" s="106">
        <f t="shared" si="3"/>
        <v>0</v>
      </c>
      <c r="U19" s="106">
        <f t="shared" si="14"/>
        <v>10798.267200000002</v>
      </c>
    </row>
    <row r="20" spans="1:21" x14ac:dyDescent="0.25">
      <c r="A20" s="100">
        <v>2436</v>
      </c>
      <c r="B20" s="100">
        <v>8312436</v>
      </c>
      <c r="C20" s="99" t="s">
        <v>75</v>
      </c>
      <c r="D20" s="99" t="s">
        <v>766</v>
      </c>
      <c r="E20" s="105">
        <f>VLOOKUP(B20,'Summary for Prints'!B:F,4,FALSE)</f>
        <v>417</v>
      </c>
      <c r="F20" s="105">
        <f>VLOOKUP(B20,'Summary for Prints'!B:F,5,FALSE)</f>
        <v>0</v>
      </c>
      <c r="G20" s="106">
        <f t="shared" si="4"/>
        <v>2685.48</v>
      </c>
      <c r="H20" s="106">
        <f t="shared" si="5"/>
        <v>0</v>
      </c>
      <c r="I20" s="106">
        <f t="shared" si="6"/>
        <v>6719.9550000000008</v>
      </c>
      <c r="J20" s="106">
        <f t="shared" si="7"/>
        <v>0</v>
      </c>
      <c r="K20" s="106">
        <f t="shared" si="8"/>
        <v>10283.219999999999</v>
      </c>
      <c r="L20" s="106">
        <f t="shared" si="9"/>
        <v>0</v>
      </c>
      <c r="M20" s="106">
        <f t="shared" si="10"/>
        <v>6281.1041999999998</v>
      </c>
      <c r="N20" s="106">
        <f t="shared" si="11"/>
        <v>0</v>
      </c>
      <c r="O20" s="106">
        <f t="shared" si="12"/>
        <v>4662.0599999999995</v>
      </c>
      <c r="P20" s="106">
        <f t="shared" si="13"/>
        <v>0</v>
      </c>
      <c r="Q20" s="100"/>
      <c r="R20" s="100"/>
      <c r="S20" s="106">
        <f t="shared" si="2"/>
        <v>30631.819200000005</v>
      </c>
      <c r="T20" s="106">
        <f t="shared" si="3"/>
        <v>0</v>
      </c>
      <c r="U20" s="106">
        <f t="shared" si="14"/>
        <v>30631.819200000005</v>
      </c>
    </row>
    <row r="21" spans="1:21" x14ac:dyDescent="0.25">
      <c r="A21" s="100">
        <v>2439</v>
      </c>
      <c r="B21" s="100">
        <v>8312439</v>
      </c>
      <c r="C21" s="99" t="s">
        <v>76</v>
      </c>
      <c r="D21" s="99" t="s">
        <v>766</v>
      </c>
      <c r="E21" s="105">
        <f>VLOOKUP(B21,'Summary for Prints'!B:F,4,FALSE)</f>
        <v>159</v>
      </c>
      <c r="F21" s="105">
        <f>VLOOKUP(B21,'Summary for Prints'!B:F,5,FALSE)</f>
        <v>0</v>
      </c>
      <c r="G21" s="106">
        <f t="shared" si="4"/>
        <v>1023.96</v>
      </c>
      <c r="H21" s="106">
        <f t="shared" si="5"/>
        <v>0</v>
      </c>
      <c r="I21" s="106">
        <f t="shared" si="6"/>
        <v>2562.2850000000003</v>
      </c>
      <c r="J21" s="106">
        <f t="shared" si="7"/>
        <v>0</v>
      </c>
      <c r="K21" s="106">
        <f t="shared" si="8"/>
        <v>3920.94</v>
      </c>
      <c r="L21" s="106">
        <f t="shared" si="9"/>
        <v>0</v>
      </c>
      <c r="M21" s="106">
        <f t="shared" si="10"/>
        <v>2394.9533999999999</v>
      </c>
      <c r="N21" s="106">
        <f t="shared" si="11"/>
        <v>0</v>
      </c>
      <c r="O21" s="106">
        <f t="shared" si="12"/>
        <v>1777.62</v>
      </c>
      <c r="P21" s="106">
        <f t="shared" si="13"/>
        <v>0</v>
      </c>
      <c r="Q21" s="100"/>
      <c r="R21" s="100"/>
      <c r="S21" s="106">
        <f t="shared" si="2"/>
        <v>11679.758400000002</v>
      </c>
      <c r="T21" s="106">
        <f t="shared" si="3"/>
        <v>0</v>
      </c>
      <c r="U21" s="106">
        <f t="shared" si="14"/>
        <v>11679.758400000002</v>
      </c>
    </row>
    <row r="22" spans="1:21" x14ac:dyDescent="0.25">
      <c r="A22" s="100">
        <v>2443</v>
      </c>
      <c r="B22" s="100">
        <v>8312443</v>
      </c>
      <c r="C22" s="99" t="s">
        <v>77</v>
      </c>
      <c r="D22" s="99" t="s">
        <v>766</v>
      </c>
      <c r="E22" s="105">
        <f>VLOOKUP(B22,'Summary for Prints'!B:F,4,FALSE)</f>
        <v>259</v>
      </c>
      <c r="F22" s="105">
        <f>VLOOKUP(B22,'Summary for Prints'!B:F,5,FALSE)</f>
        <v>0</v>
      </c>
      <c r="G22" s="106">
        <f t="shared" si="4"/>
        <v>1667.96</v>
      </c>
      <c r="H22" s="106">
        <f t="shared" si="5"/>
        <v>0</v>
      </c>
      <c r="I22" s="106">
        <f t="shared" si="6"/>
        <v>4173.7850000000008</v>
      </c>
      <c r="J22" s="106">
        <f t="shared" si="7"/>
        <v>0</v>
      </c>
      <c r="K22" s="106">
        <f t="shared" si="8"/>
        <v>6386.94</v>
      </c>
      <c r="L22" s="106">
        <f t="shared" si="9"/>
        <v>0</v>
      </c>
      <c r="M22" s="106">
        <f t="shared" si="10"/>
        <v>3901.2134000000001</v>
      </c>
      <c r="N22" s="106">
        <f t="shared" si="11"/>
        <v>0</v>
      </c>
      <c r="O22" s="106">
        <f t="shared" si="12"/>
        <v>2895.62</v>
      </c>
      <c r="P22" s="106">
        <f t="shared" si="13"/>
        <v>0</v>
      </c>
      <c r="Q22" s="100"/>
      <c r="R22" s="100"/>
      <c r="S22" s="106">
        <f t="shared" si="2"/>
        <v>19025.518400000004</v>
      </c>
      <c r="T22" s="106">
        <f t="shared" si="3"/>
        <v>0</v>
      </c>
      <c r="U22" s="106">
        <f t="shared" si="14"/>
        <v>19025.518400000004</v>
      </c>
    </row>
    <row r="23" spans="1:21" x14ac:dyDescent="0.25">
      <c r="A23" s="100">
        <v>2444</v>
      </c>
      <c r="B23" s="100">
        <v>8312444</v>
      </c>
      <c r="C23" s="99" t="s">
        <v>78</v>
      </c>
      <c r="D23" s="99" t="s">
        <v>766</v>
      </c>
      <c r="E23" s="105">
        <f>VLOOKUP(B23,'Summary for Prints'!B:F,4,FALSE)</f>
        <v>187</v>
      </c>
      <c r="F23" s="105">
        <f>VLOOKUP(B23,'Summary for Prints'!B:F,5,FALSE)</f>
        <v>0</v>
      </c>
      <c r="G23" s="106">
        <f t="shared" si="4"/>
        <v>1204.28</v>
      </c>
      <c r="H23" s="106">
        <f t="shared" si="5"/>
        <v>0</v>
      </c>
      <c r="I23" s="106">
        <f t="shared" si="6"/>
        <v>3013.5050000000006</v>
      </c>
      <c r="J23" s="106">
        <f t="shared" si="7"/>
        <v>0</v>
      </c>
      <c r="K23" s="106">
        <f t="shared" si="8"/>
        <v>4611.42</v>
      </c>
      <c r="L23" s="106">
        <f t="shared" si="9"/>
        <v>0</v>
      </c>
      <c r="M23" s="106">
        <f t="shared" si="10"/>
        <v>2816.7062000000001</v>
      </c>
      <c r="N23" s="106">
        <f t="shared" si="11"/>
        <v>0</v>
      </c>
      <c r="O23" s="106">
        <f t="shared" si="12"/>
        <v>2090.66</v>
      </c>
      <c r="P23" s="106">
        <f t="shared" si="13"/>
        <v>0</v>
      </c>
      <c r="Q23" s="100"/>
      <c r="R23" s="100"/>
      <c r="S23" s="106">
        <f t="shared" si="2"/>
        <v>13736.571200000002</v>
      </c>
      <c r="T23" s="106">
        <f t="shared" si="3"/>
        <v>0</v>
      </c>
      <c r="U23" s="106">
        <f t="shared" si="14"/>
        <v>13736.571200000002</v>
      </c>
    </row>
    <row r="24" spans="1:21" x14ac:dyDescent="0.25">
      <c r="A24" s="100">
        <v>2449</v>
      </c>
      <c r="B24" s="100">
        <v>8312449</v>
      </c>
      <c r="C24" s="99" t="s">
        <v>79</v>
      </c>
      <c r="D24" s="99" t="s">
        <v>766</v>
      </c>
      <c r="E24" s="105">
        <f>VLOOKUP(B24,'Summary for Prints'!B:F,4,FALSE)</f>
        <v>209</v>
      </c>
      <c r="F24" s="105">
        <f>VLOOKUP(B24,'Summary for Prints'!B:F,5,FALSE)</f>
        <v>0</v>
      </c>
      <c r="G24" s="106">
        <f t="shared" si="4"/>
        <v>1345.96</v>
      </c>
      <c r="H24" s="106">
        <f t="shared" si="5"/>
        <v>0</v>
      </c>
      <c r="I24" s="106">
        <f t="shared" si="6"/>
        <v>3368.0350000000003</v>
      </c>
      <c r="J24" s="106">
        <f t="shared" si="7"/>
        <v>0</v>
      </c>
      <c r="K24" s="106">
        <f t="shared" si="8"/>
        <v>5153.9399999999996</v>
      </c>
      <c r="L24" s="106">
        <f t="shared" si="9"/>
        <v>0</v>
      </c>
      <c r="M24" s="106">
        <f t="shared" si="10"/>
        <v>3148.0834</v>
      </c>
      <c r="N24" s="106">
        <f t="shared" si="11"/>
        <v>0</v>
      </c>
      <c r="O24" s="106">
        <f t="shared" si="12"/>
        <v>2336.62</v>
      </c>
      <c r="P24" s="106">
        <f t="shared" si="13"/>
        <v>0</v>
      </c>
      <c r="Q24" s="100"/>
      <c r="R24" s="100"/>
      <c r="S24" s="106">
        <f t="shared" si="2"/>
        <v>15352.638400000003</v>
      </c>
      <c r="T24" s="106">
        <f t="shared" si="3"/>
        <v>0</v>
      </c>
      <c r="U24" s="106">
        <f t="shared" si="14"/>
        <v>15352.638400000003</v>
      </c>
    </row>
    <row r="25" spans="1:21" x14ac:dyDescent="0.25">
      <c r="A25" s="100">
        <v>2452</v>
      </c>
      <c r="B25" s="100">
        <v>8312452</v>
      </c>
      <c r="C25" s="99" t="s">
        <v>80</v>
      </c>
      <c r="D25" s="99" t="s">
        <v>766</v>
      </c>
      <c r="E25" s="105">
        <f>VLOOKUP(B25,'Summary for Prints'!B:F,4,FALSE)</f>
        <v>137</v>
      </c>
      <c r="F25" s="105">
        <f>VLOOKUP(B25,'Summary for Prints'!B:F,5,FALSE)</f>
        <v>0</v>
      </c>
      <c r="G25" s="106">
        <f t="shared" si="4"/>
        <v>882.28000000000009</v>
      </c>
      <c r="H25" s="106">
        <f t="shared" si="5"/>
        <v>0</v>
      </c>
      <c r="I25" s="106">
        <f t="shared" si="6"/>
        <v>2207.7550000000001</v>
      </c>
      <c r="J25" s="106">
        <f t="shared" si="7"/>
        <v>0</v>
      </c>
      <c r="K25" s="106">
        <f t="shared" si="8"/>
        <v>3378.42</v>
      </c>
      <c r="L25" s="106">
        <f t="shared" si="9"/>
        <v>0</v>
      </c>
      <c r="M25" s="106">
        <f t="shared" si="10"/>
        <v>2063.5762</v>
      </c>
      <c r="N25" s="106">
        <f t="shared" si="11"/>
        <v>0</v>
      </c>
      <c r="O25" s="106">
        <f t="shared" si="12"/>
        <v>1531.6599999999999</v>
      </c>
      <c r="P25" s="106">
        <f t="shared" si="13"/>
        <v>0</v>
      </c>
      <c r="Q25" s="100"/>
      <c r="R25" s="100"/>
      <c r="S25" s="106">
        <f t="shared" si="2"/>
        <v>10063.691200000001</v>
      </c>
      <c r="T25" s="106">
        <f t="shared" si="3"/>
        <v>0</v>
      </c>
      <c r="U25" s="106">
        <f t="shared" si="14"/>
        <v>10063.691200000001</v>
      </c>
    </row>
    <row r="26" spans="1:21" x14ac:dyDescent="0.25">
      <c r="A26" s="100">
        <v>2457</v>
      </c>
      <c r="B26" s="100">
        <v>8312457</v>
      </c>
      <c r="C26" s="99" t="s">
        <v>81</v>
      </c>
      <c r="D26" s="99" t="s">
        <v>766</v>
      </c>
      <c r="E26" s="105">
        <f>VLOOKUP(B26,'Summary for Prints'!B:F,4,FALSE)</f>
        <v>360</v>
      </c>
      <c r="F26" s="105">
        <f>VLOOKUP(B26,'Summary for Prints'!B:F,5,FALSE)</f>
        <v>0</v>
      </c>
      <c r="G26" s="106">
        <f t="shared" si="4"/>
        <v>2318.4</v>
      </c>
      <c r="H26" s="106">
        <f t="shared" si="5"/>
        <v>0</v>
      </c>
      <c r="I26" s="106">
        <f t="shared" si="6"/>
        <v>5801.4000000000005</v>
      </c>
      <c r="J26" s="106">
        <f t="shared" si="7"/>
        <v>0</v>
      </c>
      <c r="K26" s="106">
        <f t="shared" si="8"/>
        <v>8877.6</v>
      </c>
      <c r="L26" s="106">
        <f t="shared" si="9"/>
        <v>0</v>
      </c>
      <c r="M26" s="106">
        <f t="shared" si="10"/>
        <v>5422.5360000000001</v>
      </c>
      <c r="N26" s="106">
        <f t="shared" si="11"/>
        <v>0</v>
      </c>
      <c r="O26" s="106">
        <f t="shared" si="12"/>
        <v>4024.7999999999997</v>
      </c>
      <c r="P26" s="106">
        <f t="shared" si="13"/>
        <v>0</v>
      </c>
      <c r="Q26" s="100"/>
      <c r="R26" s="100"/>
      <c r="S26" s="106">
        <f t="shared" si="2"/>
        <v>26444.736000000004</v>
      </c>
      <c r="T26" s="106">
        <f t="shared" si="3"/>
        <v>0</v>
      </c>
      <c r="U26" s="106">
        <f t="shared" si="14"/>
        <v>26444.736000000004</v>
      </c>
    </row>
    <row r="27" spans="1:21" x14ac:dyDescent="0.25">
      <c r="A27" s="100">
        <v>2458</v>
      </c>
      <c r="B27" s="100">
        <v>8312458</v>
      </c>
      <c r="C27" s="99" t="s">
        <v>82</v>
      </c>
      <c r="D27" s="99" t="s">
        <v>766</v>
      </c>
      <c r="E27" s="105">
        <f>VLOOKUP(B27,'Summary for Prints'!B:F,4,FALSE)</f>
        <v>268</v>
      </c>
      <c r="F27" s="105">
        <f>VLOOKUP(B27,'Summary for Prints'!B:F,5,FALSE)</f>
        <v>0</v>
      </c>
      <c r="G27" s="106">
        <f t="shared" si="4"/>
        <v>1725.92</v>
      </c>
      <c r="H27" s="106">
        <f t="shared" si="5"/>
        <v>0</v>
      </c>
      <c r="I27" s="106">
        <f t="shared" si="6"/>
        <v>4318.8200000000006</v>
      </c>
      <c r="J27" s="106">
        <f t="shared" si="7"/>
        <v>0</v>
      </c>
      <c r="K27" s="106">
        <f t="shared" si="8"/>
        <v>6608.88</v>
      </c>
      <c r="L27" s="106">
        <f t="shared" si="9"/>
        <v>0</v>
      </c>
      <c r="M27" s="106">
        <f t="shared" si="10"/>
        <v>4036.7768000000001</v>
      </c>
      <c r="N27" s="106">
        <f t="shared" si="11"/>
        <v>0</v>
      </c>
      <c r="O27" s="106">
        <f t="shared" si="12"/>
        <v>2996.24</v>
      </c>
      <c r="P27" s="106">
        <f t="shared" si="13"/>
        <v>0</v>
      </c>
      <c r="Q27" s="100"/>
      <c r="R27" s="100"/>
      <c r="S27" s="106">
        <f t="shared" si="2"/>
        <v>19686.636800000004</v>
      </c>
      <c r="T27" s="106">
        <f t="shared" si="3"/>
        <v>0</v>
      </c>
      <c r="U27" s="106">
        <f t="shared" si="14"/>
        <v>19686.636800000004</v>
      </c>
    </row>
    <row r="28" spans="1:21" x14ac:dyDescent="0.25">
      <c r="A28" s="100">
        <v>2459</v>
      </c>
      <c r="B28" s="100">
        <v>8312459</v>
      </c>
      <c r="C28" s="99" t="s">
        <v>83</v>
      </c>
      <c r="D28" s="99" t="s">
        <v>766</v>
      </c>
      <c r="E28" s="105">
        <f>VLOOKUP(B28,'Summary for Prints'!B:F,4,FALSE)</f>
        <v>373</v>
      </c>
      <c r="F28" s="105">
        <f>VLOOKUP(B28,'Summary for Prints'!B:F,5,FALSE)</f>
        <v>0</v>
      </c>
      <c r="G28" s="106">
        <f t="shared" si="4"/>
        <v>2402.1200000000003</v>
      </c>
      <c r="H28" s="106">
        <f t="shared" si="5"/>
        <v>0</v>
      </c>
      <c r="I28" s="106">
        <f t="shared" si="6"/>
        <v>6010.8950000000004</v>
      </c>
      <c r="J28" s="106">
        <f t="shared" si="7"/>
        <v>0</v>
      </c>
      <c r="K28" s="106">
        <f t="shared" si="8"/>
        <v>9198.18</v>
      </c>
      <c r="L28" s="106">
        <f t="shared" si="9"/>
        <v>0</v>
      </c>
      <c r="M28" s="106">
        <f t="shared" si="10"/>
        <v>5618.3498</v>
      </c>
      <c r="N28" s="106">
        <f t="shared" si="11"/>
        <v>0</v>
      </c>
      <c r="O28" s="106">
        <f t="shared" si="12"/>
        <v>4170.1400000000003</v>
      </c>
      <c r="P28" s="106">
        <f t="shared" si="13"/>
        <v>0</v>
      </c>
      <c r="Q28" s="100"/>
      <c r="R28" s="100"/>
      <c r="S28" s="106">
        <f t="shared" si="2"/>
        <v>27399.684800000006</v>
      </c>
      <c r="T28" s="106">
        <f t="shared" si="3"/>
        <v>0</v>
      </c>
      <c r="U28" s="106">
        <f t="shared" si="14"/>
        <v>27399.684800000006</v>
      </c>
    </row>
    <row r="29" spans="1:21" x14ac:dyDescent="0.25">
      <c r="A29" s="100">
        <v>2462</v>
      </c>
      <c r="B29" s="100">
        <v>8312462</v>
      </c>
      <c r="C29" s="99" t="s">
        <v>84</v>
      </c>
      <c r="D29" s="99" t="s">
        <v>766</v>
      </c>
      <c r="E29" s="105">
        <f>VLOOKUP(B29,'Summary for Prints'!B:F,4,FALSE)</f>
        <v>250</v>
      </c>
      <c r="F29" s="105">
        <f>VLOOKUP(B29,'Summary for Prints'!B:F,5,FALSE)</f>
        <v>0</v>
      </c>
      <c r="G29" s="106">
        <f t="shared" si="4"/>
        <v>1610</v>
      </c>
      <c r="H29" s="106">
        <f t="shared" si="5"/>
        <v>0</v>
      </c>
      <c r="I29" s="106">
        <f t="shared" si="6"/>
        <v>4028.7500000000005</v>
      </c>
      <c r="J29" s="106">
        <f t="shared" si="7"/>
        <v>0</v>
      </c>
      <c r="K29" s="106">
        <f t="shared" si="8"/>
        <v>6165</v>
      </c>
      <c r="L29" s="106">
        <f t="shared" si="9"/>
        <v>0</v>
      </c>
      <c r="M29" s="106">
        <f t="shared" si="10"/>
        <v>3765.65</v>
      </c>
      <c r="N29" s="106">
        <f t="shared" si="11"/>
        <v>0</v>
      </c>
      <c r="O29" s="106">
        <f t="shared" si="12"/>
        <v>2795</v>
      </c>
      <c r="P29" s="106">
        <f t="shared" si="13"/>
        <v>0</v>
      </c>
      <c r="Q29" s="100"/>
      <c r="R29" s="100"/>
      <c r="S29" s="106">
        <f t="shared" si="2"/>
        <v>18364.400000000005</v>
      </c>
      <c r="T29" s="106">
        <f t="shared" si="3"/>
        <v>0</v>
      </c>
      <c r="U29" s="106">
        <f t="shared" si="14"/>
        <v>18364.400000000005</v>
      </c>
    </row>
    <row r="30" spans="1:21" x14ac:dyDescent="0.25">
      <c r="A30" s="100">
        <v>2469</v>
      </c>
      <c r="B30" s="100">
        <v>8312469</v>
      </c>
      <c r="C30" s="99" t="s">
        <v>85</v>
      </c>
      <c r="D30" s="99" t="s">
        <v>766</v>
      </c>
      <c r="E30" s="105">
        <f>VLOOKUP(B30,'Summary for Prints'!B:F,4,FALSE)</f>
        <v>423</v>
      </c>
      <c r="F30" s="105">
        <f>VLOOKUP(B30,'Summary for Prints'!B:F,5,FALSE)</f>
        <v>0</v>
      </c>
      <c r="G30" s="106">
        <f t="shared" si="4"/>
        <v>2724.1200000000003</v>
      </c>
      <c r="H30" s="106">
        <f t="shared" si="5"/>
        <v>0</v>
      </c>
      <c r="I30" s="106">
        <f t="shared" si="6"/>
        <v>6816.6450000000004</v>
      </c>
      <c r="J30" s="106">
        <f t="shared" si="7"/>
        <v>0</v>
      </c>
      <c r="K30" s="106">
        <f t="shared" si="8"/>
        <v>10431.18</v>
      </c>
      <c r="L30" s="106">
        <f t="shared" si="9"/>
        <v>0</v>
      </c>
      <c r="M30" s="106">
        <f t="shared" si="10"/>
        <v>6371.4798000000001</v>
      </c>
      <c r="N30" s="106">
        <f t="shared" si="11"/>
        <v>0</v>
      </c>
      <c r="O30" s="106">
        <f t="shared" si="12"/>
        <v>4729.1400000000003</v>
      </c>
      <c r="P30" s="106">
        <f t="shared" si="13"/>
        <v>0</v>
      </c>
      <c r="Q30" s="100"/>
      <c r="R30" s="100"/>
      <c r="S30" s="106">
        <f t="shared" si="2"/>
        <v>31072.564800000007</v>
      </c>
      <c r="T30" s="106">
        <f t="shared" si="3"/>
        <v>0</v>
      </c>
      <c r="U30" s="106">
        <f t="shared" si="14"/>
        <v>31072.564800000007</v>
      </c>
    </row>
    <row r="31" spans="1:21" x14ac:dyDescent="0.25">
      <c r="A31" s="100">
        <v>2473</v>
      </c>
      <c r="B31" s="100">
        <v>8312473</v>
      </c>
      <c r="C31" s="99" t="s">
        <v>86</v>
      </c>
      <c r="D31" s="99" t="s">
        <v>766</v>
      </c>
      <c r="E31" s="105">
        <f>VLOOKUP(B31,'Summary for Prints'!B:F,4,FALSE)</f>
        <v>257</v>
      </c>
      <c r="F31" s="105">
        <f>VLOOKUP(B31,'Summary for Prints'!B:F,5,FALSE)</f>
        <v>0</v>
      </c>
      <c r="G31" s="106">
        <f t="shared" si="4"/>
        <v>1655.0800000000002</v>
      </c>
      <c r="H31" s="106">
        <f t="shared" si="5"/>
        <v>0</v>
      </c>
      <c r="I31" s="106">
        <f t="shared" si="6"/>
        <v>4141.5550000000003</v>
      </c>
      <c r="J31" s="106">
        <f t="shared" si="7"/>
        <v>0</v>
      </c>
      <c r="K31" s="106">
        <f t="shared" si="8"/>
        <v>6337.62</v>
      </c>
      <c r="L31" s="106">
        <f t="shared" si="9"/>
        <v>0</v>
      </c>
      <c r="M31" s="106">
        <f t="shared" si="10"/>
        <v>3871.0882000000001</v>
      </c>
      <c r="N31" s="106">
        <f t="shared" si="11"/>
        <v>0</v>
      </c>
      <c r="O31" s="106">
        <f t="shared" si="12"/>
        <v>2873.2599999999998</v>
      </c>
      <c r="P31" s="106">
        <f t="shared" si="13"/>
        <v>0</v>
      </c>
      <c r="Q31" s="100"/>
      <c r="R31" s="100"/>
      <c r="S31" s="106">
        <f t="shared" si="2"/>
        <v>18878.603200000005</v>
      </c>
      <c r="T31" s="106">
        <f t="shared" si="3"/>
        <v>0</v>
      </c>
      <c r="U31" s="106">
        <f t="shared" si="14"/>
        <v>18878.603200000005</v>
      </c>
    </row>
    <row r="32" spans="1:21" x14ac:dyDescent="0.25">
      <c r="A32" s="100">
        <v>2505</v>
      </c>
      <c r="B32" s="100">
        <v>8312505</v>
      </c>
      <c r="C32" s="99" t="s">
        <v>87</v>
      </c>
      <c r="D32" s="99" t="s">
        <v>766</v>
      </c>
      <c r="E32" s="105">
        <f>VLOOKUP(B32,'Summary for Prints'!B:F,4,FALSE)</f>
        <v>555</v>
      </c>
      <c r="F32" s="105">
        <f>VLOOKUP(B32,'Summary for Prints'!B:F,5,FALSE)</f>
        <v>0</v>
      </c>
      <c r="G32" s="106">
        <f t="shared" si="4"/>
        <v>3574.2000000000003</v>
      </c>
      <c r="H32" s="106">
        <f t="shared" si="5"/>
        <v>0</v>
      </c>
      <c r="I32" s="106">
        <f t="shared" si="6"/>
        <v>8943.8250000000007</v>
      </c>
      <c r="J32" s="106">
        <f t="shared" si="7"/>
        <v>0</v>
      </c>
      <c r="K32" s="106">
        <f t="shared" si="8"/>
        <v>13686.3</v>
      </c>
      <c r="L32" s="106">
        <f t="shared" si="9"/>
        <v>0</v>
      </c>
      <c r="M32" s="106">
        <f t="shared" si="10"/>
        <v>8359.7430000000004</v>
      </c>
      <c r="N32" s="106">
        <f t="shared" si="11"/>
        <v>0</v>
      </c>
      <c r="O32" s="106">
        <f t="shared" si="12"/>
        <v>6204.9</v>
      </c>
      <c r="P32" s="106">
        <f t="shared" si="13"/>
        <v>0</v>
      </c>
      <c r="Q32" s="100"/>
      <c r="R32" s="100"/>
      <c r="S32" s="106">
        <f t="shared" si="2"/>
        <v>40768.968000000008</v>
      </c>
      <c r="T32" s="106">
        <f t="shared" si="3"/>
        <v>0</v>
      </c>
      <c r="U32" s="106">
        <f t="shared" si="14"/>
        <v>40768.968000000008</v>
      </c>
    </row>
    <row r="33" spans="1:21" x14ac:dyDescent="0.25">
      <c r="A33" s="100">
        <v>2627</v>
      </c>
      <c r="B33" s="100">
        <v>8312627</v>
      </c>
      <c r="C33" s="99" t="s">
        <v>88</v>
      </c>
      <c r="D33" s="99" t="s">
        <v>766</v>
      </c>
      <c r="E33" s="105">
        <f>VLOOKUP(B33,'Summary for Prints'!B:F,4,FALSE)</f>
        <v>423</v>
      </c>
      <c r="F33" s="105">
        <f>VLOOKUP(B33,'Summary for Prints'!B:F,5,FALSE)</f>
        <v>0</v>
      </c>
      <c r="G33" s="106">
        <f t="shared" si="4"/>
        <v>2724.1200000000003</v>
      </c>
      <c r="H33" s="106">
        <f t="shared" si="5"/>
        <v>0</v>
      </c>
      <c r="I33" s="106">
        <f t="shared" si="6"/>
        <v>6816.6450000000004</v>
      </c>
      <c r="J33" s="106">
        <f t="shared" si="7"/>
        <v>0</v>
      </c>
      <c r="K33" s="106">
        <f t="shared" si="8"/>
        <v>10431.18</v>
      </c>
      <c r="L33" s="106">
        <f t="shared" si="9"/>
        <v>0</v>
      </c>
      <c r="M33" s="106">
        <f t="shared" si="10"/>
        <v>6371.4798000000001</v>
      </c>
      <c r="N33" s="106">
        <f t="shared" si="11"/>
        <v>0</v>
      </c>
      <c r="O33" s="106">
        <f t="shared" si="12"/>
        <v>4729.1400000000003</v>
      </c>
      <c r="P33" s="106">
        <f t="shared" si="13"/>
        <v>0</v>
      </c>
      <c r="Q33" s="100"/>
      <c r="R33" s="100"/>
      <c r="S33" s="106">
        <f t="shared" si="2"/>
        <v>31072.564800000007</v>
      </c>
      <c r="T33" s="106">
        <f t="shared" si="3"/>
        <v>0</v>
      </c>
      <c r="U33" s="106">
        <f t="shared" si="14"/>
        <v>31072.564800000007</v>
      </c>
    </row>
    <row r="34" spans="1:21" x14ac:dyDescent="0.25">
      <c r="A34" s="100">
        <v>3526</v>
      </c>
      <c r="B34" s="100">
        <v>8313526</v>
      </c>
      <c r="C34" s="99" t="s">
        <v>89</v>
      </c>
      <c r="D34" s="99" t="s">
        <v>766</v>
      </c>
      <c r="E34" s="105">
        <f>VLOOKUP(B34,'Summary for Prints'!B:F,4,FALSE)</f>
        <v>90</v>
      </c>
      <c r="F34" s="105">
        <f>VLOOKUP(B34,'Summary for Prints'!B:F,5,FALSE)</f>
        <v>0</v>
      </c>
      <c r="G34" s="106">
        <f t="shared" si="4"/>
        <v>579.6</v>
      </c>
      <c r="H34" s="106">
        <f t="shared" si="5"/>
        <v>0</v>
      </c>
      <c r="I34" s="106">
        <f t="shared" si="6"/>
        <v>1450.3500000000001</v>
      </c>
      <c r="J34" s="106">
        <f t="shared" si="7"/>
        <v>0</v>
      </c>
      <c r="K34" s="106">
        <f t="shared" si="8"/>
        <v>2219.4</v>
      </c>
      <c r="L34" s="106">
        <f t="shared" si="9"/>
        <v>0</v>
      </c>
      <c r="M34" s="106">
        <f t="shared" si="10"/>
        <v>1355.634</v>
      </c>
      <c r="N34" s="106">
        <f t="shared" si="11"/>
        <v>0</v>
      </c>
      <c r="O34" s="106">
        <f t="shared" si="12"/>
        <v>1006.1999999999999</v>
      </c>
      <c r="P34" s="106">
        <f t="shared" si="13"/>
        <v>0</v>
      </c>
      <c r="Q34" s="100"/>
      <c r="R34" s="100"/>
      <c r="S34" s="106">
        <f t="shared" si="2"/>
        <v>6611.1840000000011</v>
      </c>
      <c r="T34" s="106">
        <f t="shared" si="3"/>
        <v>0</v>
      </c>
      <c r="U34" s="106">
        <f t="shared" si="14"/>
        <v>6611.1840000000011</v>
      </c>
    </row>
    <row r="35" spans="1:21" x14ac:dyDescent="0.25">
      <c r="A35" s="100">
        <v>5209</v>
      </c>
      <c r="B35" s="100">
        <v>8315209</v>
      </c>
      <c r="C35" s="99" t="s">
        <v>90</v>
      </c>
      <c r="D35" s="99" t="s">
        <v>766</v>
      </c>
      <c r="E35" s="105">
        <f>VLOOKUP(B35,'Summary for Prints'!B:F,4,FALSE)</f>
        <v>286</v>
      </c>
      <c r="F35" s="105">
        <f>VLOOKUP(B35,'Summary for Prints'!B:F,5,FALSE)</f>
        <v>0</v>
      </c>
      <c r="G35" s="106">
        <f t="shared" si="4"/>
        <v>1841.8400000000001</v>
      </c>
      <c r="H35" s="106">
        <f t="shared" si="5"/>
        <v>0</v>
      </c>
      <c r="I35" s="106">
        <f t="shared" si="6"/>
        <v>4608.8900000000003</v>
      </c>
      <c r="J35" s="106">
        <f t="shared" si="7"/>
        <v>0</v>
      </c>
      <c r="K35" s="106">
        <f t="shared" si="8"/>
        <v>7052.76</v>
      </c>
      <c r="L35" s="106">
        <f t="shared" si="9"/>
        <v>0</v>
      </c>
      <c r="M35" s="106">
        <f t="shared" si="10"/>
        <v>4307.9035999999996</v>
      </c>
      <c r="N35" s="106">
        <f t="shared" si="11"/>
        <v>0</v>
      </c>
      <c r="O35" s="106">
        <f t="shared" si="12"/>
        <v>3197.48</v>
      </c>
      <c r="P35" s="106">
        <f t="shared" si="13"/>
        <v>0</v>
      </c>
      <c r="Q35" s="100"/>
      <c r="R35" s="100"/>
      <c r="S35" s="106">
        <f t="shared" si="2"/>
        <v>21008.873600000003</v>
      </c>
      <c r="T35" s="106">
        <f t="shared" si="3"/>
        <v>0</v>
      </c>
      <c r="U35" s="106">
        <f t="shared" si="14"/>
        <v>21008.873600000003</v>
      </c>
    </row>
    <row r="36" spans="1:21" x14ac:dyDescent="0.25">
      <c r="A36" s="100">
        <v>4182</v>
      </c>
      <c r="B36" s="100">
        <v>8314182</v>
      </c>
      <c r="C36" s="99" t="s">
        <v>91</v>
      </c>
      <c r="D36" s="99" t="s">
        <v>767</v>
      </c>
      <c r="E36" s="105">
        <f>VLOOKUP(B36,'Summary for Prints'!B:F,4,FALSE)</f>
        <v>0</v>
      </c>
      <c r="F36" s="105">
        <f>VLOOKUP(B36,'Summary for Prints'!B:F,5,FALSE)</f>
        <v>1467</v>
      </c>
      <c r="G36" s="106">
        <f t="shared" si="4"/>
        <v>0</v>
      </c>
      <c r="H36" s="106">
        <f t="shared" si="5"/>
        <v>9447.4800000000014</v>
      </c>
      <c r="I36" s="106">
        <f t="shared" si="6"/>
        <v>0</v>
      </c>
      <c r="J36" s="106">
        <f t="shared" si="7"/>
        <v>23640.705000000002</v>
      </c>
      <c r="K36" s="106">
        <f t="shared" si="8"/>
        <v>0</v>
      </c>
      <c r="L36" s="106">
        <f t="shared" si="9"/>
        <v>36176.22</v>
      </c>
      <c r="M36" s="106">
        <f t="shared" si="10"/>
        <v>0</v>
      </c>
      <c r="N36" s="106">
        <f t="shared" si="11"/>
        <v>22096.834200000001</v>
      </c>
      <c r="O36" s="106">
        <f t="shared" si="12"/>
        <v>0</v>
      </c>
      <c r="P36" s="106">
        <f t="shared" si="13"/>
        <v>0</v>
      </c>
      <c r="Q36" s="100"/>
      <c r="R36" s="100"/>
      <c r="S36" s="106">
        <f t="shared" si="2"/>
        <v>0</v>
      </c>
      <c r="T36" s="106">
        <f t="shared" si="3"/>
        <v>91361.239200000011</v>
      </c>
      <c r="U36" s="106">
        <f t="shared" si="14"/>
        <v>91361.239200000011</v>
      </c>
    </row>
    <row r="37" spans="1:21" x14ac:dyDescent="0.25">
      <c r="A37" s="100">
        <v>5406</v>
      </c>
      <c r="B37" s="100">
        <v>8315406</v>
      </c>
      <c r="C37" s="99" t="s">
        <v>92</v>
      </c>
      <c r="D37" s="99" t="s">
        <v>767</v>
      </c>
      <c r="E37" s="105">
        <f>VLOOKUP(B37,'Summary for Prints'!B:F,4,FALSE)</f>
        <v>0</v>
      </c>
      <c r="F37" s="105">
        <f>VLOOKUP(B37,'Summary for Prints'!B:F,5,FALSE)</f>
        <v>1188</v>
      </c>
      <c r="G37" s="106">
        <f t="shared" si="4"/>
        <v>0</v>
      </c>
      <c r="H37" s="106">
        <f t="shared" si="5"/>
        <v>7650.72</v>
      </c>
      <c r="I37" s="106">
        <f t="shared" si="6"/>
        <v>0</v>
      </c>
      <c r="J37" s="106">
        <f t="shared" si="7"/>
        <v>19144.620000000003</v>
      </c>
      <c r="K37" s="106">
        <f t="shared" si="8"/>
        <v>0</v>
      </c>
      <c r="L37" s="106">
        <f t="shared" si="9"/>
        <v>29296.080000000002</v>
      </c>
      <c r="M37" s="106">
        <f t="shared" si="10"/>
        <v>0</v>
      </c>
      <c r="N37" s="106">
        <f t="shared" si="11"/>
        <v>17894.3688</v>
      </c>
      <c r="O37" s="106">
        <f t="shared" si="12"/>
        <v>0</v>
      </c>
      <c r="P37" s="106">
        <f t="shared" si="13"/>
        <v>0</v>
      </c>
      <c r="Q37" s="100"/>
      <c r="R37" s="100"/>
      <c r="S37" s="106">
        <f t="shared" si="2"/>
        <v>0</v>
      </c>
      <c r="T37" s="106">
        <f t="shared" si="3"/>
        <v>73985.788800000009</v>
      </c>
      <c r="U37" s="106">
        <f t="shared" si="14"/>
        <v>73985.788800000009</v>
      </c>
    </row>
    <row r="38" spans="1:21" x14ac:dyDescent="0.25">
      <c r="A38" s="100">
        <v>4177</v>
      </c>
      <c r="B38" s="100">
        <v>8314177</v>
      </c>
      <c r="C38" s="99" t="s">
        <v>93</v>
      </c>
      <c r="D38" s="99" t="s">
        <v>768</v>
      </c>
      <c r="E38" s="105">
        <f>VLOOKUP(B38,'Summary for Prints'!B:F,4,FALSE)</f>
        <v>374</v>
      </c>
      <c r="F38" s="105">
        <f>VLOOKUP(B38,'Summary for Prints'!B:F,5,FALSE)</f>
        <v>969</v>
      </c>
      <c r="G38" s="106">
        <f t="shared" si="4"/>
        <v>2408.56</v>
      </c>
      <c r="H38" s="106">
        <f t="shared" si="5"/>
        <v>6240.3600000000006</v>
      </c>
      <c r="I38" s="106">
        <f t="shared" si="6"/>
        <v>6027.0100000000011</v>
      </c>
      <c r="J38" s="106">
        <f t="shared" si="7"/>
        <v>15615.435000000001</v>
      </c>
      <c r="K38" s="106">
        <f t="shared" si="8"/>
        <v>9222.84</v>
      </c>
      <c r="L38" s="106">
        <f t="shared" si="9"/>
        <v>23895.54</v>
      </c>
      <c r="M38" s="106">
        <f t="shared" si="10"/>
        <v>5633.4124000000002</v>
      </c>
      <c r="N38" s="106">
        <f t="shared" si="11"/>
        <v>14595.6594</v>
      </c>
      <c r="O38" s="106">
        <f t="shared" si="12"/>
        <v>4181.32</v>
      </c>
      <c r="P38" s="106">
        <f t="shared" si="13"/>
        <v>0</v>
      </c>
      <c r="Q38" s="100"/>
      <c r="R38" s="100"/>
      <c r="S38" s="106">
        <f t="shared" si="2"/>
        <v>27473.142400000004</v>
      </c>
      <c r="T38" s="106">
        <f t="shared" si="3"/>
        <v>60346.994400000003</v>
      </c>
      <c r="U38" s="106">
        <f t="shared" si="14"/>
        <v>87820.136800000007</v>
      </c>
    </row>
    <row r="41" spans="1:21" x14ac:dyDescent="0.25">
      <c r="A41" s="5">
        <v>12345</v>
      </c>
      <c r="E41" s="5">
        <v>0</v>
      </c>
      <c r="F41" s="5">
        <v>0</v>
      </c>
    </row>
    <row r="42" spans="1:21" x14ac:dyDescent="0.25">
      <c r="A42" s="5">
        <v>206189</v>
      </c>
      <c r="E42" s="5">
        <v>0</v>
      </c>
      <c r="F42" s="5">
        <v>0</v>
      </c>
    </row>
    <row r="43" spans="1:21" x14ac:dyDescent="0.25">
      <c r="A43" s="5">
        <v>2014</v>
      </c>
      <c r="E43" s="5">
        <v>0</v>
      </c>
      <c r="F43" s="5">
        <v>0</v>
      </c>
    </row>
    <row r="44" spans="1:21" x14ac:dyDescent="0.25">
      <c r="A44" s="5">
        <v>2012</v>
      </c>
      <c r="E44" s="5">
        <v>0</v>
      </c>
      <c r="F44" s="5">
        <v>0</v>
      </c>
    </row>
    <row r="45" spans="1:21" x14ac:dyDescent="0.25">
      <c r="A45" s="5">
        <v>5414</v>
      </c>
      <c r="E45" s="5">
        <v>0</v>
      </c>
      <c r="F45" s="5">
        <v>0</v>
      </c>
    </row>
    <row r="46" spans="1:21" x14ac:dyDescent="0.25">
      <c r="A46" s="5">
        <v>2579160</v>
      </c>
      <c r="E46" s="5">
        <v>0</v>
      </c>
      <c r="F46" s="5">
        <v>0</v>
      </c>
    </row>
    <row r="47" spans="1:21" x14ac:dyDescent="0.25">
      <c r="A47" s="5">
        <v>2443</v>
      </c>
      <c r="E47" s="5">
        <v>0</v>
      </c>
      <c r="F47" s="5">
        <v>0</v>
      </c>
    </row>
    <row r="48" spans="1:21" x14ac:dyDescent="0.25">
      <c r="A48" s="5">
        <v>2442</v>
      </c>
      <c r="E48" s="5">
        <v>0</v>
      </c>
      <c r="F48" s="5">
        <v>0</v>
      </c>
    </row>
    <row r="49" spans="1:6" x14ac:dyDescent="0.25">
      <c r="A49" s="5">
        <v>4011</v>
      </c>
      <c r="E49" s="5">
        <v>0</v>
      </c>
      <c r="F49" s="5">
        <v>0</v>
      </c>
    </row>
    <row r="50" spans="1:6" x14ac:dyDescent="0.25">
      <c r="A50" s="5" t="s">
        <v>469</v>
      </c>
      <c r="E50" s="5">
        <v>0</v>
      </c>
      <c r="F50" s="5">
        <v>0</v>
      </c>
    </row>
    <row r="51" spans="1:6" x14ac:dyDescent="0.25">
      <c r="A51" s="5">
        <v>2629</v>
      </c>
      <c r="E51" s="5">
        <v>0</v>
      </c>
      <c r="F51" s="5">
        <v>0</v>
      </c>
    </row>
    <row r="52" spans="1:6" x14ac:dyDescent="0.25">
      <c r="A52" s="5">
        <v>2509</v>
      </c>
      <c r="E52" s="5">
        <v>0</v>
      </c>
      <c r="F52" s="5">
        <v>0</v>
      </c>
    </row>
    <row r="53" spans="1:6" x14ac:dyDescent="0.25">
      <c r="A53" s="5">
        <v>1014</v>
      </c>
      <c r="E53" s="5">
        <v>0</v>
      </c>
      <c r="F53" s="5">
        <v>0</v>
      </c>
    </row>
    <row r="54" spans="1:6" x14ac:dyDescent="0.25">
      <c r="A54" s="5">
        <v>2005</v>
      </c>
      <c r="E54" s="5">
        <v>0</v>
      </c>
      <c r="F54" s="5">
        <v>0</v>
      </c>
    </row>
    <row r="55" spans="1:6" x14ac:dyDescent="0.25">
      <c r="A55" s="5">
        <v>2021</v>
      </c>
      <c r="E55" s="5">
        <v>0</v>
      </c>
      <c r="F55" s="5">
        <v>0</v>
      </c>
    </row>
    <row r="56" spans="1:6" x14ac:dyDescent="0.25">
      <c r="A56" s="5">
        <v>2464</v>
      </c>
      <c r="E56" s="5">
        <v>0</v>
      </c>
      <c r="F56" s="5">
        <v>0</v>
      </c>
    </row>
    <row r="57" spans="1:6" x14ac:dyDescent="0.25">
      <c r="A57" s="5">
        <v>2004</v>
      </c>
      <c r="E57" s="5">
        <v>0</v>
      </c>
      <c r="F57" s="5">
        <v>0</v>
      </c>
    </row>
    <row r="58" spans="1:6" x14ac:dyDescent="0.25">
      <c r="A58" s="5">
        <v>2405</v>
      </c>
      <c r="E58" s="5">
        <v>0</v>
      </c>
      <c r="F58" s="5">
        <v>0</v>
      </c>
    </row>
    <row r="59" spans="1:6" x14ac:dyDescent="0.25">
      <c r="A59" s="5" t="s">
        <v>471</v>
      </c>
      <c r="E59" s="5">
        <v>0</v>
      </c>
      <c r="F59" s="5">
        <v>0</v>
      </c>
    </row>
    <row r="60" spans="1:6" x14ac:dyDescent="0.25">
      <c r="A60" s="5">
        <v>2011</v>
      </c>
      <c r="E60" s="5">
        <v>0</v>
      </c>
      <c r="F60" s="5">
        <v>0</v>
      </c>
    </row>
    <row r="61" spans="1:6" x14ac:dyDescent="0.25">
      <c r="A61" s="5" t="s">
        <v>472</v>
      </c>
      <c r="E61" s="5">
        <v>0</v>
      </c>
      <c r="F61" s="5">
        <v>0</v>
      </c>
    </row>
    <row r="62" spans="1:6" x14ac:dyDescent="0.25">
      <c r="A62" s="5">
        <v>5201</v>
      </c>
      <c r="E62" s="5">
        <v>0</v>
      </c>
      <c r="F62" s="5">
        <v>0</v>
      </c>
    </row>
    <row r="63" spans="1:6" x14ac:dyDescent="0.25">
      <c r="A63" s="5">
        <v>206124</v>
      </c>
      <c r="E63" s="5">
        <v>0</v>
      </c>
      <c r="F63" s="5">
        <v>0</v>
      </c>
    </row>
    <row r="64" spans="1:6" x14ac:dyDescent="0.25">
      <c r="A64" s="5">
        <v>2026</v>
      </c>
      <c r="E64" s="5">
        <v>0</v>
      </c>
      <c r="F64" s="5">
        <v>0</v>
      </c>
    </row>
    <row r="65" spans="1:6" x14ac:dyDescent="0.25">
      <c r="A65" s="5" t="s">
        <v>475</v>
      </c>
      <c r="E65" s="5">
        <v>0</v>
      </c>
      <c r="F65" s="5">
        <v>0</v>
      </c>
    </row>
    <row r="66" spans="1:6" x14ac:dyDescent="0.25">
      <c r="A66" s="5">
        <v>2018</v>
      </c>
      <c r="E66" s="5">
        <v>0</v>
      </c>
      <c r="F66" s="5">
        <v>0</v>
      </c>
    </row>
    <row r="67" spans="1:6" x14ac:dyDescent="0.25">
      <c r="A67" s="5" t="s">
        <v>359</v>
      </c>
      <c r="E67" s="5">
        <v>0</v>
      </c>
      <c r="F67" s="5">
        <v>0</v>
      </c>
    </row>
    <row r="68" spans="1:6" x14ac:dyDescent="0.25">
      <c r="A68" s="5">
        <v>2512</v>
      </c>
      <c r="E68" s="5">
        <v>0</v>
      </c>
      <c r="F68" s="5">
        <v>0</v>
      </c>
    </row>
    <row r="69" spans="1:6" x14ac:dyDescent="0.25">
      <c r="A69" s="5">
        <v>206126</v>
      </c>
      <c r="E69" s="5">
        <v>0</v>
      </c>
      <c r="F69" s="5">
        <v>0</v>
      </c>
    </row>
    <row r="70" spans="1:6" x14ac:dyDescent="0.25">
      <c r="A70" s="5">
        <v>206111</v>
      </c>
      <c r="E70" s="5">
        <v>0</v>
      </c>
      <c r="F70" s="5">
        <v>0</v>
      </c>
    </row>
    <row r="71" spans="1:6" x14ac:dyDescent="0.25">
      <c r="A71" s="5">
        <v>206091</v>
      </c>
      <c r="E71" s="5">
        <v>0</v>
      </c>
      <c r="F71" s="5">
        <v>0</v>
      </c>
    </row>
    <row r="72" spans="1:6" x14ac:dyDescent="0.25">
      <c r="A72" s="5">
        <v>2456</v>
      </c>
      <c r="E72" s="5">
        <v>0</v>
      </c>
      <c r="F72" s="5">
        <v>0</v>
      </c>
    </row>
    <row r="73" spans="1:6" x14ac:dyDescent="0.25">
      <c r="A73" s="5">
        <v>2027</v>
      </c>
      <c r="E73" s="5">
        <v>0</v>
      </c>
      <c r="F73" s="5">
        <v>0</v>
      </c>
    </row>
    <row r="74" spans="1:6" x14ac:dyDescent="0.25">
      <c r="A74" s="5">
        <v>2449</v>
      </c>
      <c r="E74" s="5">
        <v>0</v>
      </c>
      <c r="F74" s="5">
        <v>0</v>
      </c>
    </row>
    <row r="75" spans="1:6" x14ac:dyDescent="0.25">
      <c r="A75" s="5">
        <v>2019</v>
      </c>
      <c r="E75" s="5">
        <v>0</v>
      </c>
      <c r="F75" s="5">
        <v>0</v>
      </c>
    </row>
    <row r="76" spans="1:6" x14ac:dyDescent="0.25">
      <c r="A76" s="5">
        <v>1006</v>
      </c>
      <c r="E76" s="5">
        <v>0</v>
      </c>
      <c r="F76" s="5">
        <v>0</v>
      </c>
    </row>
    <row r="77" spans="1:6" x14ac:dyDescent="0.25">
      <c r="A77" s="5">
        <v>2467</v>
      </c>
      <c r="E77" s="5">
        <v>0</v>
      </c>
      <c r="F77" s="5">
        <v>0</v>
      </c>
    </row>
    <row r="78" spans="1:6" x14ac:dyDescent="0.25">
      <c r="A78" s="5">
        <v>4012</v>
      </c>
      <c r="E78" s="5">
        <v>0</v>
      </c>
      <c r="F78" s="5">
        <v>0</v>
      </c>
    </row>
    <row r="79" spans="1:6" x14ac:dyDescent="0.25">
      <c r="A79" s="5">
        <v>2455</v>
      </c>
      <c r="E79" s="5">
        <v>0</v>
      </c>
      <c r="F79" s="5">
        <v>0</v>
      </c>
    </row>
    <row r="80" spans="1:6" x14ac:dyDescent="0.25">
      <c r="A80" s="5">
        <v>5203</v>
      </c>
      <c r="E80" s="5">
        <v>0</v>
      </c>
      <c r="F80" s="5">
        <v>0</v>
      </c>
    </row>
    <row r="81" spans="1:6" x14ac:dyDescent="0.25">
      <c r="A81" s="5">
        <v>2451</v>
      </c>
      <c r="E81" s="5">
        <v>0</v>
      </c>
      <c r="F81" s="5">
        <v>0</v>
      </c>
    </row>
    <row r="82" spans="1:6" x14ac:dyDescent="0.25">
      <c r="A82" s="5" t="s">
        <v>623</v>
      </c>
      <c r="E82" s="5">
        <v>0</v>
      </c>
      <c r="F82" s="5">
        <v>0</v>
      </c>
    </row>
    <row r="83" spans="1:6" x14ac:dyDescent="0.25">
      <c r="A83" s="5">
        <v>206128</v>
      </c>
      <c r="E83" s="5">
        <v>0</v>
      </c>
      <c r="F83" s="5">
        <v>0</v>
      </c>
    </row>
    <row r="84" spans="1:6" x14ac:dyDescent="0.25">
      <c r="A84" s="5">
        <v>4008</v>
      </c>
      <c r="E84" s="5">
        <v>0</v>
      </c>
      <c r="F84" s="5">
        <v>0</v>
      </c>
    </row>
    <row r="85" spans="1:6" x14ac:dyDescent="0.25">
      <c r="A85" s="5">
        <v>2023</v>
      </c>
      <c r="E85" s="5">
        <v>0</v>
      </c>
      <c r="F85" s="5">
        <v>0</v>
      </c>
    </row>
    <row r="86" spans="1:6" x14ac:dyDescent="0.25">
      <c r="A86" s="5">
        <v>4007</v>
      </c>
      <c r="E86" s="5">
        <v>0</v>
      </c>
      <c r="F86" s="5">
        <v>0</v>
      </c>
    </row>
    <row r="87" spans="1:6" x14ac:dyDescent="0.25">
      <c r="A87" s="5">
        <v>2409</v>
      </c>
      <c r="E87" s="5">
        <v>0</v>
      </c>
      <c r="F87" s="5">
        <v>0</v>
      </c>
    </row>
    <row r="88" spans="1:6" x14ac:dyDescent="0.25">
      <c r="A88" s="5">
        <v>2682783</v>
      </c>
      <c r="E88" s="5">
        <v>0</v>
      </c>
      <c r="F88" s="5">
        <v>0</v>
      </c>
    </row>
    <row r="89" spans="1:6" x14ac:dyDescent="0.25">
      <c r="A89" s="5">
        <v>4004</v>
      </c>
      <c r="E89" s="5">
        <v>0</v>
      </c>
      <c r="F89" s="5">
        <v>0</v>
      </c>
    </row>
    <row r="90" spans="1:6" x14ac:dyDescent="0.25">
      <c r="A90" s="5" t="s">
        <v>495</v>
      </c>
      <c r="E90" s="5">
        <v>0</v>
      </c>
      <c r="F90" s="5">
        <v>0</v>
      </c>
    </row>
    <row r="91" spans="1:6" x14ac:dyDescent="0.25">
      <c r="A91" s="5">
        <v>205999</v>
      </c>
      <c r="E91" s="5">
        <v>0</v>
      </c>
      <c r="F91" s="5">
        <v>0</v>
      </c>
    </row>
    <row r="92" spans="1:6" x14ac:dyDescent="0.25">
      <c r="A92" s="5" t="s">
        <v>482</v>
      </c>
      <c r="E92" s="5">
        <v>0</v>
      </c>
      <c r="F92" s="5">
        <v>0</v>
      </c>
    </row>
    <row r="93" spans="1:6" x14ac:dyDescent="0.25">
      <c r="A93" s="5" t="s">
        <v>484</v>
      </c>
      <c r="E93" s="5">
        <v>0</v>
      </c>
      <c r="F93" s="5">
        <v>0</v>
      </c>
    </row>
    <row r="94" spans="1:6" x14ac:dyDescent="0.25">
      <c r="A94" s="5">
        <v>205921</v>
      </c>
      <c r="E94" s="5">
        <v>0</v>
      </c>
      <c r="F94" s="5">
        <v>0</v>
      </c>
    </row>
    <row r="95" spans="1:6" x14ac:dyDescent="0.25">
      <c r="A95" s="5">
        <v>206011</v>
      </c>
      <c r="E95" s="5">
        <v>0</v>
      </c>
      <c r="F95" s="5">
        <v>0</v>
      </c>
    </row>
    <row r="96" spans="1:6" x14ac:dyDescent="0.25">
      <c r="A96" s="5">
        <v>2723862</v>
      </c>
      <c r="E96" s="5">
        <v>0</v>
      </c>
      <c r="F96" s="5">
        <v>0</v>
      </c>
    </row>
    <row r="97" spans="1:6" x14ac:dyDescent="0.25">
      <c r="A97" s="5" t="s">
        <v>489</v>
      </c>
      <c r="E97" s="5">
        <v>0</v>
      </c>
      <c r="F97" s="5">
        <v>0</v>
      </c>
    </row>
    <row r="98" spans="1:6" x14ac:dyDescent="0.25">
      <c r="A98" s="5" t="s">
        <v>491</v>
      </c>
      <c r="E98" s="5">
        <v>0</v>
      </c>
      <c r="F98" s="5">
        <v>0</v>
      </c>
    </row>
    <row r="99" spans="1:6" x14ac:dyDescent="0.25">
      <c r="A99" s="5" t="s">
        <v>493</v>
      </c>
      <c r="E99" s="5">
        <v>0</v>
      </c>
      <c r="F99" s="5">
        <v>0</v>
      </c>
    </row>
    <row r="100" spans="1:6" x14ac:dyDescent="0.25">
      <c r="A100" s="5">
        <v>2549324</v>
      </c>
      <c r="E100" s="5">
        <v>0</v>
      </c>
      <c r="F100" s="5">
        <v>0</v>
      </c>
    </row>
    <row r="101" spans="1:6" x14ac:dyDescent="0.25">
      <c r="A101" s="5">
        <v>2519477</v>
      </c>
      <c r="E101" s="5">
        <v>0</v>
      </c>
      <c r="F101" s="5">
        <v>0</v>
      </c>
    </row>
    <row r="102" spans="1:6" x14ac:dyDescent="0.25">
      <c r="A102" s="5" t="s">
        <v>498</v>
      </c>
      <c r="E102" s="5">
        <v>0</v>
      </c>
      <c r="F102" s="5">
        <v>0</v>
      </c>
    </row>
    <row r="103" spans="1:6" x14ac:dyDescent="0.25">
      <c r="A103" s="5" t="s">
        <v>501</v>
      </c>
      <c r="E103" s="5">
        <v>0</v>
      </c>
      <c r="F103" s="5">
        <v>0</v>
      </c>
    </row>
    <row r="104" spans="1:6" x14ac:dyDescent="0.25">
      <c r="A104" s="5" t="s">
        <v>503</v>
      </c>
      <c r="E104" s="5">
        <v>0</v>
      </c>
      <c r="F104" s="5">
        <v>0</v>
      </c>
    </row>
    <row r="105" spans="1:6" x14ac:dyDescent="0.25">
      <c r="A105" s="5">
        <v>205852</v>
      </c>
      <c r="E105" s="5">
        <v>0</v>
      </c>
      <c r="F105" s="5">
        <v>0</v>
      </c>
    </row>
    <row r="106" spans="1:6" x14ac:dyDescent="0.25">
      <c r="A106" s="5">
        <v>205902</v>
      </c>
      <c r="E106" s="5">
        <v>0</v>
      </c>
      <c r="F106" s="5">
        <v>0</v>
      </c>
    </row>
    <row r="107" spans="1:6" x14ac:dyDescent="0.25">
      <c r="A107" s="5">
        <v>205922</v>
      </c>
      <c r="E107" s="5">
        <v>0</v>
      </c>
      <c r="F107" s="5">
        <v>0</v>
      </c>
    </row>
    <row r="108" spans="1:6" x14ac:dyDescent="0.25">
      <c r="A108" s="5" t="s">
        <v>508</v>
      </c>
      <c r="E108" s="5">
        <v>0</v>
      </c>
      <c r="F108" s="5">
        <v>0</v>
      </c>
    </row>
    <row r="109" spans="1:6" x14ac:dyDescent="0.25">
      <c r="A109" s="5" t="s">
        <v>510</v>
      </c>
      <c r="E109" s="5">
        <v>0</v>
      </c>
      <c r="F109" s="5">
        <v>0</v>
      </c>
    </row>
    <row r="110" spans="1:6" x14ac:dyDescent="0.25">
      <c r="A110" s="5">
        <v>205947</v>
      </c>
      <c r="E110" s="5">
        <v>0</v>
      </c>
      <c r="F110" s="5">
        <v>0</v>
      </c>
    </row>
    <row r="111" spans="1:6" x14ac:dyDescent="0.25">
      <c r="A111" s="5">
        <v>205919</v>
      </c>
      <c r="E111" s="5">
        <v>0</v>
      </c>
      <c r="F111" s="5">
        <v>0</v>
      </c>
    </row>
    <row r="112" spans="1:6" x14ac:dyDescent="0.25">
      <c r="A112" s="5" t="s">
        <v>514</v>
      </c>
      <c r="E112" s="5">
        <v>0</v>
      </c>
      <c r="F112" s="5">
        <v>0</v>
      </c>
    </row>
    <row r="113" spans="1:6" x14ac:dyDescent="0.25">
      <c r="A113" s="5" t="s">
        <v>518</v>
      </c>
      <c r="E113" s="5">
        <v>0</v>
      </c>
      <c r="F113" s="5">
        <v>0</v>
      </c>
    </row>
    <row r="114" spans="1:6" x14ac:dyDescent="0.25">
      <c r="A114" s="5" t="s">
        <v>516</v>
      </c>
      <c r="E114" s="5">
        <v>0</v>
      </c>
      <c r="F114" s="5">
        <v>0</v>
      </c>
    </row>
    <row r="115" spans="1:6" x14ac:dyDescent="0.25">
      <c r="A115" s="5">
        <v>205879</v>
      </c>
      <c r="E115" s="5">
        <v>0</v>
      </c>
      <c r="F115" s="5">
        <v>0</v>
      </c>
    </row>
    <row r="116" spans="1:6" x14ac:dyDescent="0.25">
      <c r="A116" s="5" t="s">
        <v>521</v>
      </c>
      <c r="E116" s="5">
        <v>0</v>
      </c>
      <c r="F116" s="5">
        <v>0</v>
      </c>
    </row>
    <row r="117" spans="1:6" x14ac:dyDescent="0.25">
      <c r="A117" s="5" t="s">
        <v>523</v>
      </c>
      <c r="E117" s="5">
        <v>0</v>
      </c>
      <c r="F117" s="5">
        <v>0</v>
      </c>
    </row>
    <row r="118" spans="1:6" x14ac:dyDescent="0.25">
      <c r="A118" s="5" t="s">
        <v>525</v>
      </c>
      <c r="E118" s="5">
        <v>0</v>
      </c>
      <c r="F118" s="5">
        <v>0</v>
      </c>
    </row>
    <row r="119" spans="1:6" x14ac:dyDescent="0.25">
      <c r="A119" s="5" t="s">
        <v>527</v>
      </c>
      <c r="E119" s="5">
        <v>0</v>
      </c>
      <c r="F119" s="5">
        <v>0</v>
      </c>
    </row>
    <row r="120" spans="1:6" x14ac:dyDescent="0.25">
      <c r="A120" s="5">
        <v>2617229</v>
      </c>
      <c r="E120" s="5">
        <v>0</v>
      </c>
      <c r="F120" s="5">
        <v>0</v>
      </c>
    </row>
    <row r="121" spans="1:6" x14ac:dyDescent="0.25">
      <c r="A121" s="5">
        <v>2690888</v>
      </c>
      <c r="E121" s="5">
        <v>0</v>
      </c>
      <c r="F121" s="5">
        <v>0</v>
      </c>
    </row>
    <row r="122" spans="1:6" x14ac:dyDescent="0.25">
      <c r="A122" s="5">
        <v>2709812</v>
      </c>
      <c r="E122" s="5">
        <v>0</v>
      </c>
      <c r="F122" s="5">
        <v>0</v>
      </c>
    </row>
    <row r="123" spans="1:6" x14ac:dyDescent="0.25">
      <c r="A123" s="5">
        <v>2559906</v>
      </c>
      <c r="E123" s="5">
        <v>0</v>
      </c>
      <c r="F123" s="5">
        <v>0</v>
      </c>
    </row>
    <row r="124" spans="1:6" x14ac:dyDescent="0.25">
      <c r="A124" s="5" t="s">
        <v>533</v>
      </c>
      <c r="E124" s="5">
        <v>0</v>
      </c>
      <c r="F124" s="5">
        <v>0</v>
      </c>
    </row>
    <row r="125" spans="1:6" x14ac:dyDescent="0.25">
      <c r="A125" s="5">
        <v>2562992</v>
      </c>
      <c r="E125" s="5">
        <v>0</v>
      </c>
      <c r="F125" s="5">
        <v>0</v>
      </c>
    </row>
    <row r="126" spans="1:6" x14ac:dyDescent="0.25">
      <c r="A126" s="5" t="s">
        <v>536</v>
      </c>
      <c r="E126" s="5">
        <v>0</v>
      </c>
      <c r="F126" s="5">
        <v>0</v>
      </c>
    </row>
    <row r="127" spans="1:6" x14ac:dyDescent="0.25">
      <c r="A127" s="5" t="s">
        <v>538</v>
      </c>
      <c r="E127" s="5">
        <v>0</v>
      </c>
      <c r="F127" s="5">
        <v>0</v>
      </c>
    </row>
    <row r="128" spans="1:6" x14ac:dyDescent="0.25">
      <c r="A128" s="5">
        <v>205881</v>
      </c>
      <c r="E128" s="5">
        <v>0</v>
      </c>
      <c r="F128" s="5">
        <v>0</v>
      </c>
    </row>
    <row r="129" spans="1:6" x14ac:dyDescent="0.25">
      <c r="A129" s="5" t="s">
        <v>541</v>
      </c>
      <c r="E129" s="5">
        <v>0</v>
      </c>
      <c r="F129" s="5">
        <v>0</v>
      </c>
    </row>
    <row r="130" spans="1:6" x14ac:dyDescent="0.25">
      <c r="A130" s="5" t="s">
        <v>543</v>
      </c>
      <c r="E130" s="5">
        <v>0</v>
      </c>
      <c r="F130" s="5">
        <v>0</v>
      </c>
    </row>
    <row r="131" spans="1:6" x14ac:dyDescent="0.25">
      <c r="A131" s="5" t="s">
        <v>545</v>
      </c>
      <c r="E131" s="5">
        <v>0</v>
      </c>
      <c r="F131" s="5">
        <v>0</v>
      </c>
    </row>
    <row r="132" spans="1:6" x14ac:dyDescent="0.25">
      <c r="A132" s="5">
        <v>2575281</v>
      </c>
      <c r="E132" s="5">
        <v>0</v>
      </c>
      <c r="F132" s="5">
        <v>0</v>
      </c>
    </row>
    <row r="133" spans="1:6" x14ac:dyDescent="0.25">
      <c r="A133" s="5" t="s">
        <v>548</v>
      </c>
      <c r="E133" s="5">
        <v>0</v>
      </c>
      <c r="F133" s="5">
        <v>0</v>
      </c>
    </row>
    <row r="134" spans="1:6" x14ac:dyDescent="0.25">
      <c r="A134" s="5">
        <v>306845</v>
      </c>
      <c r="E134" s="5">
        <v>0</v>
      </c>
      <c r="F134" s="5">
        <v>0</v>
      </c>
    </row>
    <row r="135" spans="1:6" x14ac:dyDescent="0.25">
      <c r="A135" s="5">
        <v>2518126</v>
      </c>
      <c r="E135" s="5">
        <v>0</v>
      </c>
      <c r="F135" s="5">
        <v>0</v>
      </c>
    </row>
    <row r="136" spans="1:6" x14ac:dyDescent="0.25">
      <c r="A136" s="5" t="s">
        <v>552</v>
      </c>
      <c r="E136" s="5">
        <v>0</v>
      </c>
      <c r="F136" s="5">
        <v>0</v>
      </c>
    </row>
    <row r="137" spans="1:6" x14ac:dyDescent="0.25">
      <c r="A137" s="5" t="s">
        <v>554</v>
      </c>
      <c r="E137" s="5">
        <v>0</v>
      </c>
      <c r="F137" s="5">
        <v>0</v>
      </c>
    </row>
    <row r="138" spans="1:6" x14ac:dyDescent="0.25">
      <c r="A138" s="5" t="s">
        <v>558</v>
      </c>
      <c r="E138" s="5">
        <v>0</v>
      </c>
      <c r="F138" s="5">
        <v>0</v>
      </c>
    </row>
    <row r="139" spans="1:6" x14ac:dyDescent="0.25">
      <c r="A139" s="5" t="s">
        <v>556</v>
      </c>
      <c r="E139" s="5">
        <v>0</v>
      </c>
      <c r="F139" s="5">
        <v>0</v>
      </c>
    </row>
    <row r="140" spans="1:6" x14ac:dyDescent="0.25">
      <c r="A140" s="5">
        <v>205878</v>
      </c>
      <c r="E140" s="5">
        <v>0</v>
      </c>
      <c r="F140" s="5">
        <v>0</v>
      </c>
    </row>
    <row r="141" spans="1:6" x14ac:dyDescent="0.25">
      <c r="A141" s="5">
        <v>2675728</v>
      </c>
      <c r="E141" s="5">
        <v>0</v>
      </c>
      <c r="F141" s="5">
        <v>0</v>
      </c>
    </row>
    <row r="142" spans="1:6" x14ac:dyDescent="0.25">
      <c r="A142" s="5" t="s">
        <v>561</v>
      </c>
      <c r="E142" s="5">
        <v>0</v>
      </c>
      <c r="F142" s="5">
        <v>0</v>
      </c>
    </row>
    <row r="143" spans="1:6" x14ac:dyDescent="0.25">
      <c r="A143" s="5">
        <v>2578607</v>
      </c>
      <c r="E143" s="5">
        <v>0</v>
      </c>
      <c r="F143" s="5">
        <v>0</v>
      </c>
    </row>
    <row r="144" spans="1:6" x14ac:dyDescent="0.25">
      <c r="A144" s="5" t="s">
        <v>563</v>
      </c>
      <c r="E144" s="5">
        <v>0</v>
      </c>
      <c r="F144" s="5">
        <v>0</v>
      </c>
    </row>
    <row r="145" spans="1:6" x14ac:dyDescent="0.25">
      <c r="A145" s="5" t="s">
        <v>567</v>
      </c>
      <c r="E145" s="5">
        <v>0</v>
      </c>
      <c r="F145" s="5">
        <v>0</v>
      </c>
    </row>
    <row r="146" spans="1:6" x14ac:dyDescent="0.25">
      <c r="A146" s="5" t="s">
        <v>569</v>
      </c>
      <c r="E146" s="5">
        <v>0</v>
      </c>
      <c r="F146" s="5">
        <v>0</v>
      </c>
    </row>
    <row r="147" spans="1:6" x14ac:dyDescent="0.25">
      <c r="A147" s="5" t="s">
        <v>571</v>
      </c>
      <c r="E147" s="5">
        <v>0</v>
      </c>
      <c r="F147" s="5">
        <v>0</v>
      </c>
    </row>
    <row r="148" spans="1:6" x14ac:dyDescent="0.25">
      <c r="A148" s="5" t="s">
        <v>573</v>
      </c>
      <c r="E148" s="5">
        <v>0</v>
      </c>
      <c r="F148" s="5">
        <v>0</v>
      </c>
    </row>
    <row r="149" spans="1:6" x14ac:dyDescent="0.25">
      <c r="A149" s="5" t="s">
        <v>575</v>
      </c>
      <c r="E149" s="5">
        <v>0</v>
      </c>
      <c r="F149" s="5">
        <v>0</v>
      </c>
    </row>
    <row r="150" spans="1:6" x14ac:dyDescent="0.25">
      <c r="A150" s="5" t="s">
        <v>577</v>
      </c>
      <c r="E150" s="5">
        <v>0</v>
      </c>
      <c r="F150" s="5">
        <v>0</v>
      </c>
    </row>
    <row r="151" spans="1:6" x14ac:dyDescent="0.25">
      <c r="A151" s="5" t="s">
        <v>579</v>
      </c>
      <c r="E151" s="5">
        <v>0</v>
      </c>
      <c r="F151" s="5">
        <v>0</v>
      </c>
    </row>
    <row r="152" spans="1:6" x14ac:dyDescent="0.25">
      <c r="A152" s="5" t="s">
        <v>581</v>
      </c>
      <c r="E152" s="5">
        <v>0</v>
      </c>
      <c r="F152" s="5">
        <v>0</v>
      </c>
    </row>
    <row r="153" spans="1:6" x14ac:dyDescent="0.25">
      <c r="A153" s="5" t="s">
        <v>583</v>
      </c>
      <c r="E153" s="5">
        <v>0</v>
      </c>
      <c r="F153" s="5">
        <v>0</v>
      </c>
    </row>
    <row r="154" spans="1:6" x14ac:dyDescent="0.25">
      <c r="A154" s="5">
        <v>206046</v>
      </c>
      <c r="E154" s="5">
        <v>0</v>
      </c>
      <c r="F154" s="5">
        <v>0</v>
      </c>
    </row>
    <row r="155" spans="1:6" x14ac:dyDescent="0.25">
      <c r="A155" s="5" t="s">
        <v>586</v>
      </c>
      <c r="E155" s="5">
        <v>0</v>
      </c>
      <c r="F155" s="5">
        <v>0</v>
      </c>
    </row>
    <row r="156" spans="1:6" x14ac:dyDescent="0.25">
      <c r="A156" s="5" t="s">
        <v>588</v>
      </c>
      <c r="E156" s="5">
        <v>0</v>
      </c>
      <c r="F156" s="5">
        <v>0</v>
      </c>
    </row>
    <row r="157" spans="1:6" x14ac:dyDescent="0.25">
      <c r="A157" s="5" t="s">
        <v>590</v>
      </c>
      <c r="E157" s="5">
        <v>0</v>
      </c>
      <c r="F157" s="5">
        <v>0</v>
      </c>
    </row>
    <row r="158" spans="1:6" x14ac:dyDescent="0.25">
      <c r="A158" s="5">
        <v>260848</v>
      </c>
      <c r="E158" s="5">
        <v>0</v>
      </c>
      <c r="F158" s="5">
        <v>0</v>
      </c>
    </row>
    <row r="159" spans="1:6" x14ac:dyDescent="0.25">
      <c r="A159" s="5">
        <v>205978</v>
      </c>
      <c r="E159" s="5">
        <v>0</v>
      </c>
      <c r="F159" s="5">
        <v>0</v>
      </c>
    </row>
    <row r="160" spans="1:6" x14ac:dyDescent="0.25">
      <c r="A160" s="5">
        <v>2563900</v>
      </c>
      <c r="E160" s="5">
        <v>0</v>
      </c>
      <c r="F160" s="5">
        <v>0</v>
      </c>
    </row>
    <row r="161" spans="1:6" x14ac:dyDescent="0.25">
      <c r="A161" s="5">
        <v>206043</v>
      </c>
      <c r="E161" s="5">
        <v>0</v>
      </c>
      <c r="F161" s="5">
        <v>0</v>
      </c>
    </row>
    <row r="162" spans="1:6" x14ac:dyDescent="0.25">
      <c r="A162" s="5" t="s">
        <v>595</v>
      </c>
      <c r="E162" s="5">
        <v>0</v>
      </c>
      <c r="F162" s="5">
        <v>0</v>
      </c>
    </row>
    <row r="163" spans="1:6" x14ac:dyDescent="0.25">
      <c r="A163" s="5" t="s">
        <v>598</v>
      </c>
      <c r="E163" s="5">
        <v>0</v>
      </c>
      <c r="F163" s="5">
        <v>0</v>
      </c>
    </row>
    <row r="164" spans="1:6" x14ac:dyDescent="0.25">
      <c r="A164" s="5">
        <v>505502</v>
      </c>
      <c r="E164" s="5">
        <v>0</v>
      </c>
      <c r="F164" s="5">
        <v>0</v>
      </c>
    </row>
    <row r="165" spans="1:6" x14ac:dyDescent="0.25">
      <c r="A165" s="5" t="s">
        <v>601</v>
      </c>
      <c r="E165" s="5">
        <v>0</v>
      </c>
      <c r="F165" s="5">
        <v>0</v>
      </c>
    </row>
    <row r="166" spans="1:6" x14ac:dyDescent="0.25">
      <c r="A166" s="5" t="s">
        <v>603</v>
      </c>
      <c r="E166" s="5">
        <v>0</v>
      </c>
      <c r="F166" s="5">
        <v>0</v>
      </c>
    </row>
    <row r="167" spans="1:6" x14ac:dyDescent="0.25">
      <c r="A167" s="5" t="s">
        <v>605</v>
      </c>
      <c r="E167" s="5">
        <v>0</v>
      </c>
      <c r="F167" s="5">
        <v>0</v>
      </c>
    </row>
    <row r="168" spans="1:6" x14ac:dyDescent="0.25">
      <c r="A168" s="5" t="s">
        <v>607</v>
      </c>
      <c r="E168" s="5">
        <v>0</v>
      </c>
      <c r="F168" s="5">
        <v>0</v>
      </c>
    </row>
    <row r="169" spans="1:6" x14ac:dyDescent="0.25">
      <c r="A169" s="5" t="s">
        <v>609</v>
      </c>
      <c r="E169" s="5">
        <v>0</v>
      </c>
      <c r="F169" s="5">
        <v>0</v>
      </c>
    </row>
    <row r="170" spans="1:6" x14ac:dyDescent="0.25">
      <c r="A170" s="5" t="s">
        <v>611</v>
      </c>
      <c r="E170" s="5">
        <v>0</v>
      </c>
      <c r="F170" s="5">
        <v>0</v>
      </c>
    </row>
    <row r="171" spans="1:6" x14ac:dyDescent="0.25">
      <c r="A171" s="5" t="s">
        <v>613</v>
      </c>
      <c r="E171" s="5">
        <v>0</v>
      </c>
      <c r="F171" s="5">
        <v>0</v>
      </c>
    </row>
    <row r="172" spans="1:6" x14ac:dyDescent="0.25">
      <c r="A172" s="5" t="s">
        <v>615</v>
      </c>
      <c r="E172" s="5">
        <v>0</v>
      </c>
      <c r="F172" s="5">
        <v>0</v>
      </c>
    </row>
    <row r="173" spans="1:6" x14ac:dyDescent="0.25">
      <c r="A173" s="5" t="s">
        <v>617</v>
      </c>
      <c r="E173" s="5">
        <v>0</v>
      </c>
      <c r="F173" s="5">
        <v>0</v>
      </c>
    </row>
    <row r="174" spans="1:6" x14ac:dyDescent="0.25">
      <c r="A174" s="5" t="s">
        <v>619</v>
      </c>
      <c r="E174" s="5">
        <v>0</v>
      </c>
      <c r="F174" s="5">
        <v>0</v>
      </c>
    </row>
    <row r="175" spans="1:6" x14ac:dyDescent="0.25">
      <c r="A175" s="5">
        <v>4178</v>
      </c>
      <c r="E175" s="5">
        <v>0</v>
      </c>
      <c r="F175" s="5">
        <v>0</v>
      </c>
    </row>
    <row r="176" spans="1:6" x14ac:dyDescent="0.25">
      <c r="A176" s="5">
        <v>3158</v>
      </c>
      <c r="E176" s="5">
        <v>0</v>
      </c>
      <c r="F176" s="5">
        <v>0</v>
      </c>
    </row>
    <row r="177" spans="1:6" x14ac:dyDescent="0.25">
      <c r="A177" s="5">
        <v>2016</v>
      </c>
      <c r="E177" s="5">
        <v>0</v>
      </c>
      <c r="F177" s="5">
        <v>0</v>
      </c>
    </row>
    <row r="178" spans="1:6" x14ac:dyDescent="0.25">
      <c r="A178" s="5" t="s">
        <v>621</v>
      </c>
      <c r="E178" s="5">
        <v>0</v>
      </c>
      <c r="F178" s="5">
        <v>0</v>
      </c>
    </row>
    <row r="179" spans="1:6" x14ac:dyDescent="0.25">
      <c r="A179" s="5" t="s">
        <v>625</v>
      </c>
      <c r="E179" s="5">
        <v>0</v>
      </c>
      <c r="F179" s="5">
        <v>0</v>
      </c>
    </row>
    <row r="180" spans="1:6" x14ac:dyDescent="0.25">
      <c r="A180" s="5" t="s">
        <v>627</v>
      </c>
      <c r="E180" s="5">
        <v>0</v>
      </c>
      <c r="F180" s="5">
        <v>0</v>
      </c>
    </row>
    <row r="181" spans="1:6" x14ac:dyDescent="0.25">
      <c r="A181" s="5" t="s">
        <v>629</v>
      </c>
      <c r="E181" s="5">
        <v>0</v>
      </c>
      <c r="F181" s="5">
        <v>0</v>
      </c>
    </row>
    <row r="182" spans="1:6" x14ac:dyDescent="0.25">
      <c r="A182" s="5">
        <v>2013</v>
      </c>
      <c r="E182" s="5">
        <v>0</v>
      </c>
      <c r="F182" s="5">
        <v>0</v>
      </c>
    </row>
    <row r="183" spans="1:6" x14ac:dyDescent="0.25">
      <c r="A183" s="5">
        <v>206106</v>
      </c>
      <c r="E183" s="5">
        <v>0</v>
      </c>
      <c r="F183" s="5">
        <v>0</v>
      </c>
    </row>
    <row r="184" spans="1:6" x14ac:dyDescent="0.25">
      <c r="A184" s="5" t="s">
        <v>632</v>
      </c>
      <c r="E184" s="5">
        <v>0</v>
      </c>
      <c r="F184" s="5">
        <v>0</v>
      </c>
    </row>
    <row r="185" spans="1:6" x14ac:dyDescent="0.25">
      <c r="A185" s="5" t="s">
        <v>634</v>
      </c>
      <c r="E185" s="5">
        <v>0</v>
      </c>
      <c r="F185" s="5">
        <v>0</v>
      </c>
    </row>
    <row r="186" spans="1:6" x14ac:dyDescent="0.25">
      <c r="A186" s="5">
        <v>2457</v>
      </c>
      <c r="E186" s="5">
        <v>0</v>
      </c>
      <c r="F186" s="5">
        <v>0</v>
      </c>
    </row>
    <row r="187" spans="1:6" x14ac:dyDescent="0.25">
      <c r="A187" s="5">
        <v>2010</v>
      </c>
      <c r="E187" s="5">
        <v>0</v>
      </c>
      <c r="F187" s="5">
        <v>0</v>
      </c>
    </row>
    <row r="188" spans="1:6" x14ac:dyDescent="0.25">
      <c r="A188" s="5">
        <v>2002</v>
      </c>
      <c r="E188" s="5">
        <v>0</v>
      </c>
      <c r="F188" s="5">
        <v>0</v>
      </c>
    </row>
    <row r="189" spans="1:6" x14ac:dyDescent="0.25">
      <c r="A189" s="5">
        <v>2024</v>
      </c>
      <c r="E189" s="5">
        <v>0</v>
      </c>
      <c r="F189" s="5">
        <v>0</v>
      </c>
    </row>
    <row r="190" spans="1:6" x14ac:dyDescent="0.25">
      <c r="A190" s="5">
        <v>3544</v>
      </c>
      <c r="E190" s="5">
        <v>0</v>
      </c>
      <c r="F190" s="5">
        <v>0</v>
      </c>
    </row>
    <row r="191" spans="1:6" x14ac:dyDescent="0.25">
      <c r="A191" s="5">
        <v>1008</v>
      </c>
      <c r="E191" s="5">
        <v>0</v>
      </c>
      <c r="F191" s="5">
        <v>0</v>
      </c>
    </row>
    <row r="192" spans="1:6" x14ac:dyDescent="0.25">
      <c r="A192" s="5" t="s">
        <v>636</v>
      </c>
      <c r="E192" s="5">
        <v>0</v>
      </c>
      <c r="F192" s="5">
        <v>0</v>
      </c>
    </row>
    <row r="193" spans="1:6" x14ac:dyDescent="0.25">
      <c r="A193" s="5">
        <v>2006</v>
      </c>
      <c r="E193" s="5">
        <v>0</v>
      </c>
      <c r="F193" s="5">
        <v>0</v>
      </c>
    </row>
    <row r="194" spans="1:6" x14ac:dyDescent="0.25">
      <c r="A194" s="5" t="s">
        <v>713</v>
      </c>
      <c r="E194" s="5">
        <v>0</v>
      </c>
      <c r="F194" s="5">
        <v>0</v>
      </c>
    </row>
    <row r="195" spans="1:6" x14ac:dyDescent="0.25">
      <c r="A195" s="5" t="s">
        <v>638</v>
      </c>
      <c r="E195" s="5">
        <v>0</v>
      </c>
      <c r="F195" s="5">
        <v>0</v>
      </c>
    </row>
    <row r="196" spans="1:6" x14ac:dyDescent="0.25">
      <c r="A196" s="5">
        <v>7026</v>
      </c>
      <c r="E196" s="5">
        <v>0</v>
      </c>
      <c r="F196" s="5">
        <v>0</v>
      </c>
    </row>
    <row r="197" spans="1:6" x14ac:dyDescent="0.25">
      <c r="A197" s="5">
        <v>206134</v>
      </c>
      <c r="E197" s="5">
        <v>0</v>
      </c>
      <c r="F197" s="5">
        <v>0</v>
      </c>
    </row>
    <row r="198" spans="1:6" x14ac:dyDescent="0.25">
      <c r="A198" s="5" t="s">
        <v>641</v>
      </c>
      <c r="E198" s="5">
        <v>0</v>
      </c>
      <c r="F198" s="5">
        <v>0</v>
      </c>
    </row>
    <row r="199" spans="1:6" x14ac:dyDescent="0.25">
      <c r="A199" s="5">
        <v>7029</v>
      </c>
      <c r="E199" s="5">
        <v>0</v>
      </c>
      <c r="F199" s="5">
        <v>0</v>
      </c>
    </row>
    <row r="200" spans="1:6" x14ac:dyDescent="0.25">
      <c r="A200" s="5">
        <v>206109</v>
      </c>
      <c r="E200" s="5">
        <v>0</v>
      </c>
      <c r="F200" s="5">
        <v>0</v>
      </c>
    </row>
    <row r="201" spans="1:6" x14ac:dyDescent="0.25">
      <c r="A201" s="5">
        <v>2022</v>
      </c>
      <c r="E201" s="5">
        <v>0</v>
      </c>
      <c r="F201" s="5">
        <v>0</v>
      </c>
    </row>
    <row r="202" spans="1:6" x14ac:dyDescent="0.25">
      <c r="A202" s="5">
        <v>2009</v>
      </c>
      <c r="E202" s="5">
        <v>0</v>
      </c>
      <c r="F202" s="5">
        <v>0</v>
      </c>
    </row>
    <row r="203" spans="1:6" x14ac:dyDescent="0.25">
      <c r="A203" s="5">
        <v>6905</v>
      </c>
      <c r="E203" s="5">
        <v>0</v>
      </c>
      <c r="F203" s="5">
        <v>0</v>
      </c>
    </row>
    <row r="204" spans="1:6" x14ac:dyDescent="0.25">
      <c r="A204" s="5">
        <v>2522</v>
      </c>
      <c r="E204" s="5">
        <v>0</v>
      </c>
      <c r="F204" s="5">
        <v>0</v>
      </c>
    </row>
    <row r="205" spans="1:6" x14ac:dyDescent="0.25">
      <c r="A205" s="5">
        <v>206110</v>
      </c>
      <c r="E205" s="5">
        <v>0</v>
      </c>
      <c r="F205" s="5">
        <v>0</v>
      </c>
    </row>
    <row r="206" spans="1:6" x14ac:dyDescent="0.25">
      <c r="A206" s="5">
        <v>4006</v>
      </c>
      <c r="E206" s="5">
        <v>0</v>
      </c>
      <c r="F206" s="5">
        <v>0</v>
      </c>
    </row>
    <row r="207" spans="1:6" x14ac:dyDescent="0.25">
      <c r="A207" s="5" t="s">
        <v>652</v>
      </c>
      <c r="E207" s="5">
        <v>0</v>
      </c>
      <c r="F207" s="5">
        <v>0</v>
      </c>
    </row>
    <row r="208" spans="1:6" x14ac:dyDescent="0.25">
      <c r="A208" s="5" t="s">
        <v>645</v>
      </c>
      <c r="E208" s="5">
        <v>0</v>
      </c>
      <c r="F208" s="5">
        <v>0</v>
      </c>
    </row>
    <row r="209" spans="1:6" x14ac:dyDescent="0.25">
      <c r="A209" s="5" t="s">
        <v>647</v>
      </c>
      <c r="E209" s="5">
        <v>0</v>
      </c>
      <c r="F209" s="5">
        <v>0</v>
      </c>
    </row>
    <row r="210" spans="1:6" x14ac:dyDescent="0.25">
      <c r="A210" s="5" t="s">
        <v>649</v>
      </c>
      <c r="E210" s="5">
        <v>0</v>
      </c>
      <c r="F210" s="5">
        <v>0</v>
      </c>
    </row>
    <row r="211" spans="1:6" x14ac:dyDescent="0.25">
      <c r="A211" s="5">
        <v>509197</v>
      </c>
      <c r="E211" s="5">
        <v>0</v>
      </c>
      <c r="F211" s="5">
        <v>0</v>
      </c>
    </row>
    <row r="212" spans="1:6" x14ac:dyDescent="0.25">
      <c r="A212" s="5">
        <v>4182</v>
      </c>
      <c r="E212" s="5">
        <v>0</v>
      </c>
      <c r="F212" s="5">
        <v>0</v>
      </c>
    </row>
    <row r="213" spans="1:6" x14ac:dyDescent="0.25">
      <c r="A213" s="5">
        <v>1005</v>
      </c>
      <c r="E213" s="5">
        <v>0</v>
      </c>
      <c r="F213" s="5">
        <v>0</v>
      </c>
    </row>
    <row r="214" spans="1:6" x14ac:dyDescent="0.25">
      <c r="A214" s="5" t="s">
        <v>654</v>
      </c>
      <c r="E214" s="5">
        <v>0</v>
      </c>
      <c r="F214" s="5">
        <v>0</v>
      </c>
    </row>
    <row r="215" spans="1:6" x14ac:dyDescent="0.25">
      <c r="A215" s="5">
        <v>2436</v>
      </c>
      <c r="E215" s="5">
        <v>0</v>
      </c>
      <c r="F215" s="5">
        <v>0</v>
      </c>
    </row>
    <row r="216" spans="1:6" x14ac:dyDescent="0.25">
      <c r="A216" s="5">
        <v>206117</v>
      </c>
      <c r="E216" s="5">
        <v>0</v>
      </c>
      <c r="F216" s="5">
        <v>0</v>
      </c>
    </row>
    <row r="217" spans="1:6" x14ac:dyDescent="0.25">
      <c r="A217" s="5">
        <v>2452</v>
      </c>
      <c r="E217" s="5">
        <v>0</v>
      </c>
      <c r="F217" s="5">
        <v>0</v>
      </c>
    </row>
    <row r="218" spans="1:6" x14ac:dyDescent="0.25">
      <c r="A218" s="5">
        <v>206141</v>
      </c>
      <c r="E218" s="5">
        <v>0</v>
      </c>
      <c r="F218" s="5">
        <v>0</v>
      </c>
    </row>
    <row r="219" spans="1:6" x14ac:dyDescent="0.25">
      <c r="A219" s="5">
        <v>2627</v>
      </c>
      <c r="E219" s="5">
        <v>0</v>
      </c>
      <c r="F219" s="5">
        <v>0</v>
      </c>
    </row>
    <row r="220" spans="1:6" x14ac:dyDescent="0.25">
      <c r="A220" s="5">
        <v>5406</v>
      </c>
      <c r="E220" s="5">
        <v>0</v>
      </c>
      <c r="F220" s="5">
        <v>0</v>
      </c>
    </row>
    <row r="221" spans="1:6" x14ac:dyDescent="0.25">
      <c r="A221" s="5">
        <v>4005</v>
      </c>
      <c r="E221" s="5">
        <v>0</v>
      </c>
      <c r="F221" s="5">
        <v>0</v>
      </c>
    </row>
    <row r="222" spans="1:6" x14ac:dyDescent="0.25">
      <c r="A222" s="5">
        <v>2028</v>
      </c>
      <c r="E222" s="5">
        <v>0</v>
      </c>
      <c r="F222" s="5">
        <v>0</v>
      </c>
    </row>
    <row r="223" spans="1:6" x14ac:dyDescent="0.25">
      <c r="A223" s="5" t="s">
        <v>658</v>
      </c>
      <c r="E223" s="5">
        <v>0</v>
      </c>
      <c r="F223" s="5">
        <v>0</v>
      </c>
    </row>
    <row r="224" spans="1:6" x14ac:dyDescent="0.25">
      <c r="A224" s="5">
        <v>2473</v>
      </c>
      <c r="E224" s="5">
        <v>0</v>
      </c>
      <c r="F224" s="5">
        <v>0</v>
      </c>
    </row>
    <row r="225" spans="1:6" x14ac:dyDescent="0.25">
      <c r="A225" s="5">
        <v>2471</v>
      </c>
      <c r="E225" s="5">
        <v>0</v>
      </c>
      <c r="F225" s="5">
        <v>0</v>
      </c>
    </row>
    <row r="226" spans="1:6" x14ac:dyDescent="0.25">
      <c r="A226" s="5">
        <v>258406</v>
      </c>
      <c r="E226" s="5">
        <v>0</v>
      </c>
      <c r="F226" s="5">
        <v>0</v>
      </c>
    </row>
    <row r="227" spans="1:6" x14ac:dyDescent="0.25">
      <c r="A227" s="5">
        <v>258408</v>
      </c>
      <c r="E227" s="5">
        <v>0</v>
      </c>
      <c r="F227" s="5">
        <v>0</v>
      </c>
    </row>
    <row r="228" spans="1:6" x14ac:dyDescent="0.25">
      <c r="A228" s="5">
        <v>2751454</v>
      </c>
      <c r="E228" s="5">
        <v>0</v>
      </c>
      <c r="F228" s="5">
        <v>0</v>
      </c>
    </row>
    <row r="229" spans="1:6" x14ac:dyDescent="0.25">
      <c r="A229" s="5">
        <v>2003</v>
      </c>
      <c r="E229" s="5">
        <v>0</v>
      </c>
      <c r="F229" s="5">
        <v>0</v>
      </c>
    </row>
    <row r="230" spans="1:6" x14ac:dyDescent="0.25">
      <c r="A230" s="5">
        <v>2017</v>
      </c>
      <c r="E230" s="5">
        <v>0</v>
      </c>
      <c r="F230" s="5">
        <v>0</v>
      </c>
    </row>
    <row r="231" spans="1:6" x14ac:dyDescent="0.25">
      <c r="A231" s="5">
        <v>2424</v>
      </c>
      <c r="E231" s="5">
        <v>0</v>
      </c>
      <c r="F231" s="5">
        <v>0</v>
      </c>
    </row>
    <row r="232" spans="1:6" x14ac:dyDescent="0.25">
      <c r="A232" s="5" t="s">
        <v>665</v>
      </c>
      <c r="E232" s="5">
        <v>0</v>
      </c>
      <c r="F232" s="5">
        <v>0</v>
      </c>
    </row>
    <row r="233" spans="1:6" x14ac:dyDescent="0.25">
      <c r="A233" s="5">
        <v>206146</v>
      </c>
      <c r="E233" s="5">
        <v>0</v>
      </c>
      <c r="F233" s="5">
        <v>0</v>
      </c>
    </row>
    <row r="234" spans="1:6" x14ac:dyDescent="0.25">
      <c r="A234" s="5">
        <v>2439</v>
      </c>
      <c r="E234" s="5">
        <v>0</v>
      </c>
      <c r="F234" s="5">
        <v>0</v>
      </c>
    </row>
    <row r="235" spans="1:6" x14ac:dyDescent="0.25">
      <c r="A235" s="5">
        <v>2440</v>
      </c>
      <c r="E235" s="5">
        <v>0</v>
      </c>
      <c r="F235" s="5">
        <v>0</v>
      </c>
    </row>
    <row r="236" spans="1:6" x14ac:dyDescent="0.25">
      <c r="A236" s="5" t="s">
        <v>668</v>
      </c>
      <c r="E236" s="5">
        <v>0</v>
      </c>
      <c r="F236" s="5">
        <v>0</v>
      </c>
    </row>
    <row r="237" spans="1:6" x14ac:dyDescent="0.25">
      <c r="A237" s="5">
        <v>2462</v>
      </c>
      <c r="E237" s="5">
        <v>0</v>
      </c>
      <c r="F237" s="5">
        <v>0</v>
      </c>
    </row>
    <row r="238" spans="1:6" x14ac:dyDescent="0.25">
      <c r="A238" s="5">
        <v>2463</v>
      </c>
      <c r="E238" s="5">
        <v>0</v>
      </c>
      <c r="F238" s="5">
        <v>0</v>
      </c>
    </row>
    <row r="239" spans="1:6" x14ac:dyDescent="0.25">
      <c r="A239" s="5">
        <v>2505</v>
      </c>
      <c r="E239" s="5">
        <v>0</v>
      </c>
      <c r="F239" s="5">
        <v>0</v>
      </c>
    </row>
    <row r="240" spans="1:6" x14ac:dyDescent="0.25">
      <c r="A240" s="5">
        <v>2020</v>
      </c>
      <c r="E240" s="5">
        <v>0</v>
      </c>
      <c r="F240" s="5">
        <v>0</v>
      </c>
    </row>
    <row r="241" spans="1:6" x14ac:dyDescent="0.25">
      <c r="A241" s="5">
        <v>2458</v>
      </c>
      <c r="E241" s="5">
        <v>0</v>
      </c>
      <c r="F241" s="5">
        <v>0</v>
      </c>
    </row>
    <row r="242" spans="1:6" x14ac:dyDescent="0.25">
      <c r="A242" s="5">
        <v>2001</v>
      </c>
      <c r="E242" s="5">
        <v>0</v>
      </c>
      <c r="F242" s="5">
        <v>0</v>
      </c>
    </row>
    <row r="243" spans="1:6" x14ac:dyDescent="0.25">
      <c r="A243" s="5" t="s">
        <v>715</v>
      </c>
      <c r="E243" s="5">
        <v>0</v>
      </c>
      <c r="F243" s="5">
        <v>0</v>
      </c>
    </row>
    <row r="244" spans="1:6" x14ac:dyDescent="0.25">
      <c r="A244" s="5">
        <v>2429</v>
      </c>
      <c r="E244" s="5">
        <v>0</v>
      </c>
      <c r="F244" s="5">
        <v>0</v>
      </c>
    </row>
    <row r="245" spans="1:6" x14ac:dyDescent="0.25">
      <c r="A245" s="5">
        <v>2534321</v>
      </c>
      <c r="E245" s="5">
        <v>0</v>
      </c>
      <c r="F245" s="5">
        <v>0</v>
      </c>
    </row>
    <row r="246" spans="1:6" x14ac:dyDescent="0.25">
      <c r="A246" s="5">
        <v>4607</v>
      </c>
      <c r="E246" s="5">
        <v>0</v>
      </c>
      <c r="F246" s="5">
        <v>0</v>
      </c>
    </row>
    <row r="247" spans="1:6" x14ac:dyDescent="0.25">
      <c r="A247" s="5" t="s">
        <v>671</v>
      </c>
      <c r="E247" s="5">
        <v>0</v>
      </c>
      <c r="F247" s="5">
        <v>0</v>
      </c>
    </row>
    <row r="248" spans="1:6" x14ac:dyDescent="0.25">
      <c r="A248" s="5" t="s">
        <v>711</v>
      </c>
      <c r="E248" s="5">
        <v>0</v>
      </c>
      <c r="F248" s="5">
        <v>0</v>
      </c>
    </row>
    <row r="249" spans="1:6" x14ac:dyDescent="0.25">
      <c r="A249" s="5">
        <v>2444</v>
      </c>
      <c r="E249" s="5">
        <v>0</v>
      </c>
      <c r="F249" s="5">
        <v>0</v>
      </c>
    </row>
    <row r="250" spans="1:6" x14ac:dyDescent="0.25">
      <c r="A250" s="5">
        <v>5209</v>
      </c>
      <c r="E250" s="5">
        <v>0</v>
      </c>
      <c r="F250" s="5">
        <v>0</v>
      </c>
    </row>
    <row r="251" spans="1:6" x14ac:dyDescent="0.25">
      <c r="A251" s="5" t="s">
        <v>673</v>
      </c>
      <c r="E251" s="5">
        <v>0</v>
      </c>
      <c r="F251" s="5">
        <v>0</v>
      </c>
    </row>
    <row r="252" spans="1:6" x14ac:dyDescent="0.25">
      <c r="A252" s="5" t="s">
        <v>675</v>
      </c>
      <c r="E252" s="5">
        <v>0</v>
      </c>
      <c r="F252" s="5">
        <v>0</v>
      </c>
    </row>
    <row r="253" spans="1:6" x14ac:dyDescent="0.25">
      <c r="A253" s="5" t="s">
        <v>677</v>
      </c>
      <c r="E253" s="5">
        <v>0</v>
      </c>
      <c r="F253" s="5">
        <v>0</v>
      </c>
    </row>
    <row r="254" spans="1:6" x14ac:dyDescent="0.25">
      <c r="A254" s="5">
        <v>2469</v>
      </c>
      <c r="E254" s="5">
        <v>0</v>
      </c>
      <c r="F254" s="5">
        <v>0</v>
      </c>
    </row>
    <row r="255" spans="1:6" x14ac:dyDescent="0.25">
      <c r="A255" s="5" t="s">
        <v>679</v>
      </c>
      <c r="E255" s="5">
        <v>0</v>
      </c>
      <c r="F255" s="5">
        <v>0</v>
      </c>
    </row>
    <row r="256" spans="1:6" x14ac:dyDescent="0.25">
      <c r="A256" s="5" t="s">
        <v>681</v>
      </c>
      <c r="E256" s="5">
        <v>0</v>
      </c>
      <c r="F256" s="5">
        <v>0</v>
      </c>
    </row>
    <row r="257" spans="1:6" x14ac:dyDescent="0.25">
      <c r="A257" s="5">
        <v>2466</v>
      </c>
      <c r="E257" s="5">
        <v>0</v>
      </c>
      <c r="F257" s="5">
        <v>0</v>
      </c>
    </row>
    <row r="258" spans="1:6" x14ac:dyDescent="0.25">
      <c r="A258" s="5">
        <v>3543</v>
      </c>
      <c r="E258" s="5">
        <v>0</v>
      </c>
      <c r="F258" s="5">
        <v>0</v>
      </c>
    </row>
    <row r="259" spans="1:6" x14ac:dyDescent="0.25">
      <c r="A259" s="5" t="s">
        <v>683</v>
      </c>
      <c r="E259" s="5">
        <v>0</v>
      </c>
      <c r="F259" s="5">
        <v>0</v>
      </c>
    </row>
    <row r="260" spans="1:6" x14ac:dyDescent="0.25">
      <c r="A260" s="5">
        <v>7027</v>
      </c>
      <c r="E260" s="5">
        <v>0</v>
      </c>
      <c r="F260" s="5">
        <v>0</v>
      </c>
    </row>
    <row r="261" spans="1:6" x14ac:dyDescent="0.25">
      <c r="A261" s="5">
        <v>7025</v>
      </c>
      <c r="E261" s="5">
        <v>0</v>
      </c>
      <c r="F261" s="5">
        <v>0</v>
      </c>
    </row>
    <row r="262" spans="1:6" x14ac:dyDescent="0.25">
      <c r="A262" s="5" t="s">
        <v>685</v>
      </c>
      <c r="E262" s="5">
        <v>0</v>
      </c>
      <c r="F262" s="5">
        <v>0</v>
      </c>
    </row>
    <row r="263" spans="1:6" x14ac:dyDescent="0.25">
      <c r="A263" s="5">
        <v>3531</v>
      </c>
      <c r="E263" s="5">
        <v>0</v>
      </c>
      <c r="F263" s="5">
        <v>0</v>
      </c>
    </row>
    <row r="264" spans="1:6" x14ac:dyDescent="0.25">
      <c r="A264" s="5">
        <v>7024</v>
      </c>
      <c r="E264" s="5">
        <v>0</v>
      </c>
      <c r="F264" s="5">
        <v>0</v>
      </c>
    </row>
    <row r="265" spans="1:6" x14ac:dyDescent="0.25">
      <c r="A265" s="5">
        <v>3526</v>
      </c>
      <c r="E265" s="5">
        <v>0</v>
      </c>
      <c r="F265" s="5">
        <v>0</v>
      </c>
    </row>
    <row r="266" spans="1:6" x14ac:dyDescent="0.25">
      <c r="A266" s="5">
        <v>3535</v>
      </c>
      <c r="E266" s="5">
        <v>0</v>
      </c>
      <c r="F266" s="5">
        <v>0</v>
      </c>
    </row>
    <row r="267" spans="1:6" x14ac:dyDescent="0.25">
      <c r="A267" s="5">
        <v>2008</v>
      </c>
      <c r="E267" s="5">
        <v>0</v>
      </c>
      <c r="F267" s="5">
        <v>0</v>
      </c>
    </row>
    <row r="268" spans="1:6" x14ac:dyDescent="0.25">
      <c r="A268" s="5">
        <v>3542</v>
      </c>
      <c r="E268" s="5">
        <v>0</v>
      </c>
      <c r="F268" s="5">
        <v>0</v>
      </c>
    </row>
    <row r="269" spans="1:6" x14ac:dyDescent="0.25">
      <c r="A269" s="5">
        <v>206154</v>
      </c>
      <c r="E269" s="5">
        <v>0</v>
      </c>
      <c r="F269" s="5">
        <v>0</v>
      </c>
    </row>
    <row r="270" spans="1:6" x14ac:dyDescent="0.25">
      <c r="A270" s="5">
        <v>7021</v>
      </c>
      <c r="E270" s="5">
        <v>0</v>
      </c>
      <c r="F270" s="5">
        <v>0</v>
      </c>
    </row>
    <row r="271" spans="1:6" x14ac:dyDescent="0.25">
      <c r="A271" s="5">
        <v>3528</v>
      </c>
      <c r="E271" s="5">
        <v>0</v>
      </c>
      <c r="F271" s="5">
        <v>0</v>
      </c>
    </row>
    <row r="272" spans="1:6" x14ac:dyDescent="0.25">
      <c r="A272" s="5">
        <v>2025</v>
      </c>
      <c r="E272" s="5">
        <v>0</v>
      </c>
      <c r="F272" s="5">
        <v>0</v>
      </c>
    </row>
    <row r="273" spans="1:6" x14ac:dyDescent="0.25">
      <c r="A273" s="5">
        <v>3532</v>
      </c>
      <c r="E273" s="5">
        <v>0</v>
      </c>
      <c r="F273" s="5">
        <v>0</v>
      </c>
    </row>
    <row r="274" spans="1:6" x14ac:dyDescent="0.25">
      <c r="A274" s="5">
        <v>1010</v>
      </c>
      <c r="E274" s="5">
        <v>0</v>
      </c>
      <c r="F274" s="5">
        <v>0</v>
      </c>
    </row>
    <row r="275" spans="1:6" x14ac:dyDescent="0.25">
      <c r="A275" s="5" t="s">
        <v>688</v>
      </c>
      <c r="E275" s="5">
        <v>0</v>
      </c>
      <c r="F275" s="5">
        <v>0</v>
      </c>
    </row>
    <row r="276" spans="1:6" x14ac:dyDescent="0.25">
      <c r="A276" s="5">
        <v>2751455</v>
      </c>
      <c r="E276" s="5">
        <v>0</v>
      </c>
      <c r="F276" s="5">
        <v>0</v>
      </c>
    </row>
    <row r="277" spans="1:6" x14ac:dyDescent="0.25">
      <c r="A277" s="5">
        <v>4177</v>
      </c>
      <c r="E277" s="5">
        <v>0</v>
      </c>
      <c r="F277" s="5">
        <v>0</v>
      </c>
    </row>
    <row r="278" spans="1:6" x14ac:dyDescent="0.25">
      <c r="A278" s="5" t="s">
        <v>691</v>
      </c>
      <c r="E278" s="5">
        <v>0</v>
      </c>
      <c r="F278" s="5">
        <v>0</v>
      </c>
    </row>
    <row r="279" spans="1:6" x14ac:dyDescent="0.25">
      <c r="A279" s="5">
        <v>206103</v>
      </c>
      <c r="E279" s="5">
        <v>0</v>
      </c>
      <c r="F279" s="5">
        <v>0</v>
      </c>
    </row>
    <row r="280" spans="1:6" x14ac:dyDescent="0.25">
      <c r="A280" s="5">
        <v>2614882</v>
      </c>
      <c r="E280" s="5">
        <v>0</v>
      </c>
      <c r="F280" s="5">
        <v>0</v>
      </c>
    </row>
    <row r="281" spans="1:6" x14ac:dyDescent="0.25">
      <c r="A281" s="5" t="s">
        <v>695</v>
      </c>
      <c r="E281" s="5">
        <v>0</v>
      </c>
      <c r="F281" s="5">
        <v>0</v>
      </c>
    </row>
    <row r="282" spans="1:6" x14ac:dyDescent="0.25">
      <c r="A282" s="5" t="s">
        <v>660</v>
      </c>
      <c r="E282" s="5">
        <v>0</v>
      </c>
      <c r="F282" s="5">
        <v>0</v>
      </c>
    </row>
    <row r="283" spans="1:6" x14ac:dyDescent="0.25">
      <c r="A283" s="5" t="s">
        <v>697</v>
      </c>
      <c r="E283" s="5">
        <v>0</v>
      </c>
      <c r="F283" s="5">
        <v>0</v>
      </c>
    </row>
    <row r="284" spans="1:6" x14ac:dyDescent="0.25">
      <c r="A284" s="5">
        <v>2498864</v>
      </c>
      <c r="E284" s="5">
        <v>0</v>
      </c>
      <c r="F284" s="5">
        <v>0</v>
      </c>
    </row>
    <row r="285" spans="1:6" x14ac:dyDescent="0.25">
      <c r="A285" s="5" t="s">
        <v>700</v>
      </c>
      <c r="E285" s="5">
        <v>0</v>
      </c>
      <c r="F285" s="5">
        <v>0</v>
      </c>
    </row>
    <row r="286" spans="1:6" x14ac:dyDescent="0.25">
      <c r="A286" s="5">
        <v>258424</v>
      </c>
      <c r="E286" s="5">
        <v>0</v>
      </c>
      <c r="F286" s="5">
        <v>0</v>
      </c>
    </row>
    <row r="287" spans="1:6" x14ac:dyDescent="0.25">
      <c r="A287" s="5">
        <v>4010</v>
      </c>
      <c r="E287" s="5">
        <v>0</v>
      </c>
      <c r="F287" s="5">
        <v>0</v>
      </c>
    </row>
    <row r="288" spans="1:6" x14ac:dyDescent="0.25">
      <c r="A288" s="5">
        <v>3546</v>
      </c>
      <c r="E288" s="5">
        <v>0</v>
      </c>
      <c r="F288" s="5">
        <v>0</v>
      </c>
    </row>
    <row r="289" spans="1:6" x14ac:dyDescent="0.25">
      <c r="A289" s="5">
        <v>1009</v>
      </c>
      <c r="E289" s="5">
        <v>0</v>
      </c>
      <c r="F289" s="5">
        <v>0</v>
      </c>
    </row>
    <row r="290" spans="1:6" x14ac:dyDescent="0.25">
      <c r="A290" s="5">
        <v>3530</v>
      </c>
      <c r="E290" s="5">
        <v>0</v>
      </c>
      <c r="F290" s="5">
        <v>0</v>
      </c>
    </row>
    <row r="291" spans="1:6" x14ac:dyDescent="0.25">
      <c r="A291" s="5">
        <v>5412</v>
      </c>
      <c r="E291" s="5">
        <v>0</v>
      </c>
      <c r="F291" s="5">
        <v>0</v>
      </c>
    </row>
    <row r="292" spans="1:6" x14ac:dyDescent="0.25">
      <c r="A292" s="5" t="s">
        <v>703</v>
      </c>
      <c r="E292" s="5">
        <v>0</v>
      </c>
      <c r="F292" s="5">
        <v>0</v>
      </c>
    </row>
    <row r="293" spans="1:6" x14ac:dyDescent="0.25">
      <c r="A293" s="5" t="s">
        <v>705</v>
      </c>
      <c r="E293" s="5">
        <v>0</v>
      </c>
      <c r="F293" s="5">
        <v>0</v>
      </c>
    </row>
    <row r="294" spans="1:6" x14ac:dyDescent="0.25">
      <c r="A294" s="5">
        <v>1015</v>
      </c>
      <c r="E294" s="5">
        <v>0</v>
      </c>
      <c r="F294" s="5">
        <v>0</v>
      </c>
    </row>
    <row r="295" spans="1:6" x14ac:dyDescent="0.25">
      <c r="A295" s="5" t="s">
        <v>707</v>
      </c>
      <c r="E295" s="5">
        <v>0</v>
      </c>
      <c r="F295" s="5">
        <v>0</v>
      </c>
    </row>
    <row r="296" spans="1:6" x14ac:dyDescent="0.25">
      <c r="A296" s="5">
        <v>2568273</v>
      </c>
      <c r="E296" s="5">
        <v>0</v>
      </c>
      <c r="F296" s="5">
        <v>0</v>
      </c>
    </row>
    <row r="297" spans="1:6" x14ac:dyDescent="0.25">
      <c r="A297" s="5">
        <v>509204</v>
      </c>
      <c r="E297" s="5">
        <v>0</v>
      </c>
      <c r="F297" s="5">
        <v>0</v>
      </c>
    </row>
    <row r="298" spans="1:6" x14ac:dyDescent="0.25">
      <c r="A298" s="5">
        <v>2459</v>
      </c>
      <c r="E298" s="5">
        <v>0</v>
      </c>
      <c r="F298" s="5">
        <v>0</v>
      </c>
    </row>
    <row r="299" spans="1:6" x14ac:dyDescent="0.25">
      <c r="A299" s="5">
        <v>2007</v>
      </c>
      <c r="E299" s="5">
        <v>0</v>
      </c>
      <c r="F299" s="5">
        <v>0</v>
      </c>
    </row>
    <row r="300" spans="1:6" x14ac:dyDescent="0.25">
      <c r="A300" s="5">
        <v>4000</v>
      </c>
      <c r="E300" s="5">
        <v>0</v>
      </c>
      <c r="F300" s="5">
        <v>0</v>
      </c>
    </row>
  </sheetData>
  <sheetProtection algorithmName="SHA-512" hashValue="Qaf5C1wmOiHXvje1zxm/SvaB2bfDnF1vCMNfkxSok1QnE4i2m/nkXfQSRV3WSXyTW8k5d2om08B4uuMXcAD2/Q==" saltValue="XVOuECmpq2Jyn0OPGIzfTw==" spinCount="100000" sheet="1" objects="1" scenarios="1" autoFilter="0"/>
  <mergeCells count="9">
    <mergeCell ref="C8:D8"/>
    <mergeCell ref="C9:D9"/>
    <mergeCell ref="S6:T6"/>
    <mergeCell ref="G6:H6"/>
    <mergeCell ref="I6:J6"/>
    <mergeCell ref="K6:L6"/>
    <mergeCell ref="M6:N6"/>
    <mergeCell ref="O6:P6"/>
    <mergeCell ref="Q6:R6"/>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7030A0"/>
  </sheetPr>
  <dimension ref="A1:BE237"/>
  <sheetViews>
    <sheetView zoomScale="80" zoomScaleNormal="80" workbookViewId="0">
      <pane xSplit="6" ySplit="5" topLeftCell="AW40" activePane="bottomRight" state="frozen"/>
      <selection pane="topRight" activeCell="G1" sqref="G1"/>
      <selection pane="bottomLeft" activeCell="A6" sqref="A6"/>
      <selection pane="bottomRight" activeCell="AX62" sqref="AX62"/>
    </sheetView>
  </sheetViews>
  <sheetFormatPr defaultColWidth="11.109375" defaultRowHeight="13.2" x14ac:dyDescent="0.25"/>
  <cols>
    <col min="1" max="1" width="43.88671875" style="15" customWidth="1"/>
    <col min="2" max="2" width="22.109375" style="15" customWidth="1"/>
    <col min="3" max="3" width="58.5546875" style="15" customWidth="1"/>
    <col min="4" max="4" width="13" style="262" customWidth="1"/>
    <col min="5" max="5" width="16" style="262" customWidth="1"/>
    <col min="6" max="6" width="16" style="710" customWidth="1"/>
    <col min="7" max="8" width="15.33203125" style="262" customWidth="1"/>
    <col min="9" max="9" width="16.5546875" style="262" customWidth="1"/>
    <col min="10" max="10" width="17.109375" style="16" customWidth="1"/>
    <col min="11" max="11" width="13.5546875" style="262" customWidth="1"/>
    <col min="12" max="12" width="3.88671875" style="262" customWidth="1"/>
    <col min="13" max="13" width="18.88671875" style="16" customWidth="1"/>
    <col min="14" max="14" width="14.6640625" style="16" customWidth="1"/>
    <col min="15" max="16" width="14" style="16" customWidth="1"/>
    <col min="17" max="17" width="17.88671875" style="16" customWidth="1"/>
    <col min="18" max="18" width="19.6640625" style="16" customWidth="1"/>
    <col min="19" max="19" width="17.5546875" style="262" customWidth="1"/>
    <col min="20" max="20" width="17.109375" style="262" customWidth="1"/>
    <col min="21" max="21" width="16.6640625" style="262" customWidth="1"/>
    <col min="22" max="23" width="17.44140625" style="17" customWidth="1"/>
    <col min="24" max="24" width="3.44140625" style="262" customWidth="1"/>
    <col min="25" max="25" width="18.88671875" style="16" customWidth="1"/>
    <col min="26" max="27" width="15.33203125" style="262" customWidth="1"/>
    <col min="28" max="28" width="15.44140625" style="262" customWidth="1"/>
    <col min="29" max="29" width="15.5546875" style="16" customWidth="1"/>
    <col min="30" max="30" width="3.44140625" style="262" customWidth="1"/>
    <col min="31" max="31" width="18.88671875" style="16" hidden="1" customWidth="1"/>
    <col min="32" max="33" width="15.33203125" style="262" hidden="1" customWidth="1"/>
    <col min="34" max="34" width="15.44140625" style="262" hidden="1" customWidth="1"/>
    <col min="35" max="35" width="15.5546875" style="16" hidden="1" customWidth="1"/>
    <col min="36" max="36" width="14.5546875" style="15" customWidth="1"/>
    <col min="37" max="38" width="19.109375" style="15" customWidth="1"/>
    <col min="39" max="39" width="17" style="15" customWidth="1"/>
    <col min="40" max="40" width="20" style="15" customWidth="1"/>
    <col min="41" max="43" width="15.33203125" style="15" customWidth="1"/>
    <col min="44" max="44" width="19" style="15" customWidth="1"/>
    <col min="45" max="45" width="5.44140625" style="15" customWidth="1"/>
    <col min="46" max="46" width="17.5546875" style="15" customWidth="1"/>
    <col min="47" max="47" width="17.109375" style="262" customWidth="1"/>
    <col min="48" max="48" width="11.109375" style="15"/>
    <col min="49" max="49" width="59.44140625" style="15" customWidth="1"/>
    <col min="50" max="16384" width="11.109375" style="15"/>
  </cols>
  <sheetData>
    <row r="1" spans="1:57" ht="16.2" thickBot="1" x14ac:dyDescent="0.3">
      <c r="C1" s="637" t="s">
        <v>769</v>
      </c>
      <c r="AH1" s="506" t="s">
        <v>770</v>
      </c>
      <c r="AI1" s="506" t="s">
        <v>770</v>
      </c>
      <c r="AJ1" s="507">
        <v>100000</v>
      </c>
      <c r="AK1" s="507">
        <v>2.0482503209631657</v>
      </c>
      <c r="AL1" s="56"/>
      <c r="AM1" s="507">
        <v>4.6999999999999993</v>
      </c>
      <c r="AN1" s="507">
        <v>0.6</v>
      </c>
      <c r="AO1" s="507">
        <v>0.2</v>
      </c>
      <c r="AP1" s="507">
        <v>0.2</v>
      </c>
      <c r="AQ1" s="507">
        <v>0</v>
      </c>
    </row>
    <row r="2" spans="1:57" ht="13.8" thickBot="1" x14ac:dyDescent="0.3">
      <c r="M2" s="638"/>
      <c r="N2" s="638" t="s">
        <v>771</v>
      </c>
      <c r="O2" s="638"/>
      <c r="P2" s="638"/>
      <c r="Q2" s="638"/>
      <c r="R2" s="638"/>
      <c r="S2" s="639"/>
      <c r="T2" s="639"/>
      <c r="U2" s="639"/>
      <c r="V2" s="640"/>
      <c r="W2" s="640"/>
      <c r="Y2" s="638"/>
      <c r="AE2" s="638"/>
    </row>
    <row r="3" spans="1:57" s="18" customFormat="1" ht="15.75" customHeight="1" thickBot="1" x14ac:dyDescent="0.3">
      <c r="C3" s="15"/>
      <c r="D3" s="19"/>
      <c r="E3" s="19"/>
      <c r="F3" s="711"/>
      <c r="G3" s="1542" t="s">
        <v>772</v>
      </c>
      <c r="H3" s="1542"/>
      <c r="I3" s="1542"/>
      <c r="J3" s="1542"/>
      <c r="K3" s="641"/>
      <c r="L3" s="641"/>
      <c r="M3" s="1543" t="s">
        <v>773</v>
      </c>
      <c r="N3" s="1543"/>
      <c r="O3" s="1543"/>
      <c r="P3" s="1543"/>
      <c r="Q3" s="1544"/>
      <c r="R3" s="1543" t="s">
        <v>774</v>
      </c>
      <c r="S3" s="1543"/>
      <c r="T3" s="1543"/>
      <c r="U3" s="1543"/>
      <c r="V3" s="642"/>
      <c r="W3" s="642"/>
      <c r="X3" s="641"/>
      <c r="Y3" s="1545" t="s">
        <v>190</v>
      </c>
      <c r="Z3" s="1545"/>
      <c r="AA3" s="1545"/>
      <c r="AB3" s="1545"/>
      <c r="AC3" s="1545"/>
      <c r="AD3" s="641"/>
      <c r="AE3" s="1545" t="s">
        <v>775</v>
      </c>
      <c r="AF3" s="1545"/>
      <c r="AG3" s="1545"/>
      <c r="AH3" s="1545"/>
      <c r="AI3" s="1545"/>
      <c r="AJ3" s="508">
        <v>100000</v>
      </c>
      <c r="AK3" s="508">
        <v>3.2705157274798253</v>
      </c>
      <c r="AL3" s="56"/>
      <c r="AM3" s="508">
        <v>5.25</v>
      </c>
      <c r="AN3" s="508">
        <v>0.6</v>
      </c>
      <c r="AO3" s="508">
        <v>0.2</v>
      </c>
      <c r="AP3" s="508">
        <v>0.2</v>
      </c>
      <c r="AQ3" s="508">
        <v>0</v>
      </c>
      <c r="AU3" s="19"/>
    </row>
    <row r="4" spans="1:57" ht="13.8" thickBot="1" x14ac:dyDescent="0.3">
      <c r="I4" s="643"/>
      <c r="K4" s="643"/>
      <c r="L4" s="644"/>
      <c r="M4" s="645"/>
      <c r="N4" s="645"/>
      <c r="P4" s="645"/>
      <c r="Q4" s="20"/>
      <c r="R4" s="55"/>
      <c r="S4" s="643"/>
      <c r="U4" s="643"/>
      <c r="V4" s="20"/>
      <c r="W4" s="646"/>
      <c r="X4" s="644"/>
      <c r="Y4" s="645"/>
      <c r="Z4" s="643"/>
      <c r="AB4" s="643"/>
      <c r="AC4" s="20"/>
      <c r="AD4" s="644"/>
      <c r="AE4" s="645"/>
      <c r="AF4" s="643"/>
      <c r="AH4" s="643"/>
      <c r="AI4" s="20"/>
    </row>
    <row r="5" spans="1:57" s="30" customFormat="1" ht="67.2" thickTop="1" thickBot="1" x14ac:dyDescent="0.3">
      <c r="C5" s="391" t="s">
        <v>776</v>
      </c>
      <c r="D5" s="391" t="s">
        <v>777</v>
      </c>
      <c r="E5" s="391" t="s">
        <v>778</v>
      </c>
      <c r="F5" s="712" t="s">
        <v>779</v>
      </c>
      <c r="G5" s="31" t="s">
        <v>780</v>
      </c>
      <c r="H5" s="31" t="s">
        <v>781</v>
      </c>
      <c r="I5" s="31" t="s">
        <v>782</v>
      </c>
      <c r="J5" s="392" t="s">
        <v>783</v>
      </c>
      <c r="K5" s="393" t="s">
        <v>784</v>
      </c>
      <c r="L5" s="394"/>
      <c r="M5" s="395" t="s">
        <v>785</v>
      </c>
      <c r="N5" s="31" t="s">
        <v>780</v>
      </c>
      <c r="O5" s="31" t="s">
        <v>781</v>
      </c>
      <c r="P5" s="31" t="s">
        <v>782</v>
      </c>
      <c r="Q5" s="396" t="s">
        <v>786</v>
      </c>
      <c r="R5" s="395" t="s">
        <v>787</v>
      </c>
      <c r="S5" s="31" t="s">
        <v>780</v>
      </c>
      <c r="T5" s="31" t="s">
        <v>781</v>
      </c>
      <c r="U5" s="31" t="s">
        <v>782</v>
      </c>
      <c r="V5" s="396" t="s">
        <v>788</v>
      </c>
      <c r="W5" s="397" t="s">
        <v>789</v>
      </c>
      <c r="X5" s="394"/>
      <c r="Y5" s="395" t="s">
        <v>790</v>
      </c>
      <c r="Z5" s="31" t="s">
        <v>780</v>
      </c>
      <c r="AA5" s="31" t="s">
        <v>781</v>
      </c>
      <c r="AB5" s="31" t="s">
        <v>782</v>
      </c>
      <c r="AC5" s="398" t="s">
        <v>791</v>
      </c>
      <c r="AD5" s="394"/>
      <c r="AE5" s="395" t="s">
        <v>792</v>
      </c>
      <c r="AF5" s="31" t="s">
        <v>780</v>
      </c>
      <c r="AG5" s="31" t="s">
        <v>781</v>
      </c>
      <c r="AH5" s="31" t="s">
        <v>782</v>
      </c>
      <c r="AI5" s="398" t="s">
        <v>793</v>
      </c>
      <c r="AJ5" s="399" t="s">
        <v>794</v>
      </c>
      <c r="AK5" s="399" t="s">
        <v>795</v>
      </c>
      <c r="AL5" s="400" t="s">
        <v>796</v>
      </c>
      <c r="AM5" s="401" t="s">
        <v>797</v>
      </c>
      <c r="AN5" s="402" t="s">
        <v>798</v>
      </c>
      <c r="AO5" s="402" t="s">
        <v>799</v>
      </c>
      <c r="AP5" s="403" t="s">
        <v>190</v>
      </c>
      <c r="AQ5" s="403" t="s">
        <v>775</v>
      </c>
      <c r="AR5" s="32" t="s">
        <v>800</v>
      </c>
      <c r="AT5" s="32" t="s">
        <v>801</v>
      </c>
      <c r="AU5" s="32" t="s">
        <v>228</v>
      </c>
      <c r="AV5" s="30" t="s">
        <v>802</v>
      </c>
      <c r="AW5" s="30" t="s">
        <v>803</v>
      </c>
    </row>
    <row r="6" spans="1:57" x14ac:dyDescent="0.25">
      <c r="A6" s="15" t="s">
        <v>804</v>
      </c>
      <c r="B6" s="15" t="s">
        <v>77</v>
      </c>
      <c r="C6" s="404" t="s">
        <v>77</v>
      </c>
      <c r="D6" s="405" t="s">
        <v>805</v>
      </c>
      <c r="E6" s="405">
        <v>2443</v>
      </c>
      <c r="F6" s="446">
        <v>2443</v>
      </c>
      <c r="G6" s="406">
        <v>18540</v>
      </c>
      <c r="H6" s="407">
        <v>19625.2</v>
      </c>
      <c r="I6" s="408">
        <v>18385.714285714286</v>
      </c>
      <c r="J6" s="409">
        <v>56550.914285714287</v>
      </c>
      <c r="K6" s="410" t="s">
        <v>806</v>
      </c>
      <c r="L6" s="411"/>
      <c r="M6" s="412">
        <v>0.27637</v>
      </c>
      <c r="N6" s="408">
        <v>5124</v>
      </c>
      <c r="O6" s="406">
        <v>5424</v>
      </c>
      <c r="P6" s="408">
        <v>5081</v>
      </c>
      <c r="Q6" s="413">
        <v>15629</v>
      </c>
      <c r="R6" s="412">
        <v>0.3992</v>
      </c>
      <c r="S6" s="414">
        <v>7401</v>
      </c>
      <c r="T6" s="415">
        <v>7834</v>
      </c>
      <c r="U6" s="416">
        <v>7340</v>
      </c>
      <c r="V6" s="413">
        <v>22575</v>
      </c>
      <c r="W6" s="417">
        <v>38204</v>
      </c>
      <c r="X6" s="411"/>
      <c r="Y6" s="412">
        <v>4.5490000000000003E-2</v>
      </c>
      <c r="Z6" s="406">
        <v>843</v>
      </c>
      <c r="AA6" s="406">
        <v>893</v>
      </c>
      <c r="AB6" s="408">
        <v>836</v>
      </c>
      <c r="AC6" s="417">
        <v>2572</v>
      </c>
      <c r="AD6" s="411"/>
      <c r="AE6" s="412">
        <v>0.22556999999999999</v>
      </c>
      <c r="AF6" s="406">
        <v>4182</v>
      </c>
      <c r="AG6" s="406">
        <v>4427</v>
      </c>
      <c r="AH6" s="408">
        <v>4147</v>
      </c>
      <c r="AI6" s="417">
        <v>12756</v>
      </c>
      <c r="AJ6" s="418">
        <v>0</v>
      </c>
      <c r="AK6" s="418">
        <v>0</v>
      </c>
      <c r="AL6" s="418">
        <v>0</v>
      </c>
      <c r="AM6" s="418">
        <v>296892.3</v>
      </c>
      <c r="AN6" s="418">
        <v>9377.4</v>
      </c>
      <c r="AO6" s="418">
        <v>4515</v>
      </c>
      <c r="AP6" s="419">
        <v>514.4</v>
      </c>
      <c r="AQ6" s="647">
        <v>0</v>
      </c>
      <c r="AR6" s="420">
        <v>311299.10000000003</v>
      </c>
      <c r="AT6" s="420">
        <v>289357</v>
      </c>
      <c r="AU6" s="420">
        <v>21942.100000000035</v>
      </c>
      <c r="BE6" s="15">
        <v>2443</v>
      </c>
    </row>
    <row r="7" spans="1:57" x14ac:dyDescent="0.25">
      <c r="A7" s="15" t="s">
        <v>807</v>
      </c>
      <c r="B7" s="15" t="s">
        <v>460</v>
      </c>
      <c r="C7" s="404" t="s">
        <v>460</v>
      </c>
      <c r="D7" s="405" t="s">
        <v>808</v>
      </c>
      <c r="E7" s="405">
        <v>1014</v>
      </c>
      <c r="F7" s="446">
        <v>1014</v>
      </c>
      <c r="G7" s="406">
        <v>12276</v>
      </c>
      <c r="H7" s="407">
        <v>6636</v>
      </c>
      <c r="I7" s="408">
        <v>9126</v>
      </c>
      <c r="J7" s="409">
        <v>28038</v>
      </c>
      <c r="K7" s="410" t="s">
        <v>767</v>
      </c>
      <c r="L7" s="411"/>
      <c r="M7" s="412">
        <v>0.40389999999999998</v>
      </c>
      <c r="N7" s="408">
        <v>4958</v>
      </c>
      <c r="O7" s="406">
        <v>2680</v>
      </c>
      <c r="P7" s="408">
        <v>3686</v>
      </c>
      <c r="Q7" s="413">
        <v>11324</v>
      </c>
      <c r="R7" s="412">
        <v>0.56128</v>
      </c>
      <c r="S7" s="421">
        <v>6890</v>
      </c>
      <c r="T7" s="407">
        <v>3725</v>
      </c>
      <c r="U7" s="422">
        <v>5122</v>
      </c>
      <c r="V7" s="413">
        <v>15737</v>
      </c>
      <c r="W7" s="417">
        <v>27061</v>
      </c>
      <c r="X7" s="411"/>
      <c r="Y7" s="412">
        <v>5.5710000000000003E-2</v>
      </c>
      <c r="Z7" s="406">
        <v>684</v>
      </c>
      <c r="AA7" s="406">
        <v>370</v>
      </c>
      <c r="AB7" s="408">
        <v>508</v>
      </c>
      <c r="AC7" s="417">
        <v>1562</v>
      </c>
      <c r="AD7" s="411"/>
      <c r="AE7" s="412">
        <v>0.34587000000000001</v>
      </c>
      <c r="AF7" s="406">
        <v>4246</v>
      </c>
      <c r="AG7" s="406">
        <v>2295</v>
      </c>
      <c r="AH7" s="408">
        <v>3156</v>
      </c>
      <c r="AI7" s="417">
        <v>9697</v>
      </c>
      <c r="AJ7" s="418">
        <v>100000</v>
      </c>
      <c r="AK7" s="418">
        <v>77465.435521087144</v>
      </c>
      <c r="AL7" s="418">
        <v>9481</v>
      </c>
      <c r="AM7" s="418">
        <v>147199.5</v>
      </c>
      <c r="AN7" s="418">
        <v>6794.4</v>
      </c>
      <c r="AO7" s="418">
        <v>3147.4</v>
      </c>
      <c r="AP7" s="419">
        <v>312.40000000000003</v>
      </c>
      <c r="AQ7" s="419">
        <v>0</v>
      </c>
      <c r="AR7" s="420">
        <v>344400.13552108721</v>
      </c>
      <c r="AT7" s="420">
        <v>317437</v>
      </c>
      <c r="AU7" s="420">
        <v>26963.135521087213</v>
      </c>
      <c r="BE7" s="15">
        <v>1014</v>
      </c>
    </row>
    <row r="8" spans="1:57" x14ac:dyDescent="0.25">
      <c r="A8" s="15" t="s">
        <v>809</v>
      </c>
      <c r="B8" s="15" t="s">
        <v>71</v>
      </c>
      <c r="C8" s="404" t="s">
        <v>71</v>
      </c>
      <c r="D8" s="405" t="s">
        <v>810</v>
      </c>
      <c r="E8" s="405">
        <v>2405</v>
      </c>
      <c r="F8" s="446">
        <v>2405</v>
      </c>
      <c r="G8" s="406">
        <v>7560</v>
      </c>
      <c r="H8" s="407">
        <v>5565</v>
      </c>
      <c r="I8" s="408">
        <v>6810</v>
      </c>
      <c r="J8" s="409">
        <v>19935</v>
      </c>
      <c r="K8" s="410" t="s">
        <v>806</v>
      </c>
      <c r="L8" s="411"/>
      <c r="M8" s="412">
        <v>0.61341999999999997</v>
      </c>
      <c r="N8" s="408">
        <v>4637</v>
      </c>
      <c r="O8" s="406">
        <v>3414</v>
      </c>
      <c r="P8" s="408">
        <v>4177</v>
      </c>
      <c r="Q8" s="413">
        <v>12228</v>
      </c>
      <c r="R8" s="412">
        <v>0.38657999999999998</v>
      </c>
      <c r="S8" s="421">
        <v>2923</v>
      </c>
      <c r="T8" s="407">
        <v>2151</v>
      </c>
      <c r="U8" s="422">
        <v>2633</v>
      </c>
      <c r="V8" s="413">
        <v>7707</v>
      </c>
      <c r="W8" s="417">
        <v>19935</v>
      </c>
      <c r="X8" s="411"/>
      <c r="Y8" s="412">
        <v>0.38269999999999998</v>
      </c>
      <c r="Z8" s="406">
        <v>2893</v>
      </c>
      <c r="AA8" s="406">
        <v>2130</v>
      </c>
      <c r="AB8" s="408">
        <v>2606</v>
      </c>
      <c r="AC8" s="417">
        <v>7629</v>
      </c>
      <c r="AD8" s="411"/>
      <c r="AE8" s="412">
        <v>0.27621000000000001</v>
      </c>
      <c r="AF8" s="406">
        <v>2088</v>
      </c>
      <c r="AG8" s="406">
        <v>1537</v>
      </c>
      <c r="AH8" s="408">
        <v>1881</v>
      </c>
      <c r="AI8" s="417">
        <v>5506</v>
      </c>
      <c r="AJ8" s="418">
        <v>0</v>
      </c>
      <c r="AK8" s="418">
        <v>0</v>
      </c>
      <c r="AL8" s="418">
        <v>0</v>
      </c>
      <c r="AM8" s="418">
        <v>104658.75</v>
      </c>
      <c r="AN8" s="418">
        <v>7336.8</v>
      </c>
      <c r="AO8" s="418">
        <v>1541.4</v>
      </c>
      <c r="AP8" s="419">
        <v>1525.8000000000002</v>
      </c>
      <c r="AQ8" s="419">
        <v>0</v>
      </c>
      <c r="AR8" s="420">
        <v>115062.75</v>
      </c>
      <c r="AT8" s="420">
        <v>116885</v>
      </c>
      <c r="AU8" s="420">
        <v>-1822.25</v>
      </c>
      <c r="BE8" s="15">
        <v>2405</v>
      </c>
    </row>
    <row r="9" spans="1:57" x14ac:dyDescent="0.25">
      <c r="A9" s="15" t="s">
        <v>811</v>
      </c>
      <c r="B9" s="15" t="s">
        <v>812</v>
      </c>
      <c r="C9" s="404" t="s">
        <v>812</v>
      </c>
      <c r="D9" s="405" t="s">
        <v>813</v>
      </c>
      <c r="E9" s="405">
        <v>4177</v>
      </c>
      <c r="F9" s="446">
        <v>4177</v>
      </c>
      <c r="G9" s="406">
        <v>1800</v>
      </c>
      <c r="H9" s="407">
        <v>1638</v>
      </c>
      <c r="I9" s="408">
        <v>3042</v>
      </c>
      <c r="J9" s="409">
        <v>6480</v>
      </c>
      <c r="K9" s="410" t="s">
        <v>806</v>
      </c>
      <c r="L9" s="411"/>
      <c r="M9" s="412">
        <v>0.35443000000000002</v>
      </c>
      <c r="N9" s="408">
        <v>638</v>
      </c>
      <c r="O9" s="406">
        <v>581</v>
      </c>
      <c r="P9" s="408">
        <v>1078</v>
      </c>
      <c r="Q9" s="413">
        <v>2297</v>
      </c>
      <c r="R9" s="412">
        <v>0.48100999999999999</v>
      </c>
      <c r="S9" s="421">
        <v>866</v>
      </c>
      <c r="T9" s="407">
        <v>788</v>
      </c>
      <c r="U9" s="422">
        <v>1463</v>
      </c>
      <c r="V9" s="413">
        <v>3117</v>
      </c>
      <c r="W9" s="417">
        <v>5414</v>
      </c>
      <c r="X9" s="411"/>
      <c r="Y9" s="412">
        <v>0.27848000000000001</v>
      </c>
      <c r="Z9" s="406">
        <v>501</v>
      </c>
      <c r="AA9" s="406">
        <v>456</v>
      </c>
      <c r="AB9" s="408">
        <v>847</v>
      </c>
      <c r="AC9" s="417">
        <v>1804</v>
      </c>
      <c r="AD9" s="411"/>
      <c r="AE9" s="412">
        <v>0.26582</v>
      </c>
      <c r="AF9" s="406">
        <v>478</v>
      </c>
      <c r="AG9" s="406">
        <v>435</v>
      </c>
      <c r="AH9" s="408">
        <v>809</v>
      </c>
      <c r="AI9" s="417">
        <v>1722</v>
      </c>
      <c r="AJ9" s="418">
        <v>0</v>
      </c>
      <c r="AK9" s="418">
        <v>0</v>
      </c>
      <c r="AL9" s="418">
        <v>0</v>
      </c>
      <c r="AM9" s="418">
        <v>34020</v>
      </c>
      <c r="AN9" s="418">
        <v>1378.2</v>
      </c>
      <c r="AO9" s="418">
        <v>623.40000000000009</v>
      </c>
      <c r="AP9" s="419">
        <v>360.8</v>
      </c>
      <c r="AQ9" s="419">
        <v>0</v>
      </c>
      <c r="AR9" s="420">
        <v>36382.400000000001</v>
      </c>
      <c r="AT9" s="420">
        <v>45730</v>
      </c>
      <c r="AU9" s="420">
        <v>-9347.5999999999985</v>
      </c>
      <c r="BE9" s="15">
        <v>4177</v>
      </c>
    </row>
    <row r="10" spans="1:57" x14ac:dyDescent="0.25">
      <c r="A10" s="15" t="s">
        <v>814</v>
      </c>
      <c r="B10" s="15" t="s">
        <v>79</v>
      </c>
      <c r="C10" s="404" t="s">
        <v>79</v>
      </c>
      <c r="D10" s="405" t="s">
        <v>815</v>
      </c>
      <c r="E10" s="405">
        <v>2449</v>
      </c>
      <c r="F10" s="446">
        <v>2449</v>
      </c>
      <c r="G10" s="406">
        <v>14040</v>
      </c>
      <c r="H10" s="407">
        <v>12880</v>
      </c>
      <c r="I10" s="408">
        <v>14284.285714285714</v>
      </c>
      <c r="J10" s="409">
        <v>41204.28571428571</v>
      </c>
      <c r="K10" s="410" t="s">
        <v>806</v>
      </c>
      <c r="L10" s="411"/>
      <c r="M10" s="412">
        <v>0.10237</v>
      </c>
      <c r="N10" s="408">
        <v>1437</v>
      </c>
      <c r="O10" s="406">
        <v>1319</v>
      </c>
      <c r="P10" s="408">
        <v>1462</v>
      </c>
      <c r="Q10" s="413">
        <v>4218</v>
      </c>
      <c r="R10" s="412">
        <v>0.39223999999999998</v>
      </c>
      <c r="S10" s="421">
        <v>5507</v>
      </c>
      <c r="T10" s="407">
        <v>5052</v>
      </c>
      <c r="U10" s="422">
        <v>5603</v>
      </c>
      <c r="V10" s="413">
        <v>16162</v>
      </c>
      <c r="W10" s="417">
        <v>20380</v>
      </c>
      <c r="X10" s="411"/>
      <c r="Y10" s="412">
        <v>0</v>
      </c>
      <c r="Z10" s="406">
        <v>0</v>
      </c>
      <c r="AA10" s="406">
        <v>0</v>
      </c>
      <c r="AB10" s="408">
        <v>0</v>
      </c>
      <c r="AC10" s="417">
        <v>0</v>
      </c>
      <c r="AD10" s="411"/>
      <c r="AE10" s="412">
        <v>0.24299999999999999</v>
      </c>
      <c r="AF10" s="406">
        <v>3412</v>
      </c>
      <c r="AG10" s="406">
        <v>3130</v>
      </c>
      <c r="AH10" s="408">
        <v>3471</v>
      </c>
      <c r="AI10" s="417">
        <v>10013</v>
      </c>
      <c r="AJ10" s="418">
        <v>0</v>
      </c>
      <c r="AK10" s="418">
        <v>0</v>
      </c>
      <c r="AL10" s="418">
        <v>0</v>
      </c>
      <c r="AM10" s="418">
        <v>216322.49999999997</v>
      </c>
      <c r="AN10" s="418">
        <v>2530.7999999999997</v>
      </c>
      <c r="AO10" s="418">
        <v>3232.4</v>
      </c>
      <c r="AP10" s="419">
        <v>0</v>
      </c>
      <c r="AQ10" s="419">
        <v>0</v>
      </c>
      <c r="AR10" s="420">
        <v>222085.69999999995</v>
      </c>
      <c r="AT10" s="420">
        <v>213747</v>
      </c>
      <c r="AU10" s="420">
        <v>8338.6999999999534</v>
      </c>
      <c r="BE10" s="15">
        <v>2449</v>
      </c>
    </row>
    <row r="11" spans="1:57" x14ac:dyDescent="0.25">
      <c r="A11" s="15" t="s">
        <v>816</v>
      </c>
      <c r="B11" s="15" t="s">
        <v>461</v>
      </c>
      <c r="C11" s="404" t="s">
        <v>461</v>
      </c>
      <c r="D11" s="405" t="s">
        <v>817</v>
      </c>
      <c r="E11" s="405">
        <v>1006</v>
      </c>
      <c r="F11" s="446">
        <v>1006</v>
      </c>
      <c r="G11" s="406">
        <v>17544</v>
      </c>
      <c r="H11" s="407">
        <v>8596</v>
      </c>
      <c r="I11" s="408">
        <v>14149.090909090908</v>
      </c>
      <c r="J11" s="409">
        <v>40289.090909090912</v>
      </c>
      <c r="K11" s="410" t="s">
        <v>767</v>
      </c>
      <c r="L11" s="411"/>
      <c r="M11" s="412">
        <v>0.38977000000000001</v>
      </c>
      <c r="N11" s="408">
        <v>6838</v>
      </c>
      <c r="O11" s="406">
        <v>3350</v>
      </c>
      <c r="P11" s="408">
        <v>5515</v>
      </c>
      <c r="Q11" s="413">
        <v>15703</v>
      </c>
      <c r="R11" s="412">
        <v>0.32596999999999998</v>
      </c>
      <c r="S11" s="421">
        <v>5719</v>
      </c>
      <c r="T11" s="407">
        <v>2802</v>
      </c>
      <c r="U11" s="422">
        <v>4612</v>
      </c>
      <c r="V11" s="413">
        <v>13133</v>
      </c>
      <c r="W11" s="417">
        <v>28836</v>
      </c>
      <c r="X11" s="411"/>
      <c r="Y11" s="412">
        <v>0</v>
      </c>
      <c r="Z11" s="406">
        <v>0</v>
      </c>
      <c r="AA11" s="406">
        <v>0</v>
      </c>
      <c r="AB11" s="408">
        <v>0</v>
      </c>
      <c r="AC11" s="417">
        <v>0</v>
      </c>
      <c r="AD11" s="411"/>
      <c r="AE11" s="412">
        <v>0.30130000000000001</v>
      </c>
      <c r="AF11" s="406">
        <v>5286</v>
      </c>
      <c r="AG11" s="406">
        <v>2590</v>
      </c>
      <c r="AH11" s="408">
        <v>4263</v>
      </c>
      <c r="AI11" s="417">
        <v>12139</v>
      </c>
      <c r="AJ11" s="418">
        <v>100000</v>
      </c>
      <c r="AK11" s="418">
        <v>97564.562650174717</v>
      </c>
      <c r="AL11" s="418">
        <v>10853.25</v>
      </c>
      <c r="AM11" s="418">
        <v>211517.72727272729</v>
      </c>
      <c r="AN11" s="418">
        <v>9421.7999999999993</v>
      </c>
      <c r="AO11" s="418">
        <v>2626.6000000000004</v>
      </c>
      <c r="AP11" s="419">
        <v>0</v>
      </c>
      <c r="AQ11" s="419">
        <v>0</v>
      </c>
      <c r="AR11" s="420">
        <v>431983.93992290198</v>
      </c>
      <c r="AT11" s="420">
        <v>386722</v>
      </c>
      <c r="AU11" s="420">
        <v>45261.939922901976</v>
      </c>
      <c r="BE11" s="15">
        <v>1006</v>
      </c>
    </row>
    <row r="12" spans="1:57" x14ac:dyDescent="0.25">
      <c r="A12" s="15" t="s">
        <v>818</v>
      </c>
      <c r="B12" s="15" t="s">
        <v>462</v>
      </c>
      <c r="C12" s="404" t="s">
        <v>462</v>
      </c>
      <c r="D12" s="405" t="s">
        <v>819</v>
      </c>
      <c r="E12" s="405">
        <v>1008</v>
      </c>
      <c r="F12" s="446">
        <v>1008</v>
      </c>
      <c r="G12" s="406">
        <v>14520</v>
      </c>
      <c r="H12" s="407">
        <v>13230</v>
      </c>
      <c r="I12" s="408">
        <v>14316</v>
      </c>
      <c r="J12" s="409">
        <v>42066</v>
      </c>
      <c r="K12" s="410" t="s">
        <v>767</v>
      </c>
      <c r="L12" s="411"/>
      <c r="M12" s="412">
        <v>0.79822000000000004</v>
      </c>
      <c r="N12" s="408">
        <v>11590</v>
      </c>
      <c r="O12" s="406">
        <v>10560</v>
      </c>
      <c r="P12" s="408">
        <v>11427</v>
      </c>
      <c r="Q12" s="413">
        <v>33577</v>
      </c>
      <c r="R12" s="412">
        <v>0.11552999999999999</v>
      </c>
      <c r="S12" s="421">
        <v>1677</v>
      </c>
      <c r="T12" s="407">
        <v>1528</v>
      </c>
      <c r="U12" s="422">
        <v>1654</v>
      </c>
      <c r="V12" s="413">
        <v>4859</v>
      </c>
      <c r="W12" s="417">
        <v>38436</v>
      </c>
      <c r="X12" s="411"/>
      <c r="Y12" s="412">
        <v>1.4109999999999999E-2</v>
      </c>
      <c r="Z12" s="406">
        <v>205</v>
      </c>
      <c r="AA12" s="406">
        <v>187</v>
      </c>
      <c r="AB12" s="408">
        <v>202</v>
      </c>
      <c r="AC12" s="417">
        <v>594</v>
      </c>
      <c r="AD12" s="411"/>
      <c r="AE12" s="412">
        <v>0.23366000000000001</v>
      </c>
      <c r="AF12" s="406">
        <v>3393</v>
      </c>
      <c r="AG12" s="406">
        <v>3091</v>
      </c>
      <c r="AH12" s="408">
        <v>3345</v>
      </c>
      <c r="AI12" s="417">
        <v>9829</v>
      </c>
      <c r="AJ12" s="418">
        <v>100000</v>
      </c>
      <c r="AK12" s="418">
        <v>130460.87236917023</v>
      </c>
      <c r="AL12" s="418">
        <v>5863.25</v>
      </c>
      <c r="AM12" s="418">
        <v>220846.5</v>
      </c>
      <c r="AN12" s="418">
        <v>20146.2</v>
      </c>
      <c r="AO12" s="418">
        <v>971.80000000000007</v>
      </c>
      <c r="AP12" s="419">
        <v>118.80000000000001</v>
      </c>
      <c r="AQ12" s="419">
        <v>0</v>
      </c>
      <c r="AR12" s="420">
        <v>478407.42236917024</v>
      </c>
      <c r="AT12" s="420">
        <v>415351</v>
      </c>
      <c r="AU12" s="420">
        <v>63056.422369170235</v>
      </c>
      <c r="BE12" s="15">
        <v>1008</v>
      </c>
    </row>
    <row r="13" spans="1:57" x14ac:dyDescent="0.25">
      <c r="A13" s="15" t="s">
        <v>820</v>
      </c>
      <c r="B13" s="15" t="s">
        <v>463</v>
      </c>
      <c r="C13" s="404" t="s">
        <v>463</v>
      </c>
      <c r="D13" s="405" t="s">
        <v>821</v>
      </c>
      <c r="E13" s="405">
        <v>1005</v>
      </c>
      <c r="F13" s="446">
        <v>1005</v>
      </c>
      <c r="G13" s="406">
        <v>14526</v>
      </c>
      <c r="H13" s="407">
        <v>8904</v>
      </c>
      <c r="I13" s="408">
        <v>14674</v>
      </c>
      <c r="J13" s="409">
        <v>38104</v>
      </c>
      <c r="K13" s="410" t="s">
        <v>767</v>
      </c>
      <c r="L13" s="411"/>
      <c r="M13" s="412">
        <v>0.83047000000000004</v>
      </c>
      <c r="N13" s="408">
        <v>12063</v>
      </c>
      <c r="O13" s="406">
        <v>7395</v>
      </c>
      <c r="P13" s="408">
        <v>12186</v>
      </c>
      <c r="Q13" s="413">
        <v>31644</v>
      </c>
      <c r="R13" s="412">
        <v>0.14335999999999999</v>
      </c>
      <c r="S13" s="421">
        <v>2082</v>
      </c>
      <c r="T13" s="407">
        <v>1276</v>
      </c>
      <c r="U13" s="422">
        <v>2104</v>
      </c>
      <c r="V13" s="413">
        <v>5462</v>
      </c>
      <c r="W13" s="417">
        <v>37106</v>
      </c>
      <c r="X13" s="411"/>
      <c r="Y13" s="412">
        <v>7.4799999999999997E-3</v>
      </c>
      <c r="Z13" s="406">
        <v>109</v>
      </c>
      <c r="AA13" s="406">
        <v>67</v>
      </c>
      <c r="AB13" s="408">
        <v>110</v>
      </c>
      <c r="AC13" s="417">
        <v>286</v>
      </c>
      <c r="AD13" s="411"/>
      <c r="AE13" s="412">
        <v>0.41885</v>
      </c>
      <c r="AF13" s="406">
        <v>6084</v>
      </c>
      <c r="AG13" s="406">
        <v>3729</v>
      </c>
      <c r="AH13" s="408">
        <v>6146</v>
      </c>
      <c r="AI13" s="417">
        <v>15959</v>
      </c>
      <c r="AJ13" s="418">
        <v>100000</v>
      </c>
      <c r="AK13" s="418">
        <v>101834.04820653932</v>
      </c>
      <c r="AL13" s="418">
        <v>10354.25</v>
      </c>
      <c r="AM13" s="418">
        <v>200046</v>
      </c>
      <c r="AN13" s="418">
        <v>18986.399999999998</v>
      </c>
      <c r="AO13" s="418">
        <v>1092.4000000000001</v>
      </c>
      <c r="AP13" s="419">
        <v>57.2</v>
      </c>
      <c r="AQ13" s="419">
        <v>0</v>
      </c>
      <c r="AR13" s="420">
        <v>432370.29820653936</v>
      </c>
      <c r="AT13" s="420">
        <v>408289</v>
      </c>
      <c r="AU13" s="420">
        <v>24081.298206539359</v>
      </c>
      <c r="BE13" s="15">
        <v>1005</v>
      </c>
    </row>
    <row r="14" spans="1:57" x14ac:dyDescent="0.25">
      <c r="A14" s="15" t="s">
        <v>822</v>
      </c>
      <c r="B14" s="15" t="s">
        <v>80</v>
      </c>
      <c r="C14" s="404" t="s">
        <v>80</v>
      </c>
      <c r="D14" s="405" t="s">
        <v>823</v>
      </c>
      <c r="E14" s="405">
        <v>2452</v>
      </c>
      <c r="F14" s="446">
        <v>2452</v>
      </c>
      <c r="G14" s="406">
        <v>6600</v>
      </c>
      <c r="H14" s="407">
        <v>6496</v>
      </c>
      <c r="I14" s="408">
        <v>5726.0000000000009</v>
      </c>
      <c r="J14" s="409">
        <v>18822</v>
      </c>
      <c r="K14" s="410" t="s">
        <v>806</v>
      </c>
      <c r="L14" s="411"/>
      <c r="M14" s="412">
        <v>0.45155000000000001</v>
      </c>
      <c r="N14" s="408">
        <v>2980</v>
      </c>
      <c r="O14" s="406">
        <v>2933</v>
      </c>
      <c r="P14" s="408">
        <v>2586</v>
      </c>
      <c r="Q14" s="413">
        <v>8499</v>
      </c>
      <c r="R14" s="412">
        <v>7.3010000000000005E-2</v>
      </c>
      <c r="S14" s="421">
        <v>482</v>
      </c>
      <c r="T14" s="407">
        <v>474</v>
      </c>
      <c r="U14" s="422">
        <v>418</v>
      </c>
      <c r="V14" s="413">
        <v>1374</v>
      </c>
      <c r="W14" s="417">
        <v>9873</v>
      </c>
      <c r="X14" s="411"/>
      <c r="Y14" s="412">
        <v>0.27123999999999998</v>
      </c>
      <c r="Z14" s="406">
        <v>1790</v>
      </c>
      <c r="AA14" s="406">
        <v>1762</v>
      </c>
      <c r="AB14" s="408">
        <v>1553</v>
      </c>
      <c r="AC14" s="417">
        <v>5105</v>
      </c>
      <c r="AD14" s="411"/>
      <c r="AE14" s="412">
        <v>0.19248000000000001</v>
      </c>
      <c r="AF14" s="406">
        <v>1270</v>
      </c>
      <c r="AG14" s="406">
        <v>1250</v>
      </c>
      <c r="AH14" s="408">
        <v>1102</v>
      </c>
      <c r="AI14" s="417">
        <v>3622</v>
      </c>
      <c r="AJ14" s="418">
        <v>0</v>
      </c>
      <c r="AK14" s="418">
        <v>0</v>
      </c>
      <c r="AL14" s="418">
        <v>0</v>
      </c>
      <c r="AM14" s="418">
        <v>98815.5</v>
      </c>
      <c r="AN14" s="418">
        <v>5099.3999999999996</v>
      </c>
      <c r="AO14" s="418">
        <v>274.8</v>
      </c>
      <c r="AP14" s="419">
        <v>1021</v>
      </c>
      <c r="AQ14" s="419">
        <v>0</v>
      </c>
      <c r="AR14" s="420">
        <v>105210.7</v>
      </c>
      <c r="AT14" s="420">
        <v>88919</v>
      </c>
      <c r="AU14" s="420">
        <v>16291.699999999997</v>
      </c>
      <c r="BE14" s="15">
        <v>2452</v>
      </c>
    </row>
    <row r="15" spans="1:57" x14ac:dyDescent="0.25">
      <c r="A15" s="15" t="s">
        <v>824</v>
      </c>
      <c r="B15" s="15" t="s">
        <v>825</v>
      </c>
      <c r="C15" s="404" t="s">
        <v>825</v>
      </c>
      <c r="D15" s="405" t="s">
        <v>826</v>
      </c>
      <c r="E15" s="405">
        <v>2473</v>
      </c>
      <c r="F15" s="446">
        <v>2473</v>
      </c>
      <c r="G15" s="406">
        <v>13320</v>
      </c>
      <c r="H15" s="407">
        <v>11298</v>
      </c>
      <c r="I15" s="408">
        <v>13958</v>
      </c>
      <c r="J15" s="409">
        <v>38576</v>
      </c>
      <c r="K15" s="410" t="s">
        <v>806</v>
      </c>
      <c r="L15" s="411"/>
      <c r="M15" s="412">
        <v>0.30619000000000002</v>
      </c>
      <c r="N15" s="408">
        <v>4078</v>
      </c>
      <c r="O15" s="406">
        <v>3459</v>
      </c>
      <c r="P15" s="408">
        <v>4274</v>
      </c>
      <c r="Q15" s="413">
        <v>11811</v>
      </c>
      <c r="R15" s="412">
        <v>0.43363000000000002</v>
      </c>
      <c r="S15" s="421">
        <v>5776</v>
      </c>
      <c r="T15" s="407">
        <v>4899</v>
      </c>
      <c r="U15" s="422">
        <v>6053</v>
      </c>
      <c r="V15" s="413">
        <v>16728</v>
      </c>
      <c r="W15" s="417">
        <v>28539</v>
      </c>
      <c r="X15" s="411"/>
      <c r="Y15" s="412">
        <v>7.7880000000000005E-2</v>
      </c>
      <c r="Z15" s="406">
        <v>1037</v>
      </c>
      <c r="AA15" s="406">
        <v>880</v>
      </c>
      <c r="AB15" s="408">
        <v>1087</v>
      </c>
      <c r="AC15" s="417">
        <v>3004</v>
      </c>
      <c r="AD15" s="411"/>
      <c r="AE15" s="412">
        <v>0.34159</v>
      </c>
      <c r="AF15" s="406">
        <v>4550</v>
      </c>
      <c r="AG15" s="406">
        <v>3859</v>
      </c>
      <c r="AH15" s="408">
        <v>4768</v>
      </c>
      <c r="AI15" s="417">
        <v>13177</v>
      </c>
      <c r="AJ15" s="418">
        <v>0</v>
      </c>
      <c r="AK15" s="418">
        <v>0</v>
      </c>
      <c r="AL15" s="418">
        <v>0</v>
      </c>
      <c r="AM15" s="418">
        <v>202524</v>
      </c>
      <c r="AN15" s="418">
        <v>7086.5999999999995</v>
      </c>
      <c r="AO15" s="418">
        <v>3345.6000000000004</v>
      </c>
      <c r="AP15" s="419">
        <v>600.80000000000007</v>
      </c>
      <c r="AQ15" s="419">
        <v>0</v>
      </c>
      <c r="AR15" s="420">
        <v>213557</v>
      </c>
      <c r="AT15" s="420">
        <v>192106</v>
      </c>
      <c r="AU15" s="420">
        <v>21451</v>
      </c>
      <c r="BE15" s="15">
        <v>2473</v>
      </c>
    </row>
    <row r="16" spans="1:57" x14ac:dyDescent="0.25">
      <c r="A16" s="15" t="s">
        <v>827</v>
      </c>
      <c r="B16" s="15" t="s">
        <v>69</v>
      </c>
      <c r="C16" s="404" t="s">
        <v>69</v>
      </c>
      <c r="D16" s="405" t="s">
        <v>828</v>
      </c>
      <c r="E16" s="405">
        <v>2003</v>
      </c>
      <c r="F16" s="446">
        <v>2003</v>
      </c>
      <c r="G16" s="406">
        <v>8136</v>
      </c>
      <c r="H16" s="407">
        <v>8400</v>
      </c>
      <c r="I16" s="408">
        <v>7874</v>
      </c>
      <c r="J16" s="409">
        <v>24410</v>
      </c>
      <c r="K16" s="410" t="s">
        <v>806</v>
      </c>
      <c r="L16" s="411"/>
      <c r="M16" s="412">
        <v>2.3630000000000002E-2</v>
      </c>
      <c r="N16" s="408">
        <v>192</v>
      </c>
      <c r="O16" s="406">
        <v>198</v>
      </c>
      <c r="P16" s="408">
        <v>186</v>
      </c>
      <c r="Q16" s="413">
        <v>576</v>
      </c>
      <c r="R16" s="412">
        <v>5.2519999999999997E-2</v>
      </c>
      <c r="S16" s="421">
        <v>427</v>
      </c>
      <c r="T16" s="407">
        <v>441</v>
      </c>
      <c r="U16" s="422">
        <v>414</v>
      </c>
      <c r="V16" s="413">
        <v>1282</v>
      </c>
      <c r="W16" s="417">
        <v>1858</v>
      </c>
      <c r="X16" s="411"/>
      <c r="Y16" s="412">
        <v>0</v>
      </c>
      <c r="Z16" s="406">
        <v>0</v>
      </c>
      <c r="AA16" s="406">
        <v>0</v>
      </c>
      <c r="AB16" s="408">
        <v>0</v>
      </c>
      <c r="AC16" s="417">
        <v>0</v>
      </c>
      <c r="AD16" s="411"/>
      <c r="AE16" s="412">
        <v>0.13918</v>
      </c>
      <c r="AF16" s="406">
        <v>1132</v>
      </c>
      <c r="AG16" s="406">
        <v>1169</v>
      </c>
      <c r="AH16" s="408">
        <v>1096</v>
      </c>
      <c r="AI16" s="417">
        <v>3397</v>
      </c>
      <c r="AJ16" s="418">
        <v>0</v>
      </c>
      <c r="AK16" s="418">
        <v>0</v>
      </c>
      <c r="AL16" s="418">
        <v>0</v>
      </c>
      <c r="AM16" s="418">
        <v>128152.5</v>
      </c>
      <c r="AN16" s="418">
        <v>345.59999999999997</v>
      </c>
      <c r="AO16" s="418">
        <v>256.40000000000003</v>
      </c>
      <c r="AP16" s="419">
        <v>0</v>
      </c>
      <c r="AQ16" s="419">
        <v>0</v>
      </c>
      <c r="AR16" s="420">
        <v>128754.5</v>
      </c>
      <c r="AT16" s="420">
        <v>100854</v>
      </c>
      <c r="AU16" s="420">
        <v>27900.5</v>
      </c>
      <c r="BE16" s="15">
        <v>2003</v>
      </c>
    </row>
    <row r="17" spans="1:57" x14ac:dyDescent="0.25">
      <c r="A17" s="15" t="s">
        <v>829</v>
      </c>
      <c r="B17" s="15" t="s">
        <v>84</v>
      </c>
      <c r="C17" s="423" t="s">
        <v>84</v>
      </c>
      <c r="D17" s="405" t="s">
        <v>830</v>
      </c>
      <c r="E17" s="405">
        <v>2462</v>
      </c>
      <c r="F17" s="446">
        <v>2462</v>
      </c>
      <c r="G17" s="406">
        <v>8640</v>
      </c>
      <c r="H17" s="407">
        <v>9814</v>
      </c>
      <c r="I17" s="408">
        <v>9360</v>
      </c>
      <c r="J17" s="409">
        <v>27814</v>
      </c>
      <c r="K17" s="410" t="s">
        <v>806</v>
      </c>
      <c r="L17" s="411"/>
      <c r="M17" s="412">
        <v>5.8729999999999997E-2</v>
      </c>
      <c r="N17" s="408">
        <v>507</v>
      </c>
      <c r="O17" s="406">
        <v>576</v>
      </c>
      <c r="P17" s="408">
        <v>550</v>
      </c>
      <c r="Q17" s="413">
        <v>1633</v>
      </c>
      <c r="R17" s="412">
        <v>7.9869999999999997E-2</v>
      </c>
      <c r="S17" s="421">
        <v>690</v>
      </c>
      <c r="T17" s="407">
        <v>784</v>
      </c>
      <c r="U17" s="422">
        <v>748</v>
      </c>
      <c r="V17" s="413">
        <v>2222</v>
      </c>
      <c r="W17" s="417">
        <v>3855</v>
      </c>
      <c r="X17" s="411"/>
      <c r="Y17" s="412">
        <v>0</v>
      </c>
      <c r="Z17" s="406">
        <v>0</v>
      </c>
      <c r="AA17" s="406">
        <v>0</v>
      </c>
      <c r="AB17" s="408">
        <v>0</v>
      </c>
      <c r="AC17" s="417">
        <v>0</v>
      </c>
      <c r="AD17" s="411"/>
      <c r="AE17" s="412">
        <v>0.21143000000000001</v>
      </c>
      <c r="AF17" s="406">
        <v>1827</v>
      </c>
      <c r="AG17" s="406">
        <v>2075</v>
      </c>
      <c r="AH17" s="408">
        <v>1979</v>
      </c>
      <c r="AI17" s="417">
        <v>5881</v>
      </c>
      <c r="AJ17" s="418">
        <v>0</v>
      </c>
      <c r="AK17" s="418">
        <v>0</v>
      </c>
      <c r="AL17" s="418">
        <v>0</v>
      </c>
      <c r="AM17" s="418">
        <v>146023.5</v>
      </c>
      <c r="AN17" s="418">
        <v>979.8</v>
      </c>
      <c r="AO17" s="418">
        <v>444.40000000000003</v>
      </c>
      <c r="AP17" s="419">
        <v>0</v>
      </c>
      <c r="AQ17" s="419">
        <v>0</v>
      </c>
      <c r="AR17" s="420">
        <v>147447.69999999998</v>
      </c>
      <c r="AT17" s="420">
        <v>136861</v>
      </c>
      <c r="AU17" s="420">
        <v>10586.699999999983</v>
      </c>
      <c r="BE17" s="15">
        <v>2462</v>
      </c>
    </row>
    <row r="18" spans="1:57" x14ac:dyDescent="0.25">
      <c r="A18" s="15" t="s">
        <v>831</v>
      </c>
      <c r="B18" s="15" t="s">
        <v>87</v>
      </c>
      <c r="C18" s="404" t="s">
        <v>87</v>
      </c>
      <c r="D18" s="405" t="s">
        <v>832</v>
      </c>
      <c r="E18" s="405">
        <v>2505</v>
      </c>
      <c r="F18" s="446">
        <v>2505</v>
      </c>
      <c r="G18" s="406">
        <v>14400</v>
      </c>
      <c r="H18" s="407">
        <v>10486</v>
      </c>
      <c r="I18" s="408">
        <v>14674</v>
      </c>
      <c r="J18" s="409">
        <v>39560</v>
      </c>
      <c r="K18" s="410" t="s">
        <v>806</v>
      </c>
      <c r="L18" s="411"/>
      <c r="M18" s="412">
        <v>0.25922000000000001</v>
      </c>
      <c r="N18" s="408">
        <v>3733</v>
      </c>
      <c r="O18" s="406">
        <v>2718</v>
      </c>
      <c r="P18" s="408">
        <v>3804</v>
      </c>
      <c r="Q18" s="413">
        <v>10255</v>
      </c>
      <c r="R18" s="412">
        <v>0.16675999999999999</v>
      </c>
      <c r="S18" s="421">
        <v>2401</v>
      </c>
      <c r="T18" s="407">
        <v>1749</v>
      </c>
      <c r="U18" s="422">
        <v>2447</v>
      </c>
      <c r="V18" s="413">
        <v>6597</v>
      </c>
      <c r="W18" s="417">
        <v>16852</v>
      </c>
      <c r="X18" s="411"/>
      <c r="Y18" s="412">
        <v>2.809E-2</v>
      </c>
      <c r="Z18" s="406">
        <v>404</v>
      </c>
      <c r="AA18" s="406">
        <v>295</v>
      </c>
      <c r="AB18" s="408">
        <v>412</v>
      </c>
      <c r="AC18" s="417">
        <v>1111</v>
      </c>
      <c r="AD18" s="411"/>
      <c r="AE18" s="412">
        <v>0.11937</v>
      </c>
      <c r="AF18" s="406">
        <v>1719</v>
      </c>
      <c r="AG18" s="406">
        <v>1252</v>
      </c>
      <c r="AH18" s="408">
        <v>1752</v>
      </c>
      <c r="AI18" s="417">
        <v>4723</v>
      </c>
      <c r="AJ18" s="418">
        <v>0</v>
      </c>
      <c r="AK18" s="418">
        <v>0</v>
      </c>
      <c r="AL18" s="418">
        <v>0</v>
      </c>
      <c r="AM18" s="418">
        <v>207690</v>
      </c>
      <c r="AN18" s="418">
        <v>6153</v>
      </c>
      <c r="AO18" s="418">
        <v>1319.4</v>
      </c>
      <c r="AP18" s="419">
        <v>222.20000000000002</v>
      </c>
      <c r="AQ18" s="419">
        <v>0</v>
      </c>
      <c r="AR18" s="420">
        <v>215384.6</v>
      </c>
      <c r="AT18" s="420">
        <v>219461</v>
      </c>
      <c r="AU18" s="420">
        <v>-4076.3999999999942</v>
      </c>
      <c r="BE18" s="15">
        <v>2505</v>
      </c>
    </row>
    <row r="19" spans="1:57" x14ac:dyDescent="0.25">
      <c r="A19" s="15" t="s">
        <v>833</v>
      </c>
      <c r="B19" s="15" t="s">
        <v>68</v>
      </c>
      <c r="C19" s="404" t="s">
        <v>68</v>
      </c>
      <c r="D19" s="405" t="s">
        <v>834</v>
      </c>
      <c r="E19" s="405">
        <v>2001</v>
      </c>
      <c r="F19" s="446">
        <v>2001</v>
      </c>
      <c r="G19" s="406">
        <v>10635</v>
      </c>
      <c r="H19" s="407">
        <v>7210</v>
      </c>
      <c r="I19" s="408">
        <v>9720</v>
      </c>
      <c r="J19" s="409">
        <v>27565</v>
      </c>
      <c r="K19" s="410" t="s">
        <v>806</v>
      </c>
      <c r="L19" s="411"/>
      <c r="M19" s="412">
        <v>0.48937999999999998</v>
      </c>
      <c r="N19" s="408">
        <v>5205</v>
      </c>
      <c r="O19" s="406">
        <v>3528</v>
      </c>
      <c r="P19" s="408">
        <v>4757</v>
      </c>
      <c r="Q19" s="413">
        <v>13490</v>
      </c>
      <c r="R19" s="412">
        <v>0.41748000000000002</v>
      </c>
      <c r="S19" s="421">
        <v>4440</v>
      </c>
      <c r="T19" s="407">
        <v>3010</v>
      </c>
      <c r="U19" s="422">
        <v>4058</v>
      </c>
      <c r="V19" s="413">
        <v>11508</v>
      </c>
      <c r="W19" s="417">
        <v>24998</v>
      </c>
      <c r="X19" s="411"/>
      <c r="Y19" s="412">
        <v>0</v>
      </c>
      <c r="Z19" s="406">
        <v>0</v>
      </c>
      <c r="AA19" s="406">
        <v>0</v>
      </c>
      <c r="AB19" s="408">
        <v>0</v>
      </c>
      <c r="AC19" s="417">
        <v>0</v>
      </c>
      <c r="AD19" s="411"/>
      <c r="AE19" s="412">
        <v>0.31944</v>
      </c>
      <c r="AF19" s="406">
        <v>3397</v>
      </c>
      <c r="AG19" s="406">
        <v>2303</v>
      </c>
      <c r="AH19" s="408">
        <v>3105</v>
      </c>
      <c r="AI19" s="417">
        <v>8805</v>
      </c>
      <c r="AJ19" s="418">
        <v>0</v>
      </c>
      <c r="AK19" s="418">
        <v>0</v>
      </c>
      <c r="AL19" s="418">
        <v>0</v>
      </c>
      <c r="AM19" s="418">
        <v>144716.25</v>
      </c>
      <c r="AN19" s="418">
        <v>8094</v>
      </c>
      <c r="AO19" s="418">
        <v>2301.6</v>
      </c>
      <c r="AP19" s="419">
        <v>0</v>
      </c>
      <c r="AQ19" s="419">
        <v>0</v>
      </c>
      <c r="AR19" s="420">
        <v>155111.85</v>
      </c>
      <c r="AT19" s="420">
        <v>163413</v>
      </c>
      <c r="AU19" s="420">
        <v>-8301.1499999999942</v>
      </c>
      <c r="BE19" s="15">
        <v>2001</v>
      </c>
    </row>
    <row r="20" spans="1:57" x14ac:dyDescent="0.25">
      <c r="A20" s="15" t="s">
        <v>835</v>
      </c>
      <c r="B20" s="15" t="s">
        <v>74</v>
      </c>
      <c r="C20" s="404" t="s">
        <v>74</v>
      </c>
      <c r="D20" s="405" t="s">
        <v>836</v>
      </c>
      <c r="E20" s="405">
        <v>2429</v>
      </c>
      <c r="F20" s="446">
        <v>2429</v>
      </c>
      <c r="G20" s="406">
        <v>9000</v>
      </c>
      <c r="H20" s="407">
        <v>6454</v>
      </c>
      <c r="I20" s="408">
        <v>7200</v>
      </c>
      <c r="J20" s="409">
        <v>22654</v>
      </c>
      <c r="K20" s="410" t="s">
        <v>806</v>
      </c>
      <c r="L20" s="411"/>
      <c r="M20" s="412">
        <v>0.67201</v>
      </c>
      <c r="N20" s="408">
        <v>6048</v>
      </c>
      <c r="O20" s="406">
        <v>4337</v>
      </c>
      <c r="P20" s="408">
        <v>4838</v>
      </c>
      <c r="Q20" s="413">
        <v>15223</v>
      </c>
      <c r="R20" s="412">
        <v>0.24034</v>
      </c>
      <c r="S20" s="421">
        <v>2163</v>
      </c>
      <c r="T20" s="407">
        <v>1551</v>
      </c>
      <c r="U20" s="422">
        <v>1730</v>
      </c>
      <c r="V20" s="413">
        <v>5444</v>
      </c>
      <c r="W20" s="417">
        <v>20667</v>
      </c>
      <c r="X20" s="411"/>
      <c r="Y20" s="412">
        <v>4.5240000000000002E-2</v>
      </c>
      <c r="Z20" s="406">
        <v>407</v>
      </c>
      <c r="AA20" s="406">
        <v>292</v>
      </c>
      <c r="AB20" s="408">
        <v>326</v>
      </c>
      <c r="AC20" s="417">
        <v>1025</v>
      </c>
      <c r="AD20" s="411"/>
      <c r="AE20" s="412">
        <v>0.25729999999999997</v>
      </c>
      <c r="AF20" s="406">
        <v>2316</v>
      </c>
      <c r="AG20" s="406">
        <v>1661</v>
      </c>
      <c r="AH20" s="408">
        <v>1853</v>
      </c>
      <c r="AI20" s="417">
        <v>5830</v>
      </c>
      <c r="AJ20" s="418">
        <v>0</v>
      </c>
      <c r="AK20" s="418">
        <v>0</v>
      </c>
      <c r="AL20" s="418">
        <v>0</v>
      </c>
      <c r="AM20" s="418">
        <v>118933.5</v>
      </c>
      <c r="AN20" s="418">
        <v>9133.7999999999993</v>
      </c>
      <c r="AO20" s="418">
        <v>1088.8</v>
      </c>
      <c r="AP20" s="419">
        <v>205</v>
      </c>
      <c r="AQ20" s="419">
        <v>0</v>
      </c>
      <c r="AR20" s="420">
        <v>129361.1</v>
      </c>
      <c r="AT20" s="420">
        <v>119169</v>
      </c>
      <c r="AU20" s="420">
        <v>10192.100000000006</v>
      </c>
      <c r="BE20" s="15">
        <v>2429</v>
      </c>
    </row>
    <row r="21" spans="1:57" x14ac:dyDescent="0.25">
      <c r="A21" s="15" t="s">
        <v>837</v>
      </c>
      <c r="B21" s="15" t="s">
        <v>78</v>
      </c>
      <c r="C21" s="404" t="s">
        <v>78</v>
      </c>
      <c r="D21" s="405" t="s">
        <v>838</v>
      </c>
      <c r="E21" s="405">
        <v>2444</v>
      </c>
      <c r="F21" s="446">
        <v>2444</v>
      </c>
      <c r="G21" s="406">
        <v>9300</v>
      </c>
      <c r="H21" s="407">
        <v>10654</v>
      </c>
      <c r="I21" s="408">
        <v>9360</v>
      </c>
      <c r="J21" s="409">
        <v>29314</v>
      </c>
      <c r="K21" s="410" t="s">
        <v>806</v>
      </c>
      <c r="L21" s="411"/>
      <c r="M21" s="412">
        <v>0.32151000000000002</v>
      </c>
      <c r="N21" s="408">
        <v>2990</v>
      </c>
      <c r="O21" s="406">
        <v>3425</v>
      </c>
      <c r="P21" s="408">
        <v>3009</v>
      </c>
      <c r="Q21" s="413">
        <v>9424</v>
      </c>
      <c r="R21" s="412">
        <v>0.39754</v>
      </c>
      <c r="S21" s="421">
        <v>3697</v>
      </c>
      <c r="T21" s="407">
        <v>4235</v>
      </c>
      <c r="U21" s="422">
        <v>3721</v>
      </c>
      <c r="V21" s="413">
        <v>11653</v>
      </c>
      <c r="W21" s="417">
        <v>21077</v>
      </c>
      <c r="X21" s="411"/>
      <c r="Y21" s="412">
        <v>5.8650000000000001E-2</v>
      </c>
      <c r="Z21" s="406">
        <v>545</v>
      </c>
      <c r="AA21" s="406">
        <v>625</v>
      </c>
      <c r="AB21" s="408">
        <v>549</v>
      </c>
      <c r="AC21" s="417">
        <v>1719</v>
      </c>
      <c r="AD21" s="411"/>
      <c r="AE21" s="412">
        <v>7.9649999999999999E-2</v>
      </c>
      <c r="AF21" s="406">
        <v>741</v>
      </c>
      <c r="AG21" s="406">
        <v>849</v>
      </c>
      <c r="AH21" s="408">
        <v>746</v>
      </c>
      <c r="AI21" s="417">
        <v>2336</v>
      </c>
      <c r="AJ21" s="418">
        <v>0</v>
      </c>
      <c r="AK21" s="418">
        <v>0</v>
      </c>
      <c r="AL21" s="418">
        <v>0</v>
      </c>
      <c r="AM21" s="418">
        <v>153898.5</v>
      </c>
      <c r="AN21" s="418">
        <v>5654.4</v>
      </c>
      <c r="AO21" s="418">
        <v>2330.6</v>
      </c>
      <c r="AP21" s="419">
        <v>343.8</v>
      </c>
      <c r="AQ21" s="419">
        <v>0</v>
      </c>
      <c r="AR21" s="420">
        <v>162227.29999999999</v>
      </c>
      <c r="AT21" s="420">
        <v>148739</v>
      </c>
      <c r="AU21" s="420">
        <v>13488.299999999988</v>
      </c>
      <c r="BE21" s="15">
        <v>2444</v>
      </c>
    </row>
    <row r="22" spans="1:57" x14ac:dyDescent="0.25">
      <c r="A22" s="15" t="s">
        <v>839</v>
      </c>
      <c r="B22" s="15" t="s">
        <v>840</v>
      </c>
      <c r="C22" s="404" t="s">
        <v>840</v>
      </c>
      <c r="D22" s="405" t="s">
        <v>841</v>
      </c>
      <c r="E22" s="405">
        <v>3526</v>
      </c>
      <c r="F22" s="446">
        <v>3526</v>
      </c>
      <c r="G22" s="406">
        <v>5940</v>
      </c>
      <c r="H22" s="407">
        <v>3752</v>
      </c>
      <c r="I22" s="408">
        <v>3579</v>
      </c>
      <c r="J22" s="409">
        <v>13271</v>
      </c>
      <c r="K22" s="410" t="s">
        <v>806</v>
      </c>
      <c r="L22" s="411"/>
      <c r="M22" s="412">
        <v>0.67318999999999996</v>
      </c>
      <c r="N22" s="408">
        <v>3999</v>
      </c>
      <c r="O22" s="406">
        <v>2526</v>
      </c>
      <c r="P22" s="408">
        <v>2409</v>
      </c>
      <c r="Q22" s="413">
        <v>8934</v>
      </c>
      <c r="R22" s="412">
        <v>0.13705000000000001</v>
      </c>
      <c r="S22" s="421">
        <v>814</v>
      </c>
      <c r="T22" s="407">
        <v>514</v>
      </c>
      <c r="U22" s="422">
        <v>491</v>
      </c>
      <c r="V22" s="413">
        <v>1819</v>
      </c>
      <c r="W22" s="417">
        <v>10753</v>
      </c>
      <c r="X22" s="411"/>
      <c r="Y22" s="412">
        <v>5.5719999999999999E-2</v>
      </c>
      <c r="Z22" s="406">
        <v>331</v>
      </c>
      <c r="AA22" s="406">
        <v>209</v>
      </c>
      <c r="AB22" s="408">
        <v>199</v>
      </c>
      <c r="AC22" s="417">
        <v>739</v>
      </c>
      <c r="AD22" s="411"/>
      <c r="AE22" s="412">
        <v>0.16264999999999999</v>
      </c>
      <c r="AF22" s="406">
        <v>966</v>
      </c>
      <c r="AG22" s="406">
        <v>610</v>
      </c>
      <c r="AH22" s="408">
        <v>582</v>
      </c>
      <c r="AI22" s="417">
        <v>2158</v>
      </c>
      <c r="AJ22" s="418">
        <v>0</v>
      </c>
      <c r="AK22" s="418">
        <v>0</v>
      </c>
      <c r="AL22" s="418">
        <v>0</v>
      </c>
      <c r="AM22" s="418">
        <v>69672.75</v>
      </c>
      <c r="AN22" s="418">
        <v>5360.4</v>
      </c>
      <c r="AO22" s="418">
        <v>363.8</v>
      </c>
      <c r="AP22" s="419">
        <v>147.80000000000001</v>
      </c>
      <c r="AQ22" s="419">
        <v>0</v>
      </c>
      <c r="AR22" s="420">
        <v>75544.75</v>
      </c>
      <c r="AT22" s="420">
        <v>62057</v>
      </c>
      <c r="AU22" s="420">
        <v>13487.75</v>
      </c>
      <c r="BE22" s="15">
        <v>3526</v>
      </c>
    </row>
    <row r="23" spans="1:57" x14ac:dyDescent="0.25">
      <c r="A23" s="15" t="s">
        <v>842</v>
      </c>
      <c r="B23" s="15" t="s">
        <v>464</v>
      </c>
      <c r="C23" s="404" t="s">
        <v>464</v>
      </c>
      <c r="D23" s="405" t="s">
        <v>843</v>
      </c>
      <c r="E23" s="405">
        <v>1010</v>
      </c>
      <c r="F23" s="446">
        <v>1010</v>
      </c>
      <c r="G23" s="406">
        <v>13935</v>
      </c>
      <c r="H23" s="407">
        <v>12474</v>
      </c>
      <c r="I23" s="408">
        <v>11452.999999999998</v>
      </c>
      <c r="J23" s="409">
        <v>37862</v>
      </c>
      <c r="K23" s="410" t="s">
        <v>767</v>
      </c>
      <c r="L23" s="411"/>
      <c r="M23" s="412">
        <v>0.33955999999999997</v>
      </c>
      <c r="N23" s="408">
        <v>4732</v>
      </c>
      <c r="O23" s="406">
        <v>4236</v>
      </c>
      <c r="P23" s="408">
        <v>3889</v>
      </c>
      <c r="Q23" s="413">
        <v>12857</v>
      </c>
      <c r="R23" s="412">
        <v>0.44945000000000002</v>
      </c>
      <c r="S23" s="421">
        <v>6263</v>
      </c>
      <c r="T23" s="407">
        <v>5606</v>
      </c>
      <c r="U23" s="422">
        <v>5148</v>
      </c>
      <c r="V23" s="413">
        <v>17017</v>
      </c>
      <c r="W23" s="417">
        <v>29874</v>
      </c>
      <c r="X23" s="411"/>
      <c r="Y23" s="412">
        <v>0.47472999999999999</v>
      </c>
      <c r="Z23" s="406">
        <v>6615</v>
      </c>
      <c r="AA23" s="406">
        <v>5922</v>
      </c>
      <c r="AB23" s="408">
        <v>5437</v>
      </c>
      <c r="AC23" s="417">
        <v>17974</v>
      </c>
      <c r="AD23" s="411"/>
      <c r="AE23" s="412">
        <v>0.24615000000000001</v>
      </c>
      <c r="AF23" s="406">
        <v>3430</v>
      </c>
      <c r="AG23" s="406">
        <v>3070</v>
      </c>
      <c r="AH23" s="408">
        <v>2819</v>
      </c>
      <c r="AI23" s="417">
        <v>9319</v>
      </c>
      <c r="AJ23" s="418">
        <v>100000</v>
      </c>
      <c r="AK23" s="418">
        <v>112414.16658493655</v>
      </c>
      <c r="AL23" s="418">
        <v>5114.75</v>
      </c>
      <c r="AM23" s="418">
        <v>198775.5</v>
      </c>
      <c r="AN23" s="418">
        <v>7714.2</v>
      </c>
      <c r="AO23" s="418">
        <v>3403.4</v>
      </c>
      <c r="AP23" s="419">
        <v>3594.8</v>
      </c>
      <c r="AQ23" s="419">
        <v>0</v>
      </c>
      <c r="AR23" s="420">
        <v>431016.81658493658</v>
      </c>
      <c r="AT23" s="420">
        <v>359371</v>
      </c>
      <c r="AU23" s="420">
        <v>71645.816584936576</v>
      </c>
      <c r="BE23" s="15">
        <v>1010</v>
      </c>
    </row>
    <row r="24" spans="1:57" x14ac:dyDescent="0.25">
      <c r="A24" s="15" t="s">
        <v>844</v>
      </c>
      <c r="B24" s="15" t="s">
        <v>465</v>
      </c>
      <c r="C24" s="404" t="s">
        <v>465</v>
      </c>
      <c r="D24" s="405" t="s">
        <v>845</v>
      </c>
      <c r="E24" s="405">
        <v>1009</v>
      </c>
      <c r="F24" s="446">
        <v>1009</v>
      </c>
      <c r="G24" s="406">
        <v>14400</v>
      </c>
      <c r="H24" s="407">
        <v>11060</v>
      </c>
      <c r="I24" s="408">
        <v>14316</v>
      </c>
      <c r="J24" s="409">
        <v>39776</v>
      </c>
      <c r="K24" s="410" t="s">
        <v>767</v>
      </c>
      <c r="L24" s="411"/>
      <c r="M24" s="412">
        <v>0.74685999999999997</v>
      </c>
      <c r="N24" s="408">
        <v>10755</v>
      </c>
      <c r="O24" s="406">
        <v>8260</v>
      </c>
      <c r="P24" s="408">
        <v>10692</v>
      </c>
      <c r="Q24" s="413">
        <v>29707</v>
      </c>
      <c r="R24" s="412">
        <v>0.13371</v>
      </c>
      <c r="S24" s="421">
        <v>1925</v>
      </c>
      <c r="T24" s="407">
        <v>1479</v>
      </c>
      <c r="U24" s="422">
        <v>1914</v>
      </c>
      <c r="V24" s="413">
        <v>5318</v>
      </c>
      <c r="W24" s="417">
        <v>35025</v>
      </c>
      <c r="X24" s="411"/>
      <c r="Y24" s="412">
        <v>5.0860000000000002E-2</v>
      </c>
      <c r="Z24" s="406">
        <v>732</v>
      </c>
      <c r="AA24" s="406">
        <v>563</v>
      </c>
      <c r="AB24" s="408">
        <v>728</v>
      </c>
      <c r="AC24" s="417">
        <v>2023</v>
      </c>
      <c r="AD24" s="411"/>
      <c r="AE24" s="412">
        <v>0.26685999999999999</v>
      </c>
      <c r="AF24" s="406">
        <v>3843</v>
      </c>
      <c r="AG24" s="406">
        <v>2951</v>
      </c>
      <c r="AH24" s="408">
        <v>3820</v>
      </c>
      <c r="AI24" s="417">
        <v>10614</v>
      </c>
      <c r="AJ24" s="418">
        <v>100000</v>
      </c>
      <c r="AK24" s="418">
        <v>120158.74782760878</v>
      </c>
      <c r="AL24" s="418">
        <v>6487</v>
      </c>
      <c r="AM24" s="418">
        <v>208824</v>
      </c>
      <c r="AN24" s="418">
        <v>17824.2</v>
      </c>
      <c r="AO24" s="418">
        <v>1063.6000000000001</v>
      </c>
      <c r="AP24" s="419">
        <v>404.6</v>
      </c>
      <c r="AQ24" s="419">
        <v>0</v>
      </c>
      <c r="AR24" s="420">
        <v>454762.14782760874</v>
      </c>
      <c r="AT24" s="420">
        <v>401549</v>
      </c>
      <c r="AU24" s="420">
        <v>53213.147827608744</v>
      </c>
      <c r="BE24" s="15">
        <v>1009</v>
      </c>
    </row>
    <row r="25" spans="1:57" s="25" customFormat="1" ht="13.8" thickBot="1" x14ac:dyDescent="0.3">
      <c r="A25" s="15" t="s">
        <v>846</v>
      </c>
      <c r="B25" s="15" t="s">
        <v>466</v>
      </c>
      <c r="C25" s="404" t="s">
        <v>466</v>
      </c>
      <c r="D25" s="405" t="s">
        <v>847</v>
      </c>
      <c r="E25" s="405">
        <v>1015</v>
      </c>
      <c r="F25" s="446">
        <v>1015</v>
      </c>
      <c r="G25" s="406">
        <v>20412</v>
      </c>
      <c r="H25" s="407">
        <v>19027.399999999998</v>
      </c>
      <c r="I25" s="408">
        <v>17284.363636363636</v>
      </c>
      <c r="J25" s="409">
        <v>56723.763636363627</v>
      </c>
      <c r="K25" s="410" t="s">
        <v>767</v>
      </c>
      <c r="L25" s="411"/>
      <c r="M25" s="412">
        <v>7.0190000000000002E-2</v>
      </c>
      <c r="N25" s="408">
        <v>1433</v>
      </c>
      <c r="O25" s="406">
        <v>1336</v>
      </c>
      <c r="P25" s="408">
        <v>1213</v>
      </c>
      <c r="Q25" s="413">
        <v>3982</v>
      </c>
      <c r="R25" s="412">
        <v>0.15448999999999999</v>
      </c>
      <c r="S25" s="421">
        <v>3153</v>
      </c>
      <c r="T25" s="407">
        <v>2940</v>
      </c>
      <c r="U25" s="422">
        <v>2670</v>
      </c>
      <c r="V25" s="413">
        <v>8763</v>
      </c>
      <c r="W25" s="417">
        <v>12745</v>
      </c>
      <c r="X25" s="411"/>
      <c r="Y25" s="412">
        <v>0</v>
      </c>
      <c r="Z25" s="406">
        <v>0</v>
      </c>
      <c r="AA25" s="406">
        <v>0</v>
      </c>
      <c r="AB25" s="408">
        <v>0</v>
      </c>
      <c r="AC25" s="417">
        <v>0</v>
      </c>
      <c r="AD25" s="411"/>
      <c r="AE25" s="412">
        <v>7.5920000000000001E-2</v>
      </c>
      <c r="AF25" s="406">
        <v>1550</v>
      </c>
      <c r="AG25" s="406">
        <v>1445</v>
      </c>
      <c r="AH25" s="408">
        <v>1312</v>
      </c>
      <c r="AI25" s="417">
        <v>4307</v>
      </c>
      <c r="AJ25" s="418">
        <v>100000</v>
      </c>
      <c r="AK25" s="418">
        <v>125007.66684048316</v>
      </c>
      <c r="AL25" s="418">
        <v>7597</v>
      </c>
      <c r="AM25" s="418">
        <v>297799.75909090904</v>
      </c>
      <c r="AN25" s="418">
        <v>2389.1999999999998</v>
      </c>
      <c r="AO25" s="418">
        <v>1752.6000000000001</v>
      </c>
      <c r="AP25" s="419">
        <v>0</v>
      </c>
      <c r="AQ25" s="419">
        <v>0</v>
      </c>
      <c r="AR25" s="420">
        <v>534546.22593139217</v>
      </c>
      <c r="AT25" s="420">
        <v>445395</v>
      </c>
      <c r="AU25" s="420">
        <v>89151.225931392168</v>
      </c>
      <c r="AW25" s="15"/>
      <c r="BE25" s="15">
        <v>1015</v>
      </c>
    </row>
    <row r="26" spans="1:57" ht="21.75" customHeight="1" x14ac:dyDescent="0.25">
      <c r="C26" s="424" t="s">
        <v>848</v>
      </c>
      <c r="G26" s="425">
        <v>235524</v>
      </c>
      <c r="H26" s="426">
        <v>194199.6</v>
      </c>
      <c r="I26" s="427">
        <v>219291.45454545456</v>
      </c>
      <c r="J26" s="428">
        <v>649015.05454545456</v>
      </c>
      <c r="K26" s="429"/>
      <c r="L26" s="430"/>
      <c r="M26" s="431"/>
      <c r="N26" s="426">
        <v>93937</v>
      </c>
      <c r="O26" s="427">
        <v>72255</v>
      </c>
      <c r="P26" s="427">
        <v>86819</v>
      </c>
      <c r="Q26" s="432">
        <v>253011</v>
      </c>
      <c r="R26" s="431"/>
      <c r="S26" s="426">
        <v>65296</v>
      </c>
      <c r="T26" s="427">
        <v>52838</v>
      </c>
      <c r="U26" s="427">
        <v>60343</v>
      </c>
      <c r="V26" s="427">
        <v>178477</v>
      </c>
      <c r="W26" s="433">
        <v>431488</v>
      </c>
      <c r="X26" s="430"/>
      <c r="Y26" s="431"/>
      <c r="Z26" s="427">
        <v>17096</v>
      </c>
      <c r="AA26" s="427">
        <v>14651</v>
      </c>
      <c r="AB26" s="427">
        <v>15400</v>
      </c>
      <c r="AC26" s="433">
        <v>47147</v>
      </c>
      <c r="AD26" s="430"/>
      <c r="AE26" s="431"/>
      <c r="AF26" s="427">
        <v>55910</v>
      </c>
      <c r="AG26" s="427">
        <v>43728</v>
      </c>
      <c r="AH26" s="427">
        <v>52152</v>
      </c>
      <c r="AI26" s="433">
        <v>151790</v>
      </c>
      <c r="AJ26" s="434">
        <v>700000</v>
      </c>
      <c r="AK26" s="434">
        <v>764905.5</v>
      </c>
      <c r="AL26" s="434">
        <v>55750.5</v>
      </c>
      <c r="AM26" s="434">
        <v>3407329.0363636361</v>
      </c>
      <c r="AN26" s="434">
        <v>151806.6</v>
      </c>
      <c r="AO26" s="434">
        <v>35695.4</v>
      </c>
      <c r="AP26" s="435">
        <v>9429.4000000000015</v>
      </c>
      <c r="AQ26" s="435">
        <v>0</v>
      </c>
      <c r="AR26" s="436">
        <v>5124916.4363636365</v>
      </c>
      <c r="AT26" s="436">
        <v>4631412</v>
      </c>
      <c r="AU26" s="436">
        <v>493504.43636363622</v>
      </c>
    </row>
    <row r="27" spans="1:57" x14ac:dyDescent="0.25">
      <c r="A27" s="15" t="s">
        <v>849</v>
      </c>
      <c r="B27" s="15" t="s">
        <v>130</v>
      </c>
      <c r="C27" s="404" t="s">
        <v>130</v>
      </c>
      <c r="D27" s="405"/>
      <c r="E27" s="405">
        <v>2629</v>
      </c>
      <c r="F27" s="446">
        <v>2629</v>
      </c>
      <c r="G27" s="437">
        <v>13860</v>
      </c>
      <c r="H27" s="438">
        <v>12068</v>
      </c>
      <c r="I27" s="439">
        <v>13958</v>
      </c>
      <c r="J27" s="409">
        <v>39886</v>
      </c>
      <c r="K27" s="440" t="s">
        <v>850</v>
      </c>
      <c r="L27" s="411"/>
      <c r="M27" s="412">
        <v>0.78722999999999999</v>
      </c>
      <c r="N27" s="439">
        <v>10911</v>
      </c>
      <c r="O27" s="437">
        <v>9500</v>
      </c>
      <c r="P27" s="439">
        <v>10988</v>
      </c>
      <c r="Q27" s="441">
        <v>31399</v>
      </c>
      <c r="R27" s="412">
        <v>0.16741</v>
      </c>
      <c r="S27" s="439">
        <v>2320</v>
      </c>
      <c r="T27" s="437">
        <v>2020</v>
      </c>
      <c r="U27" s="439">
        <v>2337</v>
      </c>
      <c r="V27" s="441">
        <v>6677</v>
      </c>
      <c r="W27" s="417">
        <v>38076</v>
      </c>
      <c r="X27" s="411"/>
      <c r="Y27" s="412">
        <v>0.22172</v>
      </c>
      <c r="Z27" s="437">
        <v>3073</v>
      </c>
      <c r="AA27" s="437">
        <v>2676</v>
      </c>
      <c r="AB27" s="439">
        <v>3095</v>
      </c>
      <c r="AC27" s="417">
        <v>8844</v>
      </c>
      <c r="AD27" s="411"/>
      <c r="AE27" s="412">
        <v>0.37906000000000001</v>
      </c>
      <c r="AF27" s="437">
        <v>5254</v>
      </c>
      <c r="AG27" s="437">
        <v>4574</v>
      </c>
      <c r="AH27" s="439">
        <v>5291</v>
      </c>
      <c r="AI27" s="417">
        <v>15119</v>
      </c>
      <c r="AJ27" s="442">
        <v>0</v>
      </c>
      <c r="AK27" s="442">
        <v>0</v>
      </c>
      <c r="AL27" s="442">
        <v>0</v>
      </c>
      <c r="AM27" s="443">
        <v>209401.5</v>
      </c>
      <c r="AN27" s="443">
        <v>18839.399999999998</v>
      </c>
      <c r="AO27" s="443">
        <v>1335.4</v>
      </c>
      <c r="AP27" s="444">
        <v>1768.8000000000002</v>
      </c>
      <c r="AQ27" s="648">
        <v>0</v>
      </c>
      <c r="AR27" s="445">
        <v>231345.09999999998</v>
      </c>
      <c r="AT27" s="445">
        <v>222149</v>
      </c>
      <c r="AU27" s="445">
        <v>9196.0999999999767</v>
      </c>
      <c r="BE27" s="15">
        <v>2629</v>
      </c>
    </row>
    <row r="28" spans="1:57" x14ac:dyDescent="0.25">
      <c r="A28" s="15" t="s">
        <v>851</v>
      </c>
      <c r="B28" s="15" t="s">
        <v>852</v>
      </c>
      <c r="C28" s="404" t="s">
        <v>852</v>
      </c>
      <c r="D28" s="405"/>
      <c r="E28" s="405">
        <v>2509</v>
      </c>
      <c r="F28" s="584">
        <v>2509</v>
      </c>
      <c r="G28" s="437">
        <v>4032</v>
      </c>
      <c r="H28" s="438">
        <v>2303</v>
      </c>
      <c r="I28" s="439">
        <v>3780</v>
      </c>
      <c r="J28" s="409">
        <v>10115</v>
      </c>
      <c r="K28" s="440" t="s">
        <v>850</v>
      </c>
      <c r="L28" s="411"/>
      <c r="M28" s="412">
        <v>0.18694</v>
      </c>
      <c r="N28" s="439">
        <v>754</v>
      </c>
      <c r="O28" s="437">
        <v>431</v>
      </c>
      <c r="P28" s="439">
        <v>707</v>
      </c>
      <c r="Q28" s="441">
        <v>1892</v>
      </c>
      <c r="R28" s="412">
        <v>9.0010000000000007E-2</v>
      </c>
      <c r="S28" s="439">
        <v>363</v>
      </c>
      <c r="T28" s="437">
        <v>207</v>
      </c>
      <c r="U28" s="439">
        <v>340</v>
      </c>
      <c r="V28" s="441">
        <v>910</v>
      </c>
      <c r="W28" s="417">
        <v>2802</v>
      </c>
      <c r="X28" s="411"/>
      <c r="Y28" s="412">
        <v>0.56311999999999995</v>
      </c>
      <c r="Z28" s="437">
        <v>2270</v>
      </c>
      <c r="AA28" s="437">
        <v>1297</v>
      </c>
      <c r="AB28" s="439">
        <v>2129</v>
      </c>
      <c r="AC28" s="417">
        <v>5696</v>
      </c>
      <c r="AD28" s="411"/>
      <c r="AE28" s="412">
        <v>0.25617000000000001</v>
      </c>
      <c r="AF28" s="437">
        <v>1033</v>
      </c>
      <c r="AG28" s="437">
        <v>590</v>
      </c>
      <c r="AH28" s="439">
        <v>968</v>
      </c>
      <c r="AI28" s="417">
        <v>2591</v>
      </c>
      <c r="AJ28" s="442">
        <v>0</v>
      </c>
      <c r="AK28" s="442">
        <v>0</v>
      </c>
      <c r="AL28" s="442">
        <v>0</v>
      </c>
      <c r="AM28" s="443">
        <v>53103.75</v>
      </c>
      <c r="AN28" s="443">
        <v>1135.2</v>
      </c>
      <c r="AO28" s="443">
        <v>182</v>
      </c>
      <c r="AP28" s="444">
        <v>1139.2</v>
      </c>
      <c r="AQ28" s="648">
        <v>0</v>
      </c>
      <c r="AR28" s="445">
        <v>55560.149999999994</v>
      </c>
      <c r="AT28" s="445">
        <v>59502</v>
      </c>
      <c r="AU28" s="445">
        <v>-3941.8500000000058</v>
      </c>
      <c r="BE28" s="15">
        <v>2509</v>
      </c>
    </row>
    <row r="29" spans="1:57" x14ac:dyDescent="0.25">
      <c r="A29" s="15" t="s">
        <v>853</v>
      </c>
      <c r="B29" s="15" t="s">
        <v>854</v>
      </c>
      <c r="C29" s="404" t="s">
        <v>854</v>
      </c>
      <c r="D29" s="405"/>
      <c r="E29" s="405">
        <v>2021</v>
      </c>
      <c r="F29" s="446">
        <v>2021</v>
      </c>
      <c r="G29" s="437">
        <v>11085</v>
      </c>
      <c r="H29" s="438">
        <v>7924</v>
      </c>
      <c r="I29" s="439">
        <v>7740</v>
      </c>
      <c r="J29" s="409">
        <v>26749</v>
      </c>
      <c r="K29" s="440" t="s">
        <v>850</v>
      </c>
      <c r="L29" s="411"/>
      <c r="M29" s="412">
        <v>0.89654999999999996</v>
      </c>
      <c r="N29" s="439">
        <v>9938</v>
      </c>
      <c r="O29" s="437">
        <v>7104</v>
      </c>
      <c r="P29" s="439">
        <v>6939</v>
      </c>
      <c r="Q29" s="441">
        <v>23981</v>
      </c>
      <c r="R29" s="412">
        <v>4.138E-2</v>
      </c>
      <c r="S29" s="439">
        <v>459</v>
      </c>
      <c r="T29" s="437">
        <v>328</v>
      </c>
      <c r="U29" s="439">
        <v>320</v>
      </c>
      <c r="V29" s="441">
        <v>1107</v>
      </c>
      <c r="W29" s="417">
        <v>25088</v>
      </c>
      <c r="X29" s="411"/>
      <c r="Y29" s="412">
        <v>3.9849999999999997E-2</v>
      </c>
      <c r="Z29" s="437">
        <v>442</v>
      </c>
      <c r="AA29" s="437">
        <v>316</v>
      </c>
      <c r="AB29" s="439">
        <v>308</v>
      </c>
      <c r="AC29" s="417">
        <v>1066</v>
      </c>
      <c r="AD29" s="411"/>
      <c r="AE29" s="412">
        <v>0.56935000000000002</v>
      </c>
      <c r="AF29" s="437">
        <v>6311</v>
      </c>
      <c r="AG29" s="437">
        <v>4512</v>
      </c>
      <c r="AH29" s="439">
        <v>4407</v>
      </c>
      <c r="AI29" s="417">
        <v>15230</v>
      </c>
      <c r="AJ29" s="442">
        <v>0</v>
      </c>
      <c r="AK29" s="442">
        <v>0</v>
      </c>
      <c r="AL29" s="442">
        <v>0</v>
      </c>
      <c r="AM29" s="443">
        <v>140432.25</v>
      </c>
      <c r="AN29" s="443">
        <v>14388.6</v>
      </c>
      <c r="AO29" s="443">
        <v>221.4</v>
      </c>
      <c r="AP29" s="444">
        <v>213.20000000000002</v>
      </c>
      <c r="AQ29" s="648">
        <v>0</v>
      </c>
      <c r="AR29" s="445">
        <v>155255.45000000001</v>
      </c>
      <c r="AT29" s="445">
        <v>134631</v>
      </c>
      <c r="AU29" s="445">
        <v>20624.450000000012</v>
      </c>
      <c r="BE29" s="15">
        <v>2021</v>
      </c>
    </row>
    <row r="30" spans="1:57" x14ac:dyDescent="0.25">
      <c r="A30" s="15" t="s">
        <v>855</v>
      </c>
      <c r="B30" s="15" t="s">
        <v>123</v>
      </c>
      <c r="C30" s="404" t="s">
        <v>123</v>
      </c>
      <c r="D30" s="405"/>
      <c r="E30" s="405">
        <v>2464</v>
      </c>
      <c r="F30" s="446">
        <v>2464</v>
      </c>
      <c r="G30" s="437">
        <v>8242.7999999999993</v>
      </c>
      <c r="H30" s="438">
        <v>4186</v>
      </c>
      <c r="I30" s="439">
        <v>7920</v>
      </c>
      <c r="J30" s="409">
        <v>20348.8</v>
      </c>
      <c r="K30" s="440" t="s">
        <v>850</v>
      </c>
      <c r="L30" s="411"/>
      <c r="M30" s="412">
        <v>0.15909999999999999</v>
      </c>
      <c r="N30" s="439">
        <v>1311</v>
      </c>
      <c r="O30" s="437">
        <v>666</v>
      </c>
      <c r="P30" s="439">
        <v>1260</v>
      </c>
      <c r="Q30" s="441">
        <v>3237</v>
      </c>
      <c r="R30" s="412">
        <v>0.62580000000000002</v>
      </c>
      <c r="S30" s="439">
        <v>5158</v>
      </c>
      <c r="T30" s="437">
        <v>2620</v>
      </c>
      <c r="U30" s="439">
        <v>4956</v>
      </c>
      <c r="V30" s="441">
        <v>12734</v>
      </c>
      <c r="W30" s="417">
        <v>15971</v>
      </c>
      <c r="X30" s="411"/>
      <c r="Y30" s="412">
        <v>1.7680000000000001E-2</v>
      </c>
      <c r="Z30" s="437">
        <v>146</v>
      </c>
      <c r="AA30" s="437">
        <v>74</v>
      </c>
      <c r="AB30" s="439">
        <v>140</v>
      </c>
      <c r="AC30" s="417">
        <v>360</v>
      </c>
      <c r="AD30" s="411"/>
      <c r="AE30" s="412">
        <v>0.1096</v>
      </c>
      <c r="AF30" s="437">
        <v>903</v>
      </c>
      <c r="AG30" s="437">
        <v>459</v>
      </c>
      <c r="AH30" s="439">
        <v>868</v>
      </c>
      <c r="AI30" s="417">
        <v>2230</v>
      </c>
      <c r="AJ30" s="442">
        <v>0</v>
      </c>
      <c r="AK30" s="442">
        <v>0</v>
      </c>
      <c r="AL30" s="442">
        <v>0</v>
      </c>
      <c r="AM30" s="443">
        <v>106831.2</v>
      </c>
      <c r="AN30" s="443">
        <v>1942.1999999999998</v>
      </c>
      <c r="AO30" s="443">
        <v>2546.8000000000002</v>
      </c>
      <c r="AP30" s="444">
        <v>72</v>
      </c>
      <c r="AQ30" s="648">
        <v>0</v>
      </c>
      <c r="AR30" s="445">
        <v>111392.2</v>
      </c>
      <c r="AT30" s="445">
        <v>123796</v>
      </c>
      <c r="AU30" s="445">
        <v>-12403.800000000003</v>
      </c>
      <c r="BE30" s="15">
        <v>2464</v>
      </c>
    </row>
    <row r="31" spans="1:57" x14ac:dyDescent="0.25">
      <c r="A31" s="15" t="s">
        <v>856</v>
      </c>
      <c r="B31" s="15" t="s">
        <v>95</v>
      </c>
      <c r="C31" s="404" t="s">
        <v>95</v>
      </c>
      <c r="D31" s="405"/>
      <c r="E31" s="405">
        <v>2004</v>
      </c>
      <c r="F31" s="446">
        <v>2004</v>
      </c>
      <c r="G31" s="437">
        <v>6960</v>
      </c>
      <c r="H31" s="438">
        <v>5460</v>
      </c>
      <c r="I31" s="439">
        <v>5697</v>
      </c>
      <c r="J31" s="409">
        <v>18117</v>
      </c>
      <c r="K31" s="440" t="s">
        <v>850</v>
      </c>
      <c r="L31" s="411"/>
      <c r="M31" s="412">
        <v>0.65573999999999999</v>
      </c>
      <c r="N31" s="439">
        <v>4564</v>
      </c>
      <c r="O31" s="437">
        <v>3580</v>
      </c>
      <c r="P31" s="439">
        <v>3736</v>
      </c>
      <c r="Q31" s="441">
        <v>11880</v>
      </c>
      <c r="R31" s="412">
        <v>0.25292999999999999</v>
      </c>
      <c r="S31" s="439">
        <v>1760</v>
      </c>
      <c r="T31" s="437">
        <v>1381</v>
      </c>
      <c r="U31" s="439">
        <v>1441</v>
      </c>
      <c r="V31" s="441">
        <v>4582</v>
      </c>
      <c r="W31" s="417">
        <v>16462</v>
      </c>
      <c r="X31" s="411"/>
      <c r="Y31" s="412">
        <v>1.405E-2</v>
      </c>
      <c r="Z31" s="437">
        <v>98</v>
      </c>
      <c r="AA31" s="437">
        <v>77</v>
      </c>
      <c r="AB31" s="439">
        <v>80</v>
      </c>
      <c r="AC31" s="417">
        <v>255</v>
      </c>
      <c r="AD31" s="411"/>
      <c r="AE31" s="412">
        <v>0.25175999999999998</v>
      </c>
      <c r="AF31" s="437">
        <v>1752</v>
      </c>
      <c r="AG31" s="437">
        <v>1375</v>
      </c>
      <c r="AH31" s="439">
        <v>1434</v>
      </c>
      <c r="AI31" s="417">
        <v>4561</v>
      </c>
      <c r="AJ31" s="442">
        <v>0</v>
      </c>
      <c r="AK31" s="442">
        <v>0</v>
      </c>
      <c r="AL31" s="442">
        <v>0</v>
      </c>
      <c r="AM31" s="443">
        <v>95114.25</v>
      </c>
      <c r="AN31" s="443">
        <v>7128</v>
      </c>
      <c r="AO31" s="443">
        <v>916.40000000000009</v>
      </c>
      <c r="AP31" s="444">
        <v>51</v>
      </c>
      <c r="AQ31" s="648">
        <v>0</v>
      </c>
      <c r="AR31" s="445">
        <v>103209.65</v>
      </c>
      <c r="AT31" s="445">
        <v>83569</v>
      </c>
      <c r="AU31" s="445">
        <v>19640.649999999994</v>
      </c>
      <c r="BE31" s="15">
        <v>2004</v>
      </c>
    </row>
    <row r="32" spans="1:57" x14ac:dyDescent="0.25">
      <c r="A32" s="15" t="s">
        <v>857</v>
      </c>
      <c r="B32" s="15" t="s">
        <v>858</v>
      </c>
      <c r="C32" s="404" t="s">
        <v>858</v>
      </c>
      <c r="D32" s="405" t="s">
        <v>859</v>
      </c>
      <c r="E32" s="405">
        <v>2026</v>
      </c>
      <c r="F32" s="446">
        <v>2026</v>
      </c>
      <c r="G32" s="437">
        <v>8820</v>
      </c>
      <c r="H32" s="438">
        <v>6216</v>
      </c>
      <c r="I32" s="439">
        <v>7450.9090909090901</v>
      </c>
      <c r="J32" s="409">
        <v>22486.909090909088</v>
      </c>
      <c r="K32" s="440" t="s">
        <v>850</v>
      </c>
      <c r="L32" s="411"/>
      <c r="M32" s="412">
        <v>0.22674</v>
      </c>
      <c r="N32" s="439">
        <v>2000</v>
      </c>
      <c r="O32" s="437">
        <v>1409</v>
      </c>
      <c r="P32" s="439">
        <v>1689</v>
      </c>
      <c r="Q32" s="441">
        <v>5098</v>
      </c>
      <c r="R32" s="412">
        <v>0.70348999999999995</v>
      </c>
      <c r="S32" s="439">
        <v>6205</v>
      </c>
      <c r="T32" s="437">
        <v>4373</v>
      </c>
      <c r="U32" s="439">
        <v>5242</v>
      </c>
      <c r="V32" s="441">
        <v>15820</v>
      </c>
      <c r="W32" s="417">
        <v>20918</v>
      </c>
      <c r="X32" s="411"/>
      <c r="Y32" s="412">
        <v>8.14E-2</v>
      </c>
      <c r="Z32" s="437">
        <v>718</v>
      </c>
      <c r="AA32" s="437">
        <v>506</v>
      </c>
      <c r="AB32" s="439">
        <v>607</v>
      </c>
      <c r="AC32" s="417">
        <v>1831</v>
      </c>
      <c r="AD32" s="411"/>
      <c r="AE32" s="412">
        <v>0.2064</v>
      </c>
      <c r="AF32" s="437">
        <v>1820</v>
      </c>
      <c r="AG32" s="437">
        <v>1283</v>
      </c>
      <c r="AH32" s="439">
        <v>1538</v>
      </c>
      <c r="AI32" s="417">
        <v>4641</v>
      </c>
      <c r="AJ32" s="442">
        <v>0</v>
      </c>
      <c r="AK32" s="442">
        <v>0</v>
      </c>
      <c r="AL32" s="442">
        <v>0</v>
      </c>
      <c r="AM32" s="443">
        <v>118056.27272727271</v>
      </c>
      <c r="AN32" s="443">
        <v>3058.7999999999997</v>
      </c>
      <c r="AO32" s="443">
        <v>3164</v>
      </c>
      <c r="AP32" s="444">
        <v>366.20000000000005</v>
      </c>
      <c r="AQ32" s="648">
        <v>0</v>
      </c>
      <c r="AR32" s="445">
        <v>124645.27272727271</v>
      </c>
      <c r="AT32" s="445">
        <v>111200</v>
      </c>
      <c r="AU32" s="445">
        <v>13445.272727272706</v>
      </c>
      <c r="BE32" s="15">
        <v>2026</v>
      </c>
    </row>
    <row r="33" spans="1:57" x14ac:dyDescent="0.25">
      <c r="A33" s="15" t="s">
        <v>860</v>
      </c>
      <c r="B33" s="15" t="s">
        <v>107</v>
      </c>
      <c r="C33" s="404" t="s">
        <v>107</v>
      </c>
      <c r="D33" s="405"/>
      <c r="E33" s="405">
        <v>2018</v>
      </c>
      <c r="F33" s="446">
        <v>2018</v>
      </c>
      <c r="G33" s="437">
        <v>9600</v>
      </c>
      <c r="H33" s="438">
        <v>6146</v>
      </c>
      <c r="I33" s="439">
        <v>8460</v>
      </c>
      <c r="J33" s="409">
        <v>24206</v>
      </c>
      <c r="K33" s="440" t="s">
        <v>850</v>
      </c>
      <c r="L33" s="411"/>
      <c r="M33" s="412">
        <v>0.25023000000000001</v>
      </c>
      <c r="N33" s="439">
        <v>2402</v>
      </c>
      <c r="O33" s="437">
        <v>1538</v>
      </c>
      <c r="P33" s="439">
        <v>2117</v>
      </c>
      <c r="Q33" s="441">
        <v>6057</v>
      </c>
      <c r="R33" s="412">
        <v>0.55422000000000005</v>
      </c>
      <c r="S33" s="439">
        <v>5321</v>
      </c>
      <c r="T33" s="437">
        <v>3406</v>
      </c>
      <c r="U33" s="439">
        <v>4689</v>
      </c>
      <c r="V33" s="441">
        <v>13416</v>
      </c>
      <c r="W33" s="417">
        <v>19473</v>
      </c>
      <c r="X33" s="411"/>
      <c r="Y33" s="412">
        <v>4.2630000000000001E-2</v>
      </c>
      <c r="Z33" s="437">
        <v>409</v>
      </c>
      <c r="AA33" s="437">
        <v>262</v>
      </c>
      <c r="AB33" s="439">
        <v>361</v>
      </c>
      <c r="AC33" s="417">
        <v>1032</v>
      </c>
      <c r="AD33" s="411"/>
      <c r="AE33" s="412">
        <v>0.36792999999999998</v>
      </c>
      <c r="AF33" s="437">
        <v>3532</v>
      </c>
      <c r="AG33" s="437">
        <v>2261</v>
      </c>
      <c r="AH33" s="439">
        <v>3113</v>
      </c>
      <c r="AI33" s="417">
        <v>8906</v>
      </c>
      <c r="AJ33" s="442">
        <v>0</v>
      </c>
      <c r="AK33" s="442">
        <v>0</v>
      </c>
      <c r="AL33" s="442">
        <v>0</v>
      </c>
      <c r="AM33" s="443">
        <v>127081.5</v>
      </c>
      <c r="AN33" s="443">
        <v>3634.2</v>
      </c>
      <c r="AO33" s="443">
        <v>2683.2000000000003</v>
      </c>
      <c r="AP33" s="444">
        <v>206.4</v>
      </c>
      <c r="AQ33" s="648">
        <v>0</v>
      </c>
      <c r="AR33" s="445">
        <v>133605.29999999999</v>
      </c>
      <c r="AT33" s="445">
        <v>133238</v>
      </c>
      <c r="AU33" s="445">
        <v>367.29999999998836</v>
      </c>
      <c r="BE33" s="15">
        <v>2018</v>
      </c>
    </row>
    <row r="34" spans="1:57" x14ac:dyDescent="0.25">
      <c r="A34" s="15" t="s">
        <v>861</v>
      </c>
      <c r="B34" s="15" t="s">
        <v>128</v>
      </c>
      <c r="C34" s="404" t="s">
        <v>128</v>
      </c>
      <c r="D34" s="405"/>
      <c r="E34" s="405">
        <v>2512</v>
      </c>
      <c r="F34" s="446">
        <v>2512</v>
      </c>
      <c r="G34" s="437">
        <v>8748</v>
      </c>
      <c r="H34" s="438">
        <v>7434</v>
      </c>
      <c r="I34" s="439">
        <v>9000</v>
      </c>
      <c r="J34" s="409">
        <v>25182</v>
      </c>
      <c r="K34" s="440" t="s">
        <v>850</v>
      </c>
      <c r="L34" s="411"/>
      <c r="M34" s="412">
        <v>0</v>
      </c>
      <c r="N34" s="439">
        <v>0</v>
      </c>
      <c r="O34" s="437">
        <v>0</v>
      </c>
      <c r="P34" s="439">
        <v>0</v>
      </c>
      <c r="Q34" s="441">
        <v>0</v>
      </c>
      <c r="R34" s="412">
        <v>0.15454999999999999</v>
      </c>
      <c r="S34" s="439">
        <v>1352</v>
      </c>
      <c r="T34" s="437">
        <v>1149</v>
      </c>
      <c r="U34" s="439">
        <v>1391</v>
      </c>
      <c r="V34" s="441">
        <v>3892</v>
      </c>
      <c r="W34" s="417">
        <v>3892</v>
      </c>
      <c r="X34" s="411"/>
      <c r="Y34" s="412">
        <v>4.5769999999999998E-2</v>
      </c>
      <c r="Z34" s="437">
        <v>400</v>
      </c>
      <c r="AA34" s="437">
        <v>340</v>
      </c>
      <c r="AB34" s="439">
        <v>412</v>
      </c>
      <c r="AC34" s="417">
        <v>1152</v>
      </c>
      <c r="AD34" s="411"/>
      <c r="AE34" s="412">
        <v>0.22348000000000001</v>
      </c>
      <c r="AF34" s="437">
        <v>1955</v>
      </c>
      <c r="AG34" s="437">
        <v>1661</v>
      </c>
      <c r="AH34" s="439">
        <v>2011</v>
      </c>
      <c r="AI34" s="417">
        <v>5627</v>
      </c>
      <c r="AJ34" s="442">
        <v>0</v>
      </c>
      <c r="AK34" s="442">
        <v>0</v>
      </c>
      <c r="AL34" s="442">
        <v>0</v>
      </c>
      <c r="AM34" s="443">
        <v>132205.5</v>
      </c>
      <c r="AN34" s="443">
        <v>0</v>
      </c>
      <c r="AO34" s="443">
        <v>778.40000000000009</v>
      </c>
      <c r="AP34" s="444">
        <v>230.4</v>
      </c>
      <c r="AQ34" s="648">
        <v>0</v>
      </c>
      <c r="AR34" s="445">
        <v>133214.29999999999</v>
      </c>
      <c r="AT34" s="445">
        <v>130579</v>
      </c>
      <c r="AU34" s="445">
        <v>2635.2999999999884</v>
      </c>
      <c r="BE34" s="15">
        <v>2512</v>
      </c>
    </row>
    <row r="35" spans="1:57" x14ac:dyDescent="0.25">
      <c r="A35" s="15" t="s">
        <v>862</v>
      </c>
      <c r="B35" s="15" t="s">
        <v>863</v>
      </c>
      <c r="C35" s="404" t="s">
        <v>863</v>
      </c>
      <c r="D35" s="405"/>
      <c r="E35" s="405">
        <v>2011</v>
      </c>
      <c r="F35" s="446">
        <v>2011</v>
      </c>
      <c r="G35" s="437">
        <v>6441</v>
      </c>
      <c r="H35" s="438">
        <v>6202</v>
      </c>
      <c r="I35" s="439">
        <v>3579</v>
      </c>
      <c r="J35" s="409">
        <v>16222</v>
      </c>
      <c r="K35" s="440" t="s">
        <v>850</v>
      </c>
      <c r="L35" s="411"/>
      <c r="M35" s="412">
        <v>0.33700000000000002</v>
      </c>
      <c r="N35" s="439">
        <v>2171</v>
      </c>
      <c r="O35" s="437">
        <v>2090</v>
      </c>
      <c r="P35" s="439">
        <v>1206</v>
      </c>
      <c r="Q35" s="441">
        <v>5467</v>
      </c>
      <c r="R35" s="412">
        <v>0.56213000000000002</v>
      </c>
      <c r="S35" s="439">
        <v>3621</v>
      </c>
      <c r="T35" s="437">
        <v>3486</v>
      </c>
      <c r="U35" s="439">
        <v>2012</v>
      </c>
      <c r="V35" s="441">
        <v>9119</v>
      </c>
      <c r="W35" s="417">
        <v>14586</v>
      </c>
      <c r="X35" s="411"/>
      <c r="Y35" s="412">
        <v>4.8140000000000002E-2</v>
      </c>
      <c r="Z35" s="437">
        <v>310</v>
      </c>
      <c r="AA35" s="437">
        <v>299</v>
      </c>
      <c r="AB35" s="439">
        <v>172</v>
      </c>
      <c r="AC35" s="417">
        <v>781</v>
      </c>
      <c r="AD35" s="411"/>
      <c r="AE35" s="412">
        <v>0.27784999999999999</v>
      </c>
      <c r="AF35" s="437">
        <v>1790</v>
      </c>
      <c r="AG35" s="437">
        <v>1723</v>
      </c>
      <c r="AH35" s="439">
        <v>994</v>
      </c>
      <c r="AI35" s="417">
        <v>4507</v>
      </c>
      <c r="AJ35" s="442">
        <v>0</v>
      </c>
      <c r="AK35" s="442">
        <v>0</v>
      </c>
      <c r="AL35" s="442">
        <v>0</v>
      </c>
      <c r="AM35" s="443">
        <v>85165.5</v>
      </c>
      <c r="AN35" s="443">
        <v>3280.2</v>
      </c>
      <c r="AO35" s="443">
        <v>1823.8000000000002</v>
      </c>
      <c r="AP35" s="444">
        <v>156.20000000000002</v>
      </c>
      <c r="AQ35" s="648">
        <v>0</v>
      </c>
      <c r="AR35" s="445">
        <v>90425.7</v>
      </c>
      <c r="AT35" s="445">
        <v>46719</v>
      </c>
      <c r="AU35" s="445">
        <v>43706.7</v>
      </c>
      <c r="BE35" s="15">
        <v>2011</v>
      </c>
    </row>
    <row r="36" spans="1:57" x14ac:dyDescent="0.25">
      <c r="A36" s="15" t="s">
        <v>864</v>
      </c>
      <c r="B36" s="15" t="s">
        <v>142</v>
      </c>
      <c r="C36" s="404" t="s">
        <v>142</v>
      </c>
      <c r="D36" s="405"/>
      <c r="E36" s="405">
        <v>5201</v>
      </c>
      <c r="F36" s="446">
        <v>5201</v>
      </c>
      <c r="G36" s="437">
        <v>7368</v>
      </c>
      <c r="H36" s="438">
        <v>5488</v>
      </c>
      <c r="I36" s="439">
        <v>6480</v>
      </c>
      <c r="J36" s="409">
        <v>19336</v>
      </c>
      <c r="K36" s="440" t="s">
        <v>850</v>
      </c>
      <c r="L36" s="411"/>
      <c r="M36" s="412">
        <v>0.10258</v>
      </c>
      <c r="N36" s="439">
        <v>756</v>
      </c>
      <c r="O36" s="437">
        <v>563</v>
      </c>
      <c r="P36" s="439">
        <v>665</v>
      </c>
      <c r="Q36" s="441">
        <v>1984</v>
      </c>
      <c r="R36" s="412">
        <v>6.8610000000000004E-2</v>
      </c>
      <c r="S36" s="439">
        <v>506</v>
      </c>
      <c r="T36" s="437">
        <v>377</v>
      </c>
      <c r="U36" s="439">
        <v>445</v>
      </c>
      <c r="V36" s="441">
        <v>1328</v>
      </c>
      <c r="W36" s="417">
        <v>3312</v>
      </c>
      <c r="X36" s="411"/>
      <c r="Y36" s="412">
        <v>0</v>
      </c>
      <c r="Z36" s="437">
        <v>0</v>
      </c>
      <c r="AA36" s="437">
        <v>0</v>
      </c>
      <c r="AB36" s="439">
        <v>0</v>
      </c>
      <c r="AC36" s="417">
        <v>0</v>
      </c>
      <c r="AD36" s="411"/>
      <c r="AE36" s="412">
        <v>0.1764</v>
      </c>
      <c r="AF36" s="437">
        <v>1300</v>
      </c>
      <c r="AG36" s="437">
        <v>968</v>
      </c>
      <c r="AH36" s="439">
        <v>1143</v>
      </c>
      <c r="AI36" s="417">
        <v>3411</v>
      </c>
      <c r="AJ36" s="442">
        <v>0</v>
      </c>
      <c r="AK36" s="442">
        <v>0</v>
      </c>
      <c r="AL36" s="442">
        <v>0</v>
      </c>
      <c r="AM36" s="443">
        <v>101514</v>
      </c>
      <c r="AN36" s="443">
        <v>1190.3999999999999</v>
      </c>
      <c r="AO36" s="443">
        <v>265.60000000000002</v>
      </c>
      <c r="AP36" s="444">
        <v>0</v>
      </c>
      <c r="AQ36" s="648">
        <v>0</v>
      </c>
      <c r="AR36" s="445">
        <v>102970</v>
      </c>
      <c r="AT36" s="445">
        <v>98254</v>
      </c>
      <c r="AU36" s="445">
        <v>4716</v>
      </c>
      <c r="BE36" s="15">
        <v>5201</v>
      </c>
    </row>
    <row r="37" spans="1:57" x14ac:dyDescent="0.25">
      <c r="A37" s="15" t="s">
        <v>865</v>
      </c>
      <c r="B37" s="15" t="s">
        <v>866</v>
      </c>
      <c r="C37" s="404" t="s">
        <v>866</v>
      </c>
      <c r="D37" s="405"/>
      <c r="E37" s="405">
        <v>2456</v>
      </c>
      <c r="F37" s="446">
        <v>2456</v>
      </c>
      <c r="G37" s="437">
        <v>8100</v>
      </c>
      <c r="H37" s="438">
        <v>9030</v>
      </c>
      <c r="I37" s="439">
        <v>8100</v>
      </c>
      <c r="J37" s="409">
        <v>25230</v>
      </c>
      <c r="K37" s="440" t="s">
        <v>850</v>
      </c>
      <c r="L37" s="411"/>
      <c r="M37" s="412">
        <v>2.0250000000000001E-2</v>
      </c>
      <c r="N37" s="439">
        <v>164</v>
      </c>
      <c r="O37" s="437">
        <v>183</v>
      </c>
      <c r="P37" s="439">
        <v>164</v>
      </c>
      <c r="Q37" s="441">
        <v>511</v>
      </c>
      <c r="R37" s="412">
        <v>0.10127</v>
      </c>
      <c r="S37" s="439">
        <v>820</v>
      </c>
      <c r="T37" s="437">
        <v>914</v>
      </c>
      <c r="U37" s="439">
        <v>820</v>
      </c>
      <c r="V37" s="441">
        <v>2554</v>
      </c>
      <c r="W37" s="417">
        <v>3065</v>
      </c>
      <c r="X37" s="411"/>
      <c r="Y37" s="412">
        <v>0.51646000000000003</v>
      </c>
      <c r="Z37" s="437">
        <v>4183</v>
      </c>
      <c r="AA37" s="437">
        <v>4664</v>
      </c>
      <c r="AB37" s="439">
        <v>4183</v>
      </c>
      <c r="AC37" s="417">
        <v>13030</v>
      </c>
      <c r="AD37" s="411"/>
      <c r="AE37" s="412">
        <v>0.16708999999999999</v>
      </c>
      <c r="AF37" s="437">
        <v>1353</v>
      </c>
      <c r="AG37" s="437">
        <v>1509</v>
      </c>
      <c r="AH37" s="439">
        <v>1353</v>
      </c>
      <c r="AI37" s="417">
        <v>4215</v>
      </c>
      <c r="AJ37" s="442">
        <v>0</v>
      </c>
      <c r="AK37" s="442">
        <v>0</v>
      </c>
      <c r="AL37" s="442">
        <v>0</v>
      </c>
      <c r="AM37" s="443">
        <v>132457.5</v>
      </c>
      <c r="AN37" s="443">
        <v>306.59999999999997</v>
      </c>
      <c r="AO37" s="443">
        <v>510.8</v>
      </c>
      <c r="AP37" s="444">
        <v>2606</v>
      </c>
      <c r="AQ37" s="648">
        <v>0</v>
      </c>
      <c r="AR37" s="445">
        <v>135880.9</v>
      </c>
      <c r="AT37" s="445">
        <v>123158</v>
      </c>
      <c r="AU37" s="445">
        <v>12722.899999999994</v>
      </c>
      <c r="BE37" s="15">
        <v>2456</v>
      </c>
    </row>
    <row r="38" spans="1:57" x14ac:dyDescent="0.25">
      <c r="A38" s="15" t="s">
        <v>867</v>
      </c>
      <c r="B38" s="15" t="s">
        <v>116</v>
      </c>
      <c r="C38" s="404" t="s">
        <v>116</v>
      </c>
      <c r="D38" s="405"/>
      <c r="E38" s="405">
        <v>2027</v>
      </c>
      <c r="F38" s="446">
        <v>2027</v>
      </c>
      <c r="G38" s="437">
        <v>5550</v>
      </c>
      <c r="H38" s="438">
        <v>4410</v>
      </c>
      <c r="I38" s="439">
        <v>4680</v>
      </c>
      <c r="J38" s="409">
        <v>14640</v>
      </c>
      <c r="K38" s="440" t="s">
        <v>850</v>
      </c>
      <c r="L38" s="411"/>
      <c r="M38" s="412">
        <v>0.64088000000000001</v>
      </c>
      <c r="N38" s="439">
        <v>3557</v>
      </c>
      <c r="O38" s="437">
        <v>2826</v>
      </c>
      <c r="P38" s="439">
        <v>2999</v>
      </c>
      <c r="Q38" s="441">
        <v>9382</v>
      </c>
      <c r="R38" s="412">
        <v>0.10511</v>
      </c>
      <c r="S38" s="439">
        <v>583</v>
      </c>
      <c r="T38" s="437">
        <v>464</v>
      </c>
      <c r="U38" s="439">
        <v>492</v>
      </c>
      <c r="V38" s="441">
        <v>1539</v>
      </c>
      <c r="W38" s="417">
        <v>10921</v>
      </c>
      <c r="X38" s="411"/>
      <c r="Y38" s="412">
        <v>0.36203999999999997</v>
      </c>
      <c r="Z38" s="437">
        <v>2009</v>
      </c>
      <c r="AA38" s="437">
        <v>1597</v>
      </c>
      <c r="AB38" s="439">
        <v>1694</v>
      </c>
      <c r="AC38" s="417">
        <v>5300</v>
      </c>
      <c r="AD38" s="411"/>
      <c r="AE38" s="412">
        <v>0.16825000000000001</v>
      </c>
      <c r="AF38" s="437">
        <v>934</v>
      </c>
      <c r="AG38" s="437">
        <v>742</v>
      </c>
      <c r="AH38" s="439">
        <v>787</v>
      </c>
      <c r="AI38" s="417">
        <v>2463</v>
      </c>
      <c r="AJ38" s="442">
        <v>0</v>
      </c>
      <c r="AK38" s="442">
        <v>0</v>
      </c>
      <c r="AL38" s="442">
        <v>0</v>
      </c>
      <c r="AM38" s="443">
        <v>76860</v>
      </c>
      <c r="AN38" s="443">
        <v>5629.2</v>
      </c>
      <c r="AO38" s="443">
        <v>307.8</v>
      </c>
      <c r="AP38" s="444">
        <v>1060</v>
      </c>
      <c r="AQ38" s="648">
        <v>0</v>
      </c>
      <c r="AR38" s="445">
        <v>83857</v>
      </c>
      <c r="AT38" s="445">
        <v>76672</v>
      </c>
      <c r="AU38" s="445">
        <v>7185</v>
      </c>
      <c r="BE38" s="15">
        <v>2027</v>
      </c>
    </row>
    <row r="39" spans="1:57" x14ac:dyDescent="0.25">
      <c r="A39" s="15" t="s">
        <v>868</v>
      </c>
      <c r="B39" s="15" t="s">
        <v>125</v>
      </c>
      <c r="C39" s="404" t="s">
        <v>125</v>
      </c>
      <c r="D39" s="405"/>
      <c r="E39" s="405">
        <v>2467</v>
      </c>
      <c r="F39" s="446">
        <v>2467</v>
      </c>
      <c r="G39" s="437">
        <v>8100</v>
      </c>
      <c r="H39" s="438">
        <v>3990</v>
      </c>
      <c r="I39" s="439">
        <v>7695</v>
      </c>
      <c r="J39" s="409">
        <v>19785</v>
      </c>
      <c r="K39" s="440" t="s">
        <v>850</v>
      </c>
      <c r="L39" s="411"/>
      <c r="M39" s="412">
        <v>0.64</v>
      </c>
      <c r="N39" s="439">
        <v>5184</v>
      </c>
      <c r="O39" s="437">
        <v>2554</v>
      </c>
      <c r="P39" s="439">
        <v>4925</v>
      </c>
      <c r="Q39" s="441">
        <v>12663</v>
      </c>
      <c r="R39" s="412">
        <v>0.23635999999999999</v>
      </c>
      <c r="S39" s="439">
        <v>1915</v>
      </c>
      <c r="T39" s="437">
        <v>943</v>
      </c>
      <c r="U39" s="439">
        <v>1819</v>
      </c>
      <c r="V39" s="441">
        <v>4677</v>
      </c>
      <c r="W39" s="417">
        <v>17340</v>
      </c>
      <c r="X39" s="411"/>
      <c r="Y39" s="412">
        <v>1.8180000000000002E-2</v>
      </c>
      <c r="Z39" s="437">
        <v>147</v>
      </c>
      <c r="AA39" s="437">
        <v>73</v>
      </c>
      <c r="AB39" s="439">
        <v>140</v>
      </c>
      <c r="AC39" s="417">
        <v>360</v>
      </c>
      <c r="AD39" s="411"/>
      <c r="AE39" s="412">
        <v>0.30908999999999998</v>
      </c>
      <c r="AF39" s="437">
        <v>2504</v>
      </c>
      <c r="AG39" s="437">
        <v>1233</v>
      </c>
      <c r="AH39" s="439">
        <v>2378</v>
      </c>
      <c r="AI39" s="417">
        <v>6115</v>
      </c>
      <c r="AJ39" s="442">
        <v>0</v>
      </c>
      <c r="AK39" s="442">
        <v>0</v>
      </c>
      <c r="AL39" s="442">
        <v>0</v>
      </c>
      <c r="AM39" s="443">
        <v>103871.25</v>
      </c>
      <c r="AN39" s="443">
        <v>7597.7999999999993</v>
      </c>
      <c r="AO39" s="443">
        <v>935.40000000000009</v>
      </c>
      <c r="AP39" s="444">
        <v>72</v>
      </c>
      <c r="AQ39" s="648">
        <v>0</v>
      </c>
      <c r="AR39" s="445">
        <v>112476.45</v>
      </c>
      <c r="AT39" s="445">
        <v>119956</v>
      </c>
      <c r="AU39" s="445">
        <v>-7479.5500000000029</v>
      </c>
      <c r="BE39" s="15">
        <v>2467</v>
      </c>
    </row>
    <row r="40" spans="1:57" x14ac:dyDescent="0.25">
      <c r="A40" s="15" t="s">
        <v>869</v>
      </c>
      <c r="B40" s="15" t="s">
        <v>119</v>
      </c>
      <c r="C40" s="404" t="s">
        <v>119</v>
      </c>
      <c r="D40" s="405"/>
      <c r="E40" s="405">
        <v>2451</v>
      </c>
      <c r="F40" s="446">
        <v>2451</v>
      </c>
      <c r="G40" s="437">
        <v>9324</v>
      </c>
      <c r="H40" s="438">
        <v>10724</v>
      </c>
      <c r="I40" s="439">
        <v>9360</v>
      </c>
      <c r="J40" s="409">
        <v>29408</v>
      </c>
      <c r="K40" s="440" t="s">
        <v>850</v>
      </c>
      <c r="L40" s="411"/>
      <c r="M40" s="412">
        <v>0.34347</v>
      </c>
      <c r="N40" s="439">
        <v>3203</v>
      </c>
      <c r="O40" s="437">
        <v>3683</v>
      </c>
      <c r="P40" s="439">
        <v>3215</v>
      </c>
      <c r="Q40" s="441">
        <v>10101</v>
      </c>
      <c r="R40" s="412">
        <v>0.13477</v>
      </c>
      <c r="S40" s="439">
        <v>1257</v>
      </c>
      <c r="T40" s="437">
        <v>1445</v>
      </c>
      <c r="U40" s="439">
        <v>1261</v>
      </c>
      <c r="V40" s="441">
        <v>3963</v>
      </c>
      <c r="W40" s="417">
        <v>14064</v>
      </c>
      <c r="X40" s="411"/>
      <c r="Y40" s="412">
        <v>1.081E-2</v>
      </c>
      <c r="Z40" s="437">
        <v>101</v>
      </c>
      <c r="AA40" s="437">
        <v>116</v>
      </c>
      <c r="AB40" s="439">
        <v>101</v>
      </c>
      <c r="AC40" s="417">
        <v>318</v>
      </c>
      <c r="AD40" s="411"/>
      <c r="AE40" s="412">
        <v>0.21836</v>
      </c>
      <c r="AF40" s="437">
        <v>2036</v>
      </c>
      <c r="AG40" s="437">
        <v>2342</v>
      </c>
      <c r="AH40" s="439">
        <v>2044</v>
      </c>
      <c r="AI40" s="417">
        <v>6422</v>
      </c>
      <c r="AJ40" s="442">
        <v>0</v>
      </c>
      <c r="AK40" s="442">
        <v>0</v>
      </c>
      <c r="AL40" s="442">
        <v>0</v>
      </c>
      <c r="AM40" s="443">
        <v>154392</v>
      </c>
      <c r="AN40" s="443">
        <v>6060.5999999999995</v>
      </c>
      <c r="AO40" s="443">
        <v>792.6</v>
      </c>
      <c r="AP40" s="444">
        <v>63.6</v>
      </c>
      <c r="AQ40" s="648">
        <v>0</v>
      </c>
      <c r="AR40" s="445">
        <v>161308.80000000002</v>
      </c>
      <c r="AT40" s="445">
        <v>147107</v>
      </c>
      <c r="AU40" s="445">
        <v>14201.800000000017</v>
      </c>
      <c r="BE40" s="15">
        <v>2451</v>
      </c>
    </row>
    <row r="41" spans="1:57" x14ac:dyDescent="0.25">
      <c r="A41" s="15" t="s">
        <v>870</v>
      </c>
      <c r="B41" s="15" t="s">
        <v>871</v>
      </c>
      <c r="C41" s="404" t="s">
        <v>871</v>
      </c>
      <c r="D41" s="405"/>
      <c r="E41" s="405">
        <v>2023</v>
      </c>
      <c r="F41" s="446">
        <v>2023</v>
      </c>
      <c r="G41" s="437">
        <v>3168</v>
      </c>
      <c r="H41" s="438">
        <v>2268</v>
      </c>
      <c r="I41" s="439">
        <v>1431.9999999999998</v>
      </c>
      <c r="J41" s="409">
        <v>6868</v>
      </c>
      <c r="K41" s="440" t="s">
        <v>850</v>
      </c>
      <c r="L41" s="411"/>
      <c r="M41" s="412">
        <v>0.75883999999999996</v>
      </c>
      <c r="N41" s="439">
        <v>2404</v>
      </c>
      <c r="O41" s="437">
        <v>1721</v>
      </c>
      <c r="P41" s="439">
        <v>1087</v>
      </c>
      <c r="Q41" s="441">
        <v>5212</v>
      </c>
      <c r="R41" s="412">
        <v>3.2149999999999998E-2</v>
      </c>
      <c r="S41" s="439">
        <v>102</v>
      </c>
      <c r="T41" s="437">
        <v>73</v>
      </c>
      <c r="U41" s="439">
        <v>46</v>
      </c>
      <c r="V41" s="441">
        <v>221</v>
      </c>
      <c r="W41" s="417">
        <v>5433</v>
      </c>
      <c r="X41" s="411"/>
      <c r="Y41" s="412">
        <v>0.25241000000000002</v>
      </c>
      <c r="Z41" s="437">
        <v>800</v>
      </c>
      <c r="AA41" s="437">
        <v>572</v>
      </c>
      <c r="AB41" s="439">
        <v>361</v>
      </c>
      <c r="AC41" s="417">
        <v>1733</v>
      </c>
      <c r="AD41" s="411"/>
      <c r="AE41" s="412">
        <v>0.60611000000000004</v>
      </c>
      <c r="AF41" s="437">
        <v>1920</v>
      </c>
      <c r="AG41" s="437">
        <v>1375</v>
      </c>
      <c r="AH41" s="439">
        <v>868</v>
      </c>
      <c r="AI41" s="417">
        <v>4163</v>
      </c>
      <c r="AJ41" s="442">
        <v>0</v>
      </c>
      <c r="AK41" s="442">
        <v>0</v>
      </c>
      <c r="AL41" s="442">
        <v>0</v>
      </c>
      <c r="AM41" s="443">
        <v>36057</v>
      </c>
      <c r="AN41" s="443">
        <v>3127.2</v>
      </c>
      <c r="AO41" s="443">
        <v>44.2</v>
      </c>
      <c r="AP41" s="444">
        <v>346.6</v>
      </c>
      <c r="AQ41" s="648">
        <v>0</v>
      </c>
      <c r="AR41" s="445">
        <v>39574.999999999993</v>
      </c>
      <c r="AT41" s="445">
        <v>24442</v>
      </c>
      <c r="AU41" s="445">
        <v>15132.999999999993</v>
      </c>
      <c r="BE41" s="15">
        <v>2023</v>
      </c>
    </row>
    <row r="42" spans="1:57" x14ac:dyDescent="0.25">
      <c r="A42" s="15" t="s">
        <v>872</v>
      </c>
      <c r="B42" s="15" t="s">
        <v>873</v>
      </c>
      <c r="C42" s="404" t="s">
        <v>873</v>
      </c>
      <c r="D42" s="405"/>
      <c r="E42" s="405">
        <v>2016</v>
      </c>
      <c r="F42" s="446">
        <v>2016</v>
      </c>
      <c r="G42" s="437">
        <v>8820</v>
      </c>
      <c r="H42" s="438">
        <v>4676</v>
      </c>
      <c r="I42" s="439">
        <v>7200</v>
      </c>
      <c r="J42" s="409">
        <v>20696</v>
      </c>
      <c r="K42" s="440" t="s">
        <v>850</v>
      </c>
      <c r="L42" s="411"/>
      <c r="M42" s="412">
        <v>0.89261999999999997</v>
      </c>
      <c r="N42" s="439">
        <v>7873</v>
      </c>
      <c r="O42" s="437">
        <v>4174</v>
      </c>
      <c r="P42" s="439">
        <v>6427</v>
      </c>
      <c r="Q42" s="441">
        <v>18474</v>
      </c>
      <c r="R42" s="412">
        <v>5.8569999999999997E-2</v>
      </c>
      <c r="S42" s="439">
        <v>517</v>
      </c>
      <c r="T42" s="437">
        <v>274</v>
      </c>
      <c r="U42" s="439">
        <v>422</v>
      </c>
      <c r="V42" s="441">
        <v>1213</v>
      </c>
      <c r="W42" s="417">
        <v>19687</v>
      </c>
      <c r="X42" s="411"/>
      <c r="Y42" s="412">
        <v>0</v>
      </c>
      <c r="Z42" s="437">
        <v>0</v>
      </c>
      <c r="AA42" s="437">
        <v>0</v>
      </c>
      <c r="AB42" s="439">
        <v>0</v>
      </c>
      <c r="AC42" s="417">
        <v>0</v>
      </c>
      <c r="AD42" s="411"/>
      <c r="AE42" s="412">
        <v>0.47504999999999997</v>
      </c>
      <c r="AF42" s="437">
        <v>4190</v>
      </c>
      <c r="AG42" s="437">
        <v>2221</v>
      </c>
      <c r="AH42" s="439">
        <v>3420</v>
      </c>
      <c r="AI42" s="417">
        <v>9831</v>
      </c>
      <c r="AJ42" s="442">
        <v>0</v>
      </c>
      <c r="AK42" s="442">
        <v>0</v>
      </c>
      <c r="AL42" s="442">
        <v>0</v>
      </c>
      <c r="AM42" s="443">
        <v>108654</v>
      </c>
      <c r="AN42" s="443">
        <v>11084.4</v>
      </c>
      <c r="AO42" s="443">
        <v>242.60000000000002</v>
      </c>
      <c r="AP42" s="444">
        <v>0</v>
      </c>
      <c r="AQ42" s="648">
        <v>0</v>
      </c>
      <c r="AR42" s="445">
        <v>119981</v>
      </c>
      <c r="AT42" s="445">
        <v>116897</v>
      </c>
      <c r="AU42" s="445">
        <v>3084</v>
      </c>
      <c r="BE42" s="15">
        <v>2016</v>
      </c>
    </row>
    <row r="43" spans="1:57" x14ac:dyDescent="0.25">
      <c r="A43" s="15" t="s">
        <v>874</v>
      </c>
      <c r="B43" s="15" t="s">
        <v>875</v>
      </c>
      <c r="C43" s="404" t="s">
        <v>875</v>
      </c>
      <c r="D43" s="405"/>
      <c r="E43" s="405">
        <v>2013</v>
      </c>
      <c r="F43" s="446">
        <v>2013</v>
      </c>
      <c r="G43" s="437">
        <v>10395</v>
      </c>
      <c r="H43" s="438">
        <v>6132</v>
      </c>
      <c r="I43" s="439">
        <v>7560</v>
      </c>
      <c r="J43" s="409">
        <v>24087</v>
      </c>
      <c r="K43" s="440" t="s">
        <v>850</v>
      </c>
      <c r="L43" s="411"/>
      <c r="M43" s="412">
        <v>0.58443999999999996</v>
      </c>
      <c r="N43" s="439">
        <v>6075</v>
      </c>
      <c r="O43" s="437">
        <v>3584</v>
      </c>
      <c r="P43" s="439">
        <v>4418</v>
      </c>
      <c r="Q43" s="441">
        <v>14077</v>
      </c>
      <c r="R43" s="412">
        <v>0.41555999999999998</v>
      </c>
      <c r="S43" s="439">
        <v>4320</v>
      </c>
      <c r="T43" s="437">
        <v>2548</v>
      </c>
      <c r="U43" s="439">
        <v>3142</v>
      </c>
      <c r="V43" s="441">
        <v>10010</v>
      </c>
      <c r="W43" s="417">
        <v>24087</v>
      </c>
      <c r="X43" s="411"/>
      <c r="Y43" s="412">
        <v>0.3634</v>
      </c>
      <c r="Z43" s="437">
        <v>3778</v>
      </c>
      <c r="AA43" s="437">
        <v>2228</v>
      </c>
      <c r="AB43" s="439">
        <v>2747</v>
      </c>
      <c r="AC43" s="417">
        <v>8753</v>
      </c>
      <c r="AD43" s="411"/>
      <c r="AE43" s="412">
        <v>0.23341999999999999</v>
      </c>
      <c r="AF43" s="437">
        <v>2426</v>
      </c>
      <c r="AG43" s="437">
        <v>1431</v>
      </c>
      <c r="AH43" s="439">
        <v>1765</v>
      </c>
      <c r="AI43" s="417">
        <v>5622</v>
      </c>
      <c r="AJ43" s="442">
        <v>0</v>
      </c>
      <c r="AK43" s="442">
        <v>0</v>
      </c>
      <c r="AL43" s="442">
        <v>0</v>
      </c>
      <c r="AM43" s="443">
        <v>126456.75</v>
      </c>
      <c r="AN43" s="443">
        <v>8446.1999999999989</v>
      </c>
      <c r="AO43" s="443">
        <v>2002</v>
      </c>
      <c r="AP43" s="444">
        <v>1750.6000000000001</v>
      </c>
      <c r="AQ43" s="648">
        <v>0</v>
      </c>
      <c r="AR43" s="445">
        <v>138655.55000000002</v>
      </c>
      <c r="AT43" s="445">
        <v>124507</v>
      </c>
      <c r="AU43" s="445">
        <v>14148.550000000017</v>
      </c>
      <c r="BE43" s="15">
        <v>2013</v>
      </c>
    </row>
    <row r="44" spans="1:57" x14ac:dyDescent="0.25">
      <c r="A44" s="15" t="s">
        <v>876</v>
      </c>
      <c r="B44" s="15" t="s">
        <v>877</v>
      </c>
      <c r="C44" s="404" t="s">
        <v>877</v>
      </c>
      <c r="D44" s="405"/>
      <c r="E44" s="405">
        <v>2010</v>
      </c>
      <c r="F44" s="446">
        <v>2010</v>
      </c>
      <c r="G44" s="437">
        <v>5010</v>
      </c>
      <c r="H44" s="438">
        <v>3780</v>
      </c>
      <c r="I44" s="439">
        <v>4653</v>
      </c>
      <c r="J44" s="409">
        <v>13443</v>
      </c>
      <c r="K44" s="440" t="s">
        <v>850</v>
      </c>
      <c r="L44" s="411"/>
      <c r="M44" s="412">
        <v>0.57616000000000001</v>
      </c>
      <c r="N44" s="439">
        <v>2887</v>
      </c>
      <c r="O44" s="437">
        <v>2178</v>
      </c>
      <c r="P44" s="439">
        <v>2681</v>
      </c>
      <c r="Q44" s="441">
        <v>7746</v>
      </c>
      <c r="R44" s="412">
        <v>4.4699999999999997E-2</v>
      </c>
      <c r="S44" s="439">
        <v>224</v>
      </c>
      <c r="T44" s="437">
        <v>169</v>
      </c>
      <c r="U44" s="439">
        <v>208</v>
      </c>
      <c r="V44" s="441">
        <v>601</v>
      </c>
      <c r="W44" s="417">
        <v>8347</v>
      </c>
      <c r="X44" s="411"/>
      <c r="Y44" s="412">
        <v>0</v>
      </c>
      <c r="Z44" s="437">
        <v>0</v>
      </c>
      <c r="AA44" s="437">
        <v>0</v>
      </c>
      <c r="AB44" s="439">
        <v>0</v>
      </c>
      <c r="AC44" s="417">
        <v>0</v>
      </c>
      <c r="AD44" s="411"/>
      <c r="AE44" s="412">
        <v>0.30464000000000002</v>
      </c>
      <c r="AF44" s="437">
        <v>1526</v>
      </c>
      <c r="AG44" s="437">
        <v>1152</v>
      </c>
      <c r="AH44" s="439">
        <v>1417</v>
      </c>
      <c r="AI44" s="417">
        <v>4095</v>
      </c>
      <c r="AJ44" s="442">
        <v>0</v>
      </c>
      <c r="AK44" s="442">
        <v>0</v>
      </c>
      <c r="AL44" s="442">
        <v>0</v>
      </c>
      <c r="AM44" s="443">
        <v>70575.75</v>
      </c>
      <c r="AN44" s="443">
        <v>4647.5999999999995</v>
      </c>
      <c r="AO44" s="443">
        <v>120.2</v>
      </c>
      <c r="AP44" s="444">
        <v>0</v>
      </c>
      <c r="AQ44" s="648">
        <v>0</v>
      </c>
      <c r="AR44" s="445">
        <v>75343.55</v>
      </c>
      <c r="AT44" s="445">
        <v>81201</v>
      </c>
      <c r="AU44" s="445">
        <v>-5857.4499999999971</v>
      </c>
      <c r="BE44" s="15">
        <v>2010</v>
      </c>
    </row>
    <row r="45" spans="1:57" x14ac:dyDescent="0.25">
      <c r="A45" s="15" t="s">
        <v>878</v>
      </c>
      <c r="B45" s="15" t="s">
        <v>94</v>
      </c>
      <c r="C45" s="404" t="s">
        <v>94</v>
      </c>
      <c r="D45" s="405"/>
      <c r="E45" s="405">
        <v>2002</v>
      </c>
      <c r="F45" s="446">
        <v>2002</v>
      </c>
      <c r="G45" s="437">
        <v>8748</v>
      </c>
      <c r="H45" s="438">
        <v>9898</v>
      </c>
      <c r="I45" s="439">
        <v>9038.5714285714294</v>
      </c>
      <c r="J45" s="409">
        <v>27684.571428571428</v>
      </c>
      <c r="K45" s="440" t="s">
        <v>850</v>
      </c>
      <c r="L45" s="411"/>
      <c r="M45" s="412">
        <v>1.163E-2</v>
      </c>
      <c r="N45" s="439">
        <v>102</v>
      </c>
      <c r="O45" s="437">
        <v>115</v>
      </c>
      <c r="P45" s="439">
        <v>105</v>
      </c>
      <c r="Q45" s="441">
        <v>322</v>
      </c>
      <c r="R45" s="412">
        <v>0.31545000000000001</v>
      </c>
      <c r="S45" s="439">
        <v>2760</v>
      </c>
      <c r="T45" s="437">
        <v>3122</v>
      </c>
      <c r="U45" s="439">
        <v>2851</v>
      </c>
      <c r="V45" s="441">
        <v>8733</v>
      </c>
      <c r="W45" s="417">
        <v>9055</v>
      </c>
      <c r="X45" s="411"/>
      <c r="Y45" s="412">
        <v>0.11952</v>
      </c>
      <c r="Z45" s="437">
        <v>1046</v>
      </c>
      <c r="AA45" s="437">
        <v>1183</v>
      </c>
      <c r="AB45" s="439">
        <v>1080</v>
      </c>
      <c r="AC45" s="417">
        <v>3309</v>
      </c>
      <c r="AD45" s="411"/>
      <c r="AE45" s="412">
        <v>0.10231</v>
      </c>
      <c r="AF45" s="437">
        <v>895</v>
      </c>
      <c r="AG45" s="437">
        <v>1013</v>
      </c>
      <c r="AH45" s="439">
        <v>925</v>
      </c>
      <c r="AI45" s="417">
        <v>2833</v>
      </c>
      <c r="AJ45" s="442">
        <v>0</v>
      </c>
      <c r="AK45" s="442">
        <v>0</v>
      </c>
      <c r="AL45" s="442">
        <v>0</v>
      </c>
      <c r="AM45" s="443">
        <v>145344</v>
      </c>
      <c r="AN45" s="443">
        <v>193.2</v>
      </c>
      <c r="AO45" s="443">
        <v>1746.6000000000001</v>
      </c>
      <c r="AP45" s="444">
        <v>661.80000000000007</v>
      </c>
      <c r="AQ45" s="648">
        <v>0</v>
      </c>
      <c r="AR45" s="445">
        <v>147945.60000000001</v>
      </c>
      <c r="AT45" s="445">
        <v>139672</v>
      </c>
      <c r="AU45" s="445">
        <v>8273.6000000000058</v>
      </c>
      <c r="BE45" s="15">
        <v>2002</v>
      </c>
    </row>
    <row r="46" spans="1:57" x14ac:dyDescent="0.25">
      <c r="A46" s="15" t="s">
        <v>879</v>
      </c>
      <c r="B46" s="15" t="s">
        <v>880</v>
      </c>
      <c r="C46" s="404" t="s">
        <v>880</v>
      </c>
      <c r="D46" s="405"/>
      <c r="E46" s="405">
        <v>2006</v>
      </c>
      <c r="F46" s="446">
        <v>2006</v>
      </c>
      <c r="G46" s="437">
        <v>9450</v>
      </c>
      <c r="H46" s="438">
        <v>9327.7333333333336</v>
      </c>
      <c r="I46" s="439">
        <v>9144</v>
      </c>
      <c r="J46" s="409">
        <v>27921.733333333334</v>
      </c>
      <c r="K46" s="440" t="s">
        <v>850</v>
      </c>
      <c r="L46" s="411"/>
      <c r="M46" s="412">
        <v>0</v>
      </c>
      <c r="N46" s="439">
        <v>0</v>
      </c>
      <c r="O46" s="437">
        <v>0</v>
      </c>
      <c r="P46" s="439">
        <v>0</v>
      </c>
      <c r="Q46" s="441">
        <v>0</v>
      </c>
      <c r="R46" s="412">
        <v>4.768E-2</v>
      </c>
      <c r="S46" s="439">
        <v>451</v>
      </c>
      <c r="T46" s="437">
        <v>445</v>
      </c>
      <c r="U46" s="439">
        <v>436</v>
      </c>
      <c r="V46" s="441">
        <v>1332</v>
      </c>
      <c r="W46" s="417">
        <v>1332</v>
      </c>
      <c r="X46" s="411"/>
      <c r="Y46" s="412">
        <v>0.18915999999999999</v>
      </c>
      <c r="Z46" s="437">
        <v>1788</v>
      </c>
      <c r="AA46" s="437">
        <v>1764</v>
      </c>
      <c r="AB46" s="439">
        <v>1730</v>
      </c>
      <c r="AC46" s="417">
        <v>5282</v>
      </c>
      <c r="AD46" s="411"/>
      <c r="AE46" s="412">
        <v>0.12157999999999999</v>
      </c>
      <c r="AF46" s="437">
        <v>1149</v>
      </c>
      <c r="AG46" s="437">
        <v>1134</v>
      </c>
      <c r="AH46" s="439">
        <v>1112</v>
      </c>
      <c r="AI46" s="417">
        <v>3395</v>
      </c>
      <c r="AJ46" s="442">
        <v>0</v>
      </c>
      <c r="AK46" s="442">
        <v>0</v>
      </c>
      <c r="AL46" s="442">
        <v>0</v>
      </c>
      <c r="AM46" s="443">
        <v>146589.1</v>
      </c>
      <c r="AN46" s="443">
        <v>0</v>
      </c>
      <c r="AO46" s="443">
        <v>266.40000000000003</v>
      </c>
      <c r="AP46" s="444">
        <v>1056.4000000000001</v>
      </c>
      <c r="AQ46" s="648">
        <v>0</v>
      </c>
      <c r="AR46" s="445">
        <v>147911.9</v>
      </c>
      <c r="AT46" s="445">
        <v>130862</v>
      </c>
      <c r="AU46" s="445">
        <v>17049.899999999994</v>
      </c>
      <c r="BE46" s="15">
        <v>2006</v>
      </c>
    </row>
    <row r="47" spans="1:57" x14ac:dyDescent="0.25">
      <c r="A47" s="15" t="s">
        <v>881</v>
      </c>
      <c r="B47" s="15" t="s">
        <v>113</v>
      </c>
      <c r="C47" s="404" t="s">
        <v>113</v>
      </c>
      <c r="D47" s="405"/>
      <c r="E47" s="405">
        <v>2024</v>
      </c>
      <c r="F47" s="446">
        <v>2024</v>
      </c>
      <c r="G47" s="437">
        <v>9360</v>
      </c>
      <c r="H47" s="438">
        <v>6244</v>
      </c>
      <c r="I47" s="439">
        <v>8640</v>
      </c>
      <c r="J47" s="409">
        <v>24244</v>
      </c>
      <c r="K47" s="440" t="s">
        <v>850</v>
      </c>
      <c r="L47" s="411"/>
      <c r="M47" s="412">
        <v>0</v>
      </c>
      <c r="N47" s="439">
        <v>0</v>
      </c>
      <c r="O47" s="437">
        <v>0</v>
      </c>
      <c r="P47" s="439">
        <v>0</v>
      </c>
      <c r="Q47" s="441">
        <v>0</v>
      </c>
      <c r="R47" s="412">
        <v>8.9719999999999994E-2</v>
      </c>
      <c r="S47" s="439">
        <v>840</v>
      </c>
      <c r="T47" s="437">
        <v>560</v>
      </c>
      <c r="U47" s="439">
        <v>775</v>
      </c>
      <c r="V47" s="441">
        <v>2175</v>
      </c>
      <c r="W47" s="417">
        <v>2175</v>
      </c>
      <c r="X47" s="411"/>
      <c r="Y47" s="412">
        <v>3.6450000000000003E-2</v>
      </c>
      <c r="Z47" s="437">
        <v>341</v>
      </c>
      <c r="AA47" s="437">
        <v>228</v>
      </c>
      <c r="AB47" s="439">
        <v>315</v>
      </c>
      <c r="AC47" s="417">
        <v>884</v>
      </c>
      <c r="AD47" s="411"/>
      <c r="AE47" s="412">
        <v>0.23543</v>
      </c>
      <c r="AF47" s="437">
        <v>2204</v>
      </c>
      <c r="AG47" s="437">
        <v>1470</v>
      </c>
      <c r="AH47" s="439">
        <v>2034</v>
      </c>
      <c r="AI47" s="417">
        <v>5708</v>
      </c>
      <c r="AJ47" s="442">
        <v>0</v>
      </c>
      <c r="AK47" s="442">
        <v>0</v>
      </c>
      <c r="AL47" s="442">
        <v>0</v>
      </c>
      <c r="AM47" s="443">
        <v>127281</v>
      </c>
      <c r="AN47" s="443">
        <v>0</v>
      </c>
      <c r="AO47" s="443">
        <v>435</v>
      </c>
      <c r="AP47" s="444">
        <v>176.8</v>
      </c>
      <c r="AQ47" s="648">
        <v>0</v>
      </c>
      <c r="AR47" s="445">
        <v>127892.8</v>
      </c>
      <c r="AT47" s="445">
        <v>127191</v>
      </c>
      <c r="AU47" s="445">
        <v>701.80000000000291</v>
      </c>
      <c r="BE47" s="15">
        <v>2024</v>
      </c>
    </row>
    <row r="48" spans="1:57" x14ac:dyDescent="0.25">
      <c r="A48" s="15" t="s">
        <v>882</v>
      </c>
      <c r="B48" s="15" t="s">
        <v>139</v>
      </c>
      <c r="C48" s="404" t="s">
        <v>139</v>
      </c>
      <c r="D48" s="405"/>
      <c r="E48" s="405">
        <v>3544</v>
      </c>
      <c r="F48" s="446">
        <v>3544</v>
      </c>
      <c r="G48" s="437">
        <v>9360</v>
      </c>
      <c r="H48" s="438">
        <v>7770</v>
      </c>
      <c r="I48" s="439">
        <v>8589</v>
      </c>
      <c r="J48" s="409">
        <v>25719</v>
      </c>
      <c r="K48" s="440" t="s">
        <v>850</v>
      </c>
      <c r="L48" s="411"/>
      <c r="M48" s="412">
        <v>0.94147999999999998</v>
      </c>
      <c r="N48" s="439">
        <v>8812</v>
      </c>
      <c r="O48" s="437">
        <v>7315</v>
      </c>
      <c r="P48" s="439">
        <v>8086</v>
      </c>
      <c r="Q48" s="441">
        <v>24213</v>
      </c>
      <c r="R48" s="412">
        <v>4.8349999999999997E-2</v>
      </c>
      <c r="S48" s="439">
        <v>453</v>
      </c>
      <c r="T48" s="437">
        <v>376</v>
      </c>
      <c r="U48" s="439">
        <v>415</v>
      </c>
      <c r="V48" s="441">
        <v>1244</v>
      </c>
      <c r="W48" s="417">
        <v>25457</v>
      </c>
      <c r="X48" s="411"/>
      <c r="Y48" s="412">
        <v>0.13231999999999999</v>
      </c>
      <c r="Z48" s="437">
        <v>1239</v>
      </c>
      <c r="AA48" s="437">
        <v>1028</v>
      </c>
      <c r="AB48" s="439">
        <v>1136</v>
      </c>
      <c r="AC48" s="417">
        <v>3403</v>
      </c>
      <c r="AD48" s="411"/>
      <c r="AE48" s="412">
        <v>0.29770999999999997</v>
      </c>
      <c r="AF48" s="437">
        <v>2787</v>
      </c>
      <c r="AG48" s="437">
        <v>2313</v>
      </c>
      <c r="AH48" s="439">
        <v>2557</v>
      </c>
      <c r="AI48" s="417">
        <v>7657</v>
      </c>
      <c r="AJ48" s="442">
        <v>0</v>
      </c>
      <c r="AK48" s="442">
        <v>0</v>
      </c>
      <c r="AL48" s="442">
        <v>0</v>
      </c>
      <c r="AM48" s="443">
        <v>135024.75</v>
      </c>
      <c r="AN48" s="443">
        <v>14527.8</v>
      </c>
      <c r="AO48" s="443">
        <v>248.8</v>
      </c>
      <c r="AP48" s="444">
        <v>680.6</v>
      </c>
      <c r="AQ48" s="648">
        <v>0</v>
      </c>
      <c r="AR48" s="445">
        <v>150481.94999999998</v>
      </c>
      <c r="AT48" s="445">
        <v>144690</v>
      </c>
      <c r="AU48" s="445">
        <v>5791.9499999999825</v>
      </c>
      <c r="BE48" s="15">
        <v>3544</v>
      </c>
    </row>
    <row r="49" spans="1:57" x14ac:dyDescent="0.25">
      <c r="A49" s="15" t="s">
        <v>883</v>
      </c>
      <c r="B49" s="15" t="s">
        <v>884</v>
      </c>
      <c r="C49" s="404" t="s">
        <v>884</v>
      </c>
      <c r="D49" s="405"/>
      <c r="E49" s="405">
        <v>2022</v>
      </c>
      <c r="F49" s="446">
        <v>2022</v>
      </c>
      <c r="G49" s="437">
        <v>14460</v>
      </c>
      <c r="H49" s="438">
        <v>12250</v>
      </c>
      <c r="I49" s="439">
        <v>12491</v>
      </c>
      <c r="J49" s="409">
        <v>39201</v>
      </c>
      <c r="K49" s="440" t="s">
        <v>850</v>
      </c>
      <c r="L49" s="411"/>
      <c r="M49" s="412">
        <v>0.31735000000000002</v>
      </c>
      <c r="N49" s="439">
        <v>4589</v>
      </c>
      <c r="O49" s="437">
        <v>3888</v>
      </c>
      <c r="P49" s="439">
        <v>3964</v>
      </c>
      <c r="Q49" s="441">
        <v>12441</v>
      </c>
      <c r="R49" s="412">
        <v>0.50277000000000005</v>
      </c>
      <c r="S49" s="439">
        <v>7270</v>
      </c>
      <c r="T49" s="437">
        <v>6159</v>
      </c>
      <c r="U49" s="439">
        <v>6280</v>
      </c>
      <c r="V49" s="441">
        <v>19709</v>
      </c>
      <c r="W49" s="417">
        <v>32150</v>
      </c>
      <c r="X49" s="411"/>
      <c r="Y49" s="412">
        <v>0.31919999999999998</v>
      </c>
      <c r="Z49" s="437">
        <v>4616</v>
      </c>
      <c r="AA49" s="437">
        <v>3910</v>
      </c>
      <c r="AB49" s="439">
        <v>3987</v>
      </c>
      <c r="AC49" s="417">
        <v>12513</v>
      </c>
      <c r="AD49" s="411"/>
      <c r="AE49" s="412">
        <v>0.34486</v>
      </c>
      <c r="AF49" s="437">
        <v>4987</v>
      </c>
      <c r="AG49" s="437">
        <v>4225</v>
      </c>
      <c r="AH49" s="439">
        <v>4308</v>
      </c>
      <c r="AI49" s="417">
        <v>13520</v>
      </c>
      <c r="AJ49" s="442">
        <v>0</v>
      </c>
      <c r="AK49" s="442">
        <v>0</v>
      </c>
      <c r="AL49" s="442">
        <v>0</v>
      </c>
      <c r="AM49" s="443">
        <v>205805.25</v>
      </c>
      <c r="AN49" s="443">
        <v>7464.5999999999995</v>
      </c>
      <c r="AO49" s="443">
        <v>3941.8</v>
      </c>
      <c r="AP49" s="444">
        <v>2502.6000000000004</v>
      </c>
      <c r="AQ49" s="648">
        <v>0</v>
      </c>
      <c r="AR49" s="445">
        <v>219714.25</v>
      </c>
      <c r="AT49" s="445">
        <v>184783</v>
      </c>
      <c r="AU49" s="445">
        <v>34931.25</v>
      </c>
      <c r="BE49" s="15">
        <v>2022</v>
      </c>
    </row>
    <row r="50" spans="1:57" x14ac:dyDescent="0.25">
      <c r="A50" s="15" t="s">
        <v>885</v>
      </c>
      <c r="B50" s="15" t="s">
        <v>886</v>
      </c>
      <c r="C50" s="404" t="s">
        <v>886</v>
      </c>
      <c r="D50" s="405"/>
      <c r="E50" s="405">
        <v>2020</v>
      </c>
      <c r="F50" s="446">
        <v>2020</v>
      </c>
      <c r="G50" s="437">
        <v>6303</v>
      </c>
      <c r="H50" s="438">
        <v>4844</v>
      </c>
      <c r="I50" s="439">
        <v>6840</v>
      </c>
      <c r="J50" s="409">
        <v>17987</v>
      </c>
      <c r="K50" s="440" t="s">
        <v>850</v>
      </c>
      <c r="L50" s="411"/>
      <c r="M50" s="412">
        <v>0.29104999999999998</v>
      </c>
      <c r="N50" s="439">
        <v>1834</v>
      </c>
      <c r="O50" s="437">
        <v>1410</v>
      </c>
      <c r="P50" s="439">
        <v>1991</v>
      </c>
      <c r="Q50" s="441">
        <v>5235</v>
      </c>
      <c r="R50" s="412">
        <v>0.59931999999999996</v>
      </c>
      <c r="S50" s="439">
        <v>3778</v>
      </c>
      <c r="T50" s="437">
        <v>2903</v>
      </c>
      <c r="U50" s="439">
        <v>4099</v>
      </c>
      <c r="V50" s="441">
        <v>10780</v>
      </c>
      <c r="W50" s="417">
        <v>16015</v>
      </c>
      <c r="X50" s="411"/>
      <c r="Y50" s="412">
        <v>2.5059999999999999E-2</v>
      </c>
      <c r="Z50" s="437">
        <v>158</v>
      </c>
      <c r="AA50" s="437">
        <v>121</v>
      </c>
      <c r="AB50" s="439">
        <v>171</v>
      </c>
      <c r="AC50" s="417">
        <v>450</v>
      </c>
      <c r="AD50" s="411"/>
      <c r="AE50" s="412">
        <v>0.25972000000000001</v>
      </c>
      <c r="AF50" s="437">
        <v>1637</v>
      </c>
      <c r="AG50" s="437">
        <v>1258</v>
      </c>
      <c r="AH50" s="439">
        <v>1776</v>
      </c>
      <c r="AI50" s="417">
        <v>4671</v>
      </c>
      <c r="AJ50" s="442">
        <v>0</v>
      </c>
      <c r="AK50" s="442">
        <v>0</v>
      </c>
      <c r="AL50" s="442">
        <v>0</v>
      </c>
      <c r="AM50" s="443">
        <v>94431.75</v>
      </c>
      <c r="AN50" s="443">
        <v>3141</v>
      </c>
      <c r="AO50" s="443">
        <v>2156</v>
      </c>
      <c r="AP50" s="444">
        <v>90</v>
      </c>
      <c r="AQ50" s="648">
        <v>0</v>
      </c>
      <c r="AR50" s="445">
        <v>99818.75</v>
      </c>
      <c r="AT50" s="445">
        <v>96272</v>
      </c>
      <c r="AU50" s="445">
        <v>3546.75</v>
      </c>
      <c r="BE50" s="15">
        <v>2020</v>
      </c>
    </row>
    <row r="51" spans="1:57" x14ac:dyDescent="0.25">
      <c r="A51" s="15" t="s">
        <v>887</v>
      </c>
      <c r="B51" s="15" t="s">
        <v>888</v>
      </c>
      <c r="C51" s="404" t="s">
        <v>889</v>
      </c>
      <c r="D51" s="405"/>
      <c r="E51" s="446" t="s">
        <v>890</v>
      </c>
      <c r="F51" s="446">
        <v>2028</v>
      </c>
      <c r="G51" s="437">
        <v>3870</v>
      </c>
      <c r="H51" s="438">
        <v>4515</v>
      </c>
      <c r="I51" s="439">
        <v>4680</v>
      </c>
      <c r="J51" s="409">
        <v>13065</v>
      </c>
      <c r="K51" s="440" t="s">
        <v>850</v>
      </c>
      <c r="L51" s="411"/>
      <c r="M51" s="412">
        <v>0.40186480186480189</v>
      </c>
      <c r="N51" s="439">
        <v>1555</v>
      </c>
      <c r="O51" s="437">
        <v>1814</v>
      </c>
      <c r="P51" s="439">
        <v>1881</v>
      </c>
      <c r="Q51" s="441">
        <v>5250</v>
      </c>
      <c r="R51" s="412">
        <v>0.18690999999999999</v>
      </c>
      <c r="S51" s="439">
        <v>723</v>
      </c>
      <c r="T51" s="437">
        <v>844</v>
      </c>
      <c r="U51" s="439">
        <v>875</v>
      </c>
      <c r="V51" s="441">
        <v>2442</v>
      </c>
      <c r="W51" s="417">
        <v>7692</v>
      </c>
      <c r="X51" s="411"/>
      <c r="Y51" s="412">
        <v>0.1169</v>
      </c>
      <c r="Z51" s="437">
        <v>452</v>
      </c>
      <c r="AA51" s="437">
        <v>528</v>
      </c>
      <c r="AB51" s="439">
        <v>547</v>
      </c>
      <c r="AC51" s="417">
        <v>1527</v>
      </c>
      <c r="AD51" s="411"/>
      <c r="AE51" s="412">
        <v>3.721E-2</v>
      </c>
      <c r="AF51" s="437">
        <v>144</v>
      </c>
      <c r="AG51" s="437">
        <v>168</v>
      </c>
      <c r="AH51" s="439">
        <v>174</v>
      </c>
      <c r="AI51" s="417">
        <v>486</v>
      </c>
      <c r="AJ51" s="442">
        <v>0</v>
      </c>
      <c r="AK51" s="442">
        <v>0</v>
      </c>
      <c r="AL51" s="442">
        <v>0</v>
      </c>
      <c r="AM51" s="443">
        <v>68591.25</v>
      </c>
      <c r="AN51" s="443">
        <v>3150</v>
      </c>
      <c r="AO51" s="443">
        <v>488.40000000000003</v>
      </c>
      <c r="AP51" s="444">
        <v>305.40000000000003</v>
      </c>
      <c r="AQ51" s="648">
        <v>0</v>
      </c>
      <c r="AR51" s="445">
        <v>72535.049999999988</v>
      </c>
      <c r="AT51" s="445">
        <v>39570</v>
      </c>
      <c r="AU51" s="445">
        <v>32965.049999999988</v>
      </c>
      <c r="BE51" s="15">
        <v>2028</v>
      </c>
    </row>
    <row r="52" spans="1:57" x14ac:dyDescent="0.25">
      <c r="A52" s="15" t="s">
        <v>891</v>
      </c>
      <c r="B52" s="15" t="s">
        <v>892</v>
      </c>
      <c r="C52" s="404" t="s">
        <v>892</v>
      </c>
      <c r="D52" s="405"/>
      <c r="E52" s="405">
        <v>3543</v>
      </c>
      <c r="F52" s="446">
        <v>3543</v>
      </c>
      <c r="G52" s="437">
        <v>13419</v>
      </c>
      <c r="H52" s="438">
        <v>9527</v>
      </c>
      <c r="I52" s="439">
        <v>11202</v>
      </c>
      <c r="J52" s="409">
        <v>34148</v>
      </c>
      <c r="K52" s="440" t="s">
        <v>850</v>
      </c>
      <c r="L52" s="411"/>
      <c r="M52" s="412">
        <v>0.21561</v>
      </c>
      <c r="N52" s="439">
        <v>2893</v>
      </c>
      <c r="O52" s="437">
        <v>2054</v>
      </c>
      <c r="P52" s="439">
        <v>2415</v>
      </c>
      <c r="Q52" s="441">
        <v>7362</v>
      </c>
      <c r="R52" s="412">
        <v>0.34969</v>
      </c>
      <c r="S52" s="439">
        <v>4692</v>
      </c>
      <c r="T52" s="437">
        <v>3331</v>
      </c>
      <c r="U52" s="439">
        <v>3917</v>
      </c>
      <c r="V52" s="441">
        <v>11940</v>
      </c>
      <c r="W52" s="417">
        <v>19302</v>
      </c>
      <c r="X52" s="411"/>
      <c r="Y52" s="412">
        <v>0.16761000000000001</v>
      </c>
      <c r="Z52" s="437">
        <v>2249</v>
      </c>
      <c r="AA52" s="437">
        <v>1597</v>
      </c>
      <c r="AB52" s="439">
        <v>1878</v>
      </c>
      <c r="AC52" s="417">
        <v>5724</v>
      </c>
      <c r="AD52" s="411"/>
      <c r="AE52" s="412">
        <v>0.13713</v>
      </c>
      <c r="AF52" s="437">
        <v>1840</v>
      </c>
      <c r="AG52" s="437">
        <v>1306</v>
      </c>
      <c r="AH52" s="439">
        <v>1536</v>
      </c>
      <c r="AI52" s="417">
        <v>4682</v>
      </c>
      <c r="AJ52" s="442">
        <v>0</v>
      </c>
      <c r="AK52" s="442">
        <v>0</v>
      </c>
      <c r="AL52" s="442">
        <v>0</v>
      </c>
      <c r="AM52" s="443">
        <v>179277</v>
      </c>
      <c r="AN52" s="443">
        <v>4417.2</v>
      </c>
      <c r="AO52" s="443">
        <v>2388</v>
      </c>
      <c r="AP52" s="444">
        <v>1144.8</v>
      </c>
      <c r="AQ52" s="648">
        <v>0</v>
      </c>
      <c r="AR52" s="445">
        <v>187227</v>
      </c>
      <c r="AT52" s="445">
        <v>168770</v>
      </c>
      <c r="AU52" s="445">
        <v>18457</v>
      </c>
      <c r="BE52" s="15">
        <v>3543</v>
      </c>
    </row>
    <row r="53" spans="1:57" x14ac:dyDescent="0.25">
      <c r="A53" s="15" t="s">
        <v>893</v>
      </c>
      <c r="B53" s="15" t="s">
        <v>894</v>
      </c>
      <c r="C53" s="404" t="s">
        <v>894</v>
      </c>
      <c r="D53" s="405"/>
      <c r="E53" s="405">
        <v>3158</v>
      </c>
      <c r="F53" s="446">
        <v>3158</v>
      </c>
      <c r="G53" s="437">
        <v>4680</v>
      </c>
      <c r="H53" s="438">
        <v>3472</v>
      </c>
      <c r="I53" s="439">
        <v>2892.8571428571427</v>
      </c>
      <c r="J53" s="409">
        <v>11044.857142857143</v>
      </c>
      <c r="K53" s="440" t="s">
        <v>850</v>
      </c>
      <c r="L53" s="411"/>
      <c r="M53" s="412">
        <v>0.59463999999999995</v>
      </c>
      <c r="N53" s="439">
        <v>2783</v>
      </c>
      <c r="O53" s="437">
        <v>2065</v>
      </c>
      <c r="P53" s="439">
        <v>1720</v>
      </c>
      <c r="Q53" s="441">
        <v>6568</v>
      </c>
      <c r="R53" s="412">
        <v>0.40536</v>
      </c>
      <c r="S53" s="439">
        <v>1897</v>
      </c>
      <c r="T53" s="437">
        <v>1407</v>
      </c>
      <c r="U53" s="439">
        <v>1173</v>
      </c>
      <c r="V53" s="441">
        <v>4477</v>
      </c>
      <c r="W53" s="417">
        <v>11045</v>
      </c>
      <c r="X53" s="411"/>
      <c r="Y53" s="412">
        <v>7.4999999999999997E-2</v>
      </c>
      <c r="Z53" s="437">
        <v>351</v>
      </c>
      <c r="AA53" s="437">
        <v>260</v>
      </c>
      <c r="AB53" s="439">
        <v>217</v>
      </c>
      <c r="AC53" s="417">
        <v>828</v>
      </c>
      <c r="AD53" s="411"/>
      <c r="AE53" s="412">
        <v>0.23036000000000001</v>
      </c>
      <c r="AF53" s="437">
        <v>1078</v>
      </c>
      <c r="AG53" s="437">
        <v>800</v>
      </c>
      <c r="AH53" s="439">
        <v>666</v>
      </c>
      <c r="AI53" s="417">
        <v>2544</v>
      </c>
      <c r="AJ53" s="442">
        <v>0</v>
      </c>
      <c r="AK53" s="442">
        <v>0</v>
      </c>
      <c r="AL53" s="442">
        <v>0</v>
      </c>
      <c r="AM53" s="443">
        <v>57985.5</v>
      </c>
      <c r="AN53" s="443">
        <v>3940.7999999999997</v>
      </c>
      <c r="AO53" s="443">
        <v>895.40000000000009</v>
      </c>
      <c r="AP53" s="444">
        <v>165.60000000000002</v>
      </c>
      <c r="AQ53" s="648">
        <v>0</v>
      </c>
      <c r="AR53" s="445">
        <v>62987.3</v>
      </c>
      <c r="AT53" s="445">
        <v>47787</v>
      </c>
      <c r="AU53" s="445">
        <v>15200.300000000003</v>
      </c>
      <c r="BE53" s="15">
        <v>3158</v>
      </c>
    </row>
    <row r="54" spans="1:57" x14ac:dyDescent="0.25">
      <c r="A54" s="15" t="s">
        <v>895</v>
      </c>
      <c r="B54" s="15" t="s">
        <v>896</v>
      </c>
      <c r="C54" s="404" t="s">
        <v>896</v>
      </c>
      <c r="D54" s="405"/>
      <c r="E54" s="405">
        <v>3528</v>
      </c>
      <c r="F54" s="446">
        <v>3528</v>
      </c>
      <c r="G54" s="437">
        <v>8853</v>
      </c>
      <c r="H54" s="438">
        <v>5124</v>
      </c>
      <c r="I54" s="439">
        <v>7560</v>
      </c>
      <c r="J54" s="409">
        <v>21537</v>
      </c>
      <c r="K54" s="440" t="s">
        <v>850</v>
      </c>
      <c r="L54" s="411"/>
      <c r="M54" s="412">
        <v>0.23216999999999999</v>
      </c>
      <c r="N54" s="439">
        <v>2055</v>
      </c>
      <c r="O54" s="437">
        <v>1190</v>
      </c>
      <c r="P54" s="439">
        <v>1755</v>
      </c>
      <c r="Q54" s="441">
        <v>5000</v>
      </c>
      <c r="R54" s="412">
        <v>0.41477000000000003</v>
      </c>
      <c r="S54" s="439">
        <v>3672</v>
      </c>
      <c r="T54" s="437">
        <v>2125</v>
      </c>
      <c r="U54" s="439">
        <v>3136</v>
      </c>
      <c r="V54" s="441">
        <v>8933</v>
      </c>
      <c r="W54" s="417">
        <v>13933</v>
      </c>
      <c r="X54" s="411"/>
      <c r="Y54" s="412">
        <v>0.20874000000000001</v>
      </c>
      <c r="Z54" s="437">
        <v>1848</v>
      </c>
      <c r="AA54" s="437">
        <v>1070</v>
      </c>
      <c r="AB54" s="439">
        <v>1578</v>
      </c>
      <c r="AC54" s="417">
        <v>4496</v>
      </c>
      <c r="AD54" s="411"/>
      <c r="AE54" s="412">
        <v>0.17319000000000001</v>
      </c>
      <c r="AF54" s="437">
        <v>1533</v>
      </c>
      <c r="AG54" s="437">
        <v>887</v>
      </c>
      <c r="AH54" s="439">
        <v>1309</v>
      </c>
      <c r="AI54" s="417">
        <v>3729</v>
      </c>
      <c r="AJ54" s="442">
        <v>0</v>
      </c>
      <c r="AK54" s="442">
        <v>0</v>
      </c>
      <c r="AL54" s="442">
        <v>0</v>
      </c>
      <c r="AM54" s="443">
        <v>113069.25</v>
      </c>
      <c r="AN54" s="443">
        <v>3000</v>
      </c>
      <c r="AO54" s="443">
        <v>1786.6000000000001</v>
      </c>
      <c r="AP54" s="444">
        <v>899.2</v>
      </c>
      <c r="AQ54" s="648">
        <v>0</v>
      </c>
      <c r="AR54" s="445">
        <v>118755.05</v>
      </c>
      <c r="AT54" s="445">
        <v>115046</v>
      </c>
      <c r="AU54" s="445">
        <v>3709.0500000000029</v>
      </c>
      <c r="BE54" s="15">
        <v>3528</v>
      </c>
    </row>
    <row r="55" spans="1:57" x14ac:dyDescent="0.25">
      <c r="A55" s="15" t="s">
        <v>897</v>
      </c>
      <c r="B55" s="15" t="s">
        <v>898</v>
      </c>
      <c r="C55" s="404" t="s">
        <v>898</v>
      </c>
      <c r="D55" s="405"/>
      <c r="E55" s="405">
        <v>3546</v>
      </c>
      <c r="F55" s="446">
        <v>3546</v>
      </c>
      <c r="G55" s="437">
        <v>12810</v>
      </c>
      <c r="H55" s="438">
        <v>9716</v>
      </c>
      <c r="I55" s="439">
        <v>11095.000000000002</v>
      </c>
      <c r="J55" s="409">
        <v>33621</v>
      </c>
      <c r="K55" s="440" t="s">
        <v>850</v>
      </c>
      <c r="L55" s="411"/>
      <c r="M55" s="412">
        <v>0.80425999999999997</v>
      </c>
      <c r="N55" s="439">
        <v>10303</v>
      </c>
      <c r="O55" s="437">
        <v>7814</v>
      </c>
      <c r="P55" s="439">
        <v>8923</v>
      </c>
      <c r="Q55" s="441">
        <v>27040</v>
      </c>
      <c r="R55" s="412">
        <v>9.6900000000000007E-3</v>
      </c>
      <c r="S55" s="439">
        <v>124</v>
      </c>
      <c r="T55" s="437">
        <v>94</v>
      </c>
      <c r="U55" s="439">
        <v>108</v>
      </c>
      <c r="V55" s="441">
        <v>326</v>
      </c>
      <c r="W55" s="417">
        <v>27366</v>
      </c>
      <c r="X55" s="411"/>
      <c r="Y55" s="412">
        <v>0.54457</v>
      </c>
      <c r="Z55" s="437">
        <v>6976</v>
      </c>
      <c r="AA55" s="437">
        <v>5291</v>
      </c>
      <c r="AB55" s="439">
        <v>6042</v>
      </c>
      <c r="AC55" s="417">
        <v>18309</v>
      </c>
      <c r="AD55" s="411"/>
      <c r="AE55" s="412">
        <v>0.26034000000000002</v>
      </c>
      <c r="AF55" s="437">
        <v>3335</v>
      </c>
      <c r="AG55" s="437">
        <v>2529</v>
      </c>
      <c r="AH55" s="439">
        <v>2888</v>
      </c>
      <c r="AI55" s="417">
        <v>8752</v>
      </c>
      <c r="AJ55" s="442">
        <v>0</v>
      </c>
      <c r="AK55" s="442">
        <v>0</v>
      </c>
      <c r="AL55" s="442">
        <v>0</v>
      </c>
      <c r="AM55" s="443">
        <v>176510.25</v>
      </c>
      <c r="AN55" s="443">
        <v>16224</v>
      </c>
      <c r="AO55" s="443">
        <v>65.2</v>
      </c>
      <c r="AP55" s="444">
        <v>3661.8</v>
      </c>
      <c r="AQ55" s="648">
        <v>0</v>
      </c>
      <c r="AR55" s="445">
        <v>196461.25</v>
      </c>
      <c r="AT55" s="445">
        <v>184545</v>
      </c>
      <c r="AU55" s="445">
        <v>11916.25</v>
      </c>
      <c r="BE55" s="15">
        <v>3546</v>
      </c>
    </row>
    <row r="56" spans="1:57" x14ac:dyDescent="0.25">
      <c r="A56" s="15" t="s">
        <v>899</v>
      </c>
      <c r="B56" s="15" t="s">
        <v>900</v>
      </c>
      <c r="C56" s="404" t="s">
        <v>900</v>
      </c>
      <c r="D56" s="405"/>
      <c r="E56" s="405">
        <v>3530</v>
      </c>
      <c r="F56" s="446">
        <v>3530</v>
      </c>
      <c r="G56" s="437">
        <v>9108</v>
      </c>
      <c r="H56" s="438">
        <v>10402</v>
      </c>
      <c r="I56" s="439">
        <v>9257.1428571428569</v>
      </c>
      <c r="J56" s="409">
        <v>28767.142857142855</v>
      </c>
      <c r="K56" s="440" t="s">
        <v>850</v>
      </c>
      <c r="L56" s="411"/>
      <c r="M56" s="412">
        <v>1.111E-2</v>
      </c>
      <c r="N56" s="439">
        <v>101</v>
      </c>
      <c r="O56" s="437">
        <v>116</v>
      </c>
      <c r="P56" s="439">
        <v>103</v>
      </c>
      <c r="Q56" s="441">
        <v>320</v>
      </c>
      <c r="R56" s="412">
        <v>9.9540000000000003E-2</v>
      </c>
      <c r="S56" s="439">
        <v>907</v>
      </c>
      <c r="T56" s="437">
        <v>1035</v>
      </c>
      <c r="U56" s="439">
        <v>921</v>
      </c>
      <c r="V56" s="441">
        <v>2863</v>
      </c>
      <c r="W56" s="417">
        <v>3183</v>
      </c>
      <c r="X56" s="411"/>
      <c r="Y56" s="412">
        <v>0</v>
      </c>
      <c r="Z56" s="437">
        <v>0</v>
      </c>
      <c r="AA56" s="437">
        <v>0</v>
      </c>
      <c r="AB56" s="439">
        <v>0</v>
      </c>
      <c r="AC56" s="417">
        <v>0</v>
      </c>
      <c r="AD56" s="411"/>
      <c r="AE56" s="412">
        <v>2.4889999999999999E-2</v>
      </c>
      <c r="AF56" s="437">
        <v>227</v>
      </c>
      <c r="AG56" s="437">
        <v>259</v>
      </c>
      <c r="AH56" s="439">
        <v>230</v>
      </c>
      <c r="AI56" s="417">
        <v>716</v>
      </c>
      <c r="AJ56" s="442">
        <v>0</v>
      </c>
      <c r="AK56" s="442">
        <v>0</v>
      </c>
      <c r="AL56" s="442">
        <v>0</v>
      </c>
      <c r="AM56" s="443">
        <v>151027.5</v>
      </c>
      <c r="AN56" s="443">
        <v>192</v>
      </c>
      <c r="AO56" s="443">
        <v>572.6</v>
      </c>
      <c r="AP56" s="444">
        <v>0</v>
      </c>
      <c r="AQ56" s="648">
        <v>0</v>
      </c>
      <c r="AR56" s="445">
        <v>151792.1</v>
      </c>
      <c r="AT56" s="445">
        <v>138345</v>
      </c>
      <c r="AU56" s="445">
        <v>13447.100000000006</v>
      </c>
      <c r="BE56" s="15">
        <v>3530</v>
      </c>
    </row>
    <row r="57" spans="1:57" x14ac:dyDescent="0.25">
      <c r="A57" s="15" t="s">
        <v>901</v>
      </c>
      <c r="B57" s="15" t="s">
        <v>902</v>
      </c>
      <c r="C57" s="404" t="s">
        <v>902</v>
      </c>
      <c r="D57" s="405"/>
      <c r="E57" s="405">
        <v>2007</v>
      </c>
      <c r="F57" s="446">
        <v>2007</v>
      </c>
      <c r="G57" s="437">
        <v>8712</v>
      </c>
      <c r="H57" s="438">
        <v>8610</v>
      </c>
      <c r="I57" s="439">
        <v>9360</v>
      </c>
      <c r="J57" s="409">
        <v>26682</v>
      </c>
      <c r="K57" s="440" t="s">
        <v>850</v>
      </c>
      <c r="L57" s="411"/>
      <c r="M57" s="412">
        <v>0.59257000000000004</v>
      </c>
      <c r="N57" s="439">
        <v>5162</v>
      </c>
      <c r="O57" s="437">
        <v>5102</v>
      </c>
      <c r="P57" s="439">
        <v>5546</v>
      </c>
      <c r="Q57" s="441">
        <v>15810</v>
      </c>
      <c r="R57" s="412">
        <v>0.23583000000000001</v>
      </c>
      <c r="S57" s="439">
        <v>2055</v>
      </c>
      <c r="T57" s="437">
        <v>2030</v>
      </c>
      <c r="U57" s="439">
        <v>2207</v>
      </c>
      <c r="V57" s="441">
        <v>6292</v>
      </c>
      <c r="W57" s="417">
        <v>22102</v>
      </c>
      <c r="X57" s="411"/>
      <c r="Y57" s="412">
        <v>1.004E-2</v>
      </c>
      <c r="Z57" s="437">
        <v>87</v>
      </c>
      <c r="AA57" s="437">
        <v>86</v>
      </c>
      <c r="AB57" s="439">
        <v>94</v>
      </c>
      <c r="AC57" s="417">
        <v>267</v>
      </c>
      <c r="AD57" s="411"/>
      <c r="AE57" s="412">
        <v>0.24235000000000001</v>
      </c>
      <c r="AF57" s="437">
        <v>2111</v>
      </c>
      <c r="AG57" s="437">
        <v>2087</v>
      </c>
      <c r="AH57" s="439">
        <v>2268</v>
      </c>
      <c r="AI57" s="417">
        <v>6466</v>
      </c>
      <c r="AJ57" s="442">
        <v>0</v>
      </c>
      <c r="AK57" s="442">
        <v>0</v>
      </c>
      <c r="AL57" s="442">
        <v>0</v>
      </c>
      <c r="AM57" s="443">
        <v>140080.5</v>
      </c>
      <c r="AN57" s="443">
        <v>9486</v>
      </c>
      <c r="AO57" s="443">
        <v>1258.4000000000001</v>
      </c>
      <c r="AP57" s="444">
        <v>53.400000000000006</v>
      </c>
      <c r="AQ57" s="648">
        <v>0</v>
      </c>
      <c r="AR57" s="445">
        <v>150878.29999999999</v>
      </c>
      <c r="AT57" s="445">
        <v>144163</v>
      </c>
      <c r="AU57" s="445">
        <v>6715.2999999999884</v>
      </c>
      <c r="BE57" s="15">
        <v>2007</v>
      </c>
    </row>
    <row r="58" spans="1:57" s="21" customFormat="1" ht="14.4" thickBot="1" x14ac:dyDescent="0.3">
      <c r="A58" s="15" t="s">
        <v>903</v>
      </c>
      <c r="C58" s="447" t="s">
        <v>904</v>
      </c>
      <c r="D58" s="448"/>
      <c r="E58" s="649" t="s">
        <v>905</v>
      </c>
      <c r="F58" s="449">
        <v>4000</v>
      </c>
      <c r="G58" s="437">
        <v>4320</v>
      </c>
      <c r="H58" s="438">
        <v>5040</v>
      </c>
      <c r="I58" s="439">
        <v>4320</v>
      </c>
      <c r="J58" s="409">
        <v>13680</v>
      </c>
      <c r="K58" s="440" t="s">
        <v>850</v>
      </c>
      <c r="L58" s="411"/>
      <c r="M58" s="412">
        <v>0.402020202020202</v>
      </c>
      <c r="N58" s="439">
        <v>1737</v>
      </c>
      <c r="O58" s="437">
        <v>2026</v>
      </c>
      <c r="P58" s="439">
        <v>1737</v>
      </c>
      <c r="Q58" s="441">
        <v>5500</v>
      </c>
      <c r="R58" s="412">
        <v>0.22626262626262628</v>
      </c>
      <c r="S58" s="439">
        <v>977</v>
      </c>
      <c r="T58" s="437">
        <v>1140</v>
      </c>
      <c r="U58" s="439">
        <v>977</v>
      </c>
      <c r="V58" s="441">
        <v>3094</v>
      </c>
      <c r="W58" s="417">
        <v>8594</v>
      </c>
      <c r="X58" s="411"/>
      <c r="Y58" s="412">
        <v>0.14393939393939395</v>
      </c>
      <c r="Z58" s="437">
        <v>622</v>
      </c>
      <c r="AA58" s="437">
        <v>725</v>
      </c>
      <c r="AB58" s="439">
        <v>622</v>
      </c>
      <c r="AC58" s="417">
        <v>1969</v>
      </c>
      <c r="AD58" s="411"/>
      <c r="AE58" s="412">
        <v>0</v>
      </c>
      <c r="AF58" s="437">
        <v>0</v>
      </c>
      <c r="AG58" s="437">
        <v>0</v>
      </c>
      <c r="AH58" s="439">
        <v>0</v>
      </c>
      <c r="AI58" s="417">
        <v>0</v>
      </c>
      <c r="AJ58" s="442">
        <v>0</v>
      </c>
      <c r="AK58" s="442">
        <v>0</v>
      </c>
      <c r="AL58" s="442">
        <v>0</v>
      </c>
      <c r="AM58" s="443">
        <v>71820</v>
      </c>
      <c r="AN58" s="443">
        <v>3300</v>
      </c>
      <c r="AO58" s="443">
        <v>618.80000000000007</v>
      </c>
      <c r="AP58" s="444">
        <v>393.8</v>
      </c>
      <c r="AQ58" s="648">
        <v>0</v>
      </c>
      <c r="AR58" s="445">
        <v>76132.600000000006</v>
      </c>
      <c r="AS58" s="15"/>
      <c r="AT58" s="445">
        <v>0</v>
      </c>
      <c r="AU58" s="445">
        <v>76132.600000000006</v>
      </c>
      <c r="AV58" s="15"/>
      <c r="AW58" s="15"/>
      <c r="AX58" s="15"/>
      <c r="BE58" s="15">
        <v>4000</v>
      </c>
    </row>
    <row r="59" spans="1:57" s="21" customFormat="1" ht="19.5" customHeight="1" thickBot="1" x14ac:dyDescent="0.3">
      <c r="C59" s="424" t="s">
        <v>906</v>
      </c>
      <c r="D59" s="262"/>
      <c r="E59" s="262"/>
      <c r="F59" s="710"/>
      <c r="G59" s="34">
        <v>267076.8</v>
      </c>
      <c r="H59" s="34">
        <v>215176.73333333334</v>
      </c>
      <c r="I59" s="34">
        <v>239854.48051948051</v>
      </c>
      <c r="J59" s="450">
        <v>722108.01385281386</v>
      </c>
      <c r="K59" s="262"/>
      <c r="L59" s="411"/>
      <c r="M59" s="431"/>
      <c r="N59" s="52">
        <v>108080</v>
      </c>
      <c r="O59" s="34">
        <v>82693</v>
      </c>
      <c r="P59" s="34">
        <v>93449</v>
      </c>
      <c r="Q59" s="36">
        <v>284222</v>
      </c>
      <c r="R59" s="431"/>
      <c r="S59" s="52">
        <v>67402</v>
      </c>
      <c r="T59" s="35">
        <v>51748</v>
      </c>
      <c r="U59" s="33">
        <v>59553</v>
      </c>
      <c r="V59" s="36">
        <v>178703</v>
      </c>
      <c r="W59" s="433">
        <v>462925</v>
      </c>
      <c r="X59" s="411"/>
      <c r="Y59" s="431"/>
      <c r="Z59" s="35">
        <v>40657</v>
      </c>
      <c r="AA59" s="35">
        <v>32888</v>
      </c>
      <c r="AB59" s="35">
        <v>35927</v>
      </c>
      <c r="AC59" s="35">
        <v>109472</v>
      </c>
      <c r="AD59" s="451"/>
      <c r="AE59" s="431"/>
      <c r="AF59" s="35">
        <v>66466</v>
      </c>
      <c r="AG59" s="35">
        <v>50860</v>
      </c>
      <c r="AH59" s="35">
        <v>57582</v>
      </c>
      <c r="AI59" s="35">
        <v>174908</v>
      </c>
      <c r="AJ59" s="35">
        <v>0</v>
      </c>
      <c r="AK59" s="35">
        <v>0</v>
      </c>
      <c r="AL59" s="35">
        <v>0</v>
      </c>
      <c r="AM59" s="35">
        <v>3791067.0727272728</v>
      </c>
      <c r="AN59" s="35">
        <v>170533.19999999998</v>
      </c>
      <c r="AO59" s="35">
        <v>35740.6</v>
      </c>
      <c r="AP59" s="650">
        <v>21894.399999999998</v>
      </c>
      <c r="AQ59" s="35">
        <v>0</v>
      </c>
      <c r="AR59" s="35">
        <v>4019235.272727272</v>
      </c>
      <c r="AT59" s="35">
        <v>3619273</v>
      </c>
      <c r="AU59" s="35">
        <v>399962.27272727259</v>
      </c>
    </row>
    <row r="60" spans="1:57" s="21" customFormat="1" ht="22.5" customHeight="1" thickBot="1" x14ac:dyDescent="0.3">
      <c r="C60" s="37" t="s">
        <v>907</v>
      </c>
      <c r="D60" s="38"/>
      <c r="E60" s="38"/>
      <c r="F60" s="713"/>
      <c r="G60" s="39">
        <v>502600.8</v>
      </c>
      <c r="H60" s="39">
        <v>409376.33333333337</v>
      </c>
      <c r="I60" s="39">
        <v>459145.93506493507</v>
      </c>
      <c r="J60" s="452">
        <v>1371123.0683982684</v>
      </c>
      <c r="K60" s="38"/>
      <c r="L60" s="453"/>
      <c r="M60" s="454"/>
      <c r="N60" s="40">
        <v>202017</v>
      </c>
      <c r="O60" s="41">
        <v>154948</v>
      </c>
      <c r="P60" s="41">
        <v>180268</v>
      </c>
      <c r="Q60" s="42">
        <v>537233</v>
      </c>
      <c r="R60" s="454"/>
      <c r="S60" s="40">
        <v>132698</v>
      </c>
      <c r="T60" s="41">
        <v>104586</v>
      </c>
      <c r="U60" s="41">
        <v>119896</v>
      </c>
      <c r="V60" s="42">
        <v>357180</v>
      </c>
      <c r="W60" s="455">
        <v>894413</v>
      </c>
      <c r="X60" s="453"/>
      <c r="Y60" s="454"/>
      <c r="Z60" s="41">
        <v>57753</v>
      </c>
      <c r="AA60" s="41">
        <v>47539</v>
      </c>
      <c r="AB60" s="41">
        <v>51327</v>
      </c>
      <c r="AC60" s="456">
        <v>156619</v>
      </c>
      <c r="AD60" s="457"/>
      <c r="AE60" s="454"/>
      <c r="AF60" s="41">
        <v>122376</v>
      </c>
      <c r="AG60" s="41">
        <v>94588</v>
      </c>
      <c r="AH60" s="41">
        <v>109734</v>
      </c>
      <c r="AI60" s="456">
        <v>326698</v>
      </c>
      <c r="AJ60" s="57">
        <v>700000</v>
      </c>
      <c r="AK60" s="57">
        <v>764905.5</v>
      </c>
      <c r="AL60" s="57">
        <v>55750.5</v>
      </c>
      <c r="AM60" s="57">
        <v>7198396.1090909094</v>
      </c>
      <c r="AN60" s="57">
        <v>322339.8</v>
      </c>
      <c r="AO60" s="57">
        <v>71436</v>
      </c>
      <c r="AP60" s="58">
        <v>31323.8</v>
      </c>
      <c r="AQ60" s="651">
        <v>0</v>
      </c>
      <c r="AR60" s="59">
        <v>9144151.709090909</v>
      </c>
      <c r="AT60" s="59">
        <v>8250685</v>
      </c>
      <c r="AU60" s="59">
        <v>893466.70909090876</v>
      </c>
    </row>
    <row r="61" spans="1:57" s="21" customFormat="1" ht="14.4" thickBot="1" x14ac:dyDescent="0.3">
      <c r="D61" s="38"/>
      <c r="E61" s="38"/>
      <c r="F61" s="713"/>
      <c r="G61" s="43"/>
      <c r="H61" s="43"/>
      <c r="I61" s="43"/>
      <c r="J61" s="23"/>
      <c r="K61" s="38"/>
      <c r="L61" s="38"/>
      <c r="M61" s="458"/>
      <c r="N61" s="43"/>
      <c r="O61" s="43"/>
      <c r="P61" s="43"/>
      <c r="Q61" s="43"/>
      <c r="R61" s="458"/>
      <c r="S61" s="24"/>
      <c r="T61" s="53"/>
      <c r="U61" s="53"/>
      <c r="V61" s="38"/>
      <c r="W61" s="22"/>
      <c r="X61" s="38"/>
      <c r="Y61" s="458"/>
      <c r="Z61" s="53"/>
      <c r="AA61" s="53"/>
      <c r="AB61" s="53"/>
      <c r="AC61" s="54"/>
      <c r="AD61" s="38"/>
      <c r="AE61" s="458"/>
      <c r="AF61" s="53"/>
      <c r="AG61" s="53"/>
      <c r="AH61" s="53"/>
      <c r="AI61" s="54"/>
      <c r="AJ61" s="60"/>
      <c r="AK61" s="60"/>
      <c r="AL61" s="60"/>
    </row>
    <row r="62" spans="1:57" s="61" customFormat="1" ht="67.2" thickTop="1" thickBot="1" x14ac:dyDescent="0.3">
      <c r="C62" s="14" t="s">
        <v>908</v>
      </c>
      <c r="D62" s="14" t="s">
        <v>909</v>
      </c>
      <c r="E62" s="44" t="s">
        <v>910</v>
      </c>
      <c r="F62" s="714" t="s">
        <v>911</v>
      </c>
      <c r="G62" s="31" t="s">
        <v>780</v>
      </c>
      <c r="H62" s="31" t="s">
        <v>781</v>
      </c>
      <c r="I62" s="31" t="s">
        <v>782</v>
      </c>
      <c r="J62" s="392" t="s">
        <v>783</v>
      </c>
      <c r="K62" s="393" t="s">
        <v>784</v>
      </c>
      <c r="L62" s="394"/>
      <c r="M62" s="395" t="s">
        <v>785</v>
      </c>
      <c r="N62" s="31" t="s">
        <v>780</v>
      </c>
      <c r="O62" s="31" t="s">
        <v>781</v>
      </c>
      <c r="P62" s="31" t="s">
        <v>782</v>
      </c>
      <c r="Q62" s="396" t="s">
        <v>786</v>
      </c>
      <c r="R62" s="395" t="s">
        <v>787</v>
      </c>
      <c r="S62" s="31" t="s">
        <v>780</v>
      </c>
      <c r="T62" s="31" t="s">
        <v>781</v>
      </c>
      <c r="U62" s="31" t="s">
        <v>782</v>
      </c>
      <c r="V62" s="396" t="s">
        <v>788</v>
      </c>
      <c r="W62" s="397" t="s">
        <v>789</v>
      </c>
      <c r="X62" s="394"/>
      <c r="Y62" s="395" t="s">
        <v>790</v>
      </c>
      <c r="Z62" s="31" t="s">
        <v>780</v>
      </c>
      <c r="AA62" s="31" t="s">
        <v>781</v>
      </c>
      <c r="AB62" s="31" t="s">
        <v>782</v>
      </c>
      <c r="AC62" s="398" t="s">
        <v>791</v>
      </c>
      <c r="AD62" s="394"/>
      <c r="AE62" s="395" t="s">
        <v>792</v>
      </c>
      <c r="AF62" s="31" t="s">
        <v>780</v>
      </c>
      <c r="AG62" s="31" t="s">
        <v>781</v>
      </c>
      <c r="AH62" s="31" t="s">
        <v>782</v>
      </c>
      <c r="AI62" s="398" t="s">
        <v>791</v>
      </c>
      <c r="AJ62" s="399" t="s">
        <v>794</v>
      </c>
      <c r="AK62" s="399" t="s">
        <v>795</v>
      </c>
      <c r="AL62" s="400" t="s">
        <v>796</v>
      </c>
      <c r="AM62" s="401" t="s">
        <v>797</v>
      </c>
      <c r="AN62" s="402" t="s">
        <v>798</v>
      </c>
      <c r="AO62" s="402" t="s">
        <v>799</v>
      </c>
      <c r="AP62" s="403" t="s">
        <v>190</v>
      </c>
      <c r="AQ62" s="652" t="s">
        <v>775</v>
      </c>
      <c r="AR62" s="32" t="s">
        <v>800</v>
      </c>
      <c r="AS62" s="30"/>
      <c r="AT62" s="32" t="s">
        <v>801</v>
      </c>
      <c r="AU62" s="32" t="s">
        <v>228</v>
      </c>
    </row>
    <row r="63" spans="1:57" s="25" customFormat="1" x14ac:dyDescent="0.25">
      <c r="A63" s="15" t="s">
        <v>912</v>
      </c>
      <c r="B63" s="15" t="s">
        <v>467</v>
      </c>
      <c r="C63" s="459" t="s">
        <v>467</v>
      </c>
      <c r="D63" s="405" t="s">
        <v>913</v>
      </c>
      <c r="E63" s="405">
        <v>206189</v>
      </c>
      <c r="F63" s="446">
        <v>206189</v>
      </c>
      <c r="G63" s="406">
        <v>8820</v>
      </c>
      <c r="H63" s="407">
        <v>6300</v>
      </c>
      <c r="I63" s="408">
        <v>9126</v>
      </c>
      <c r="J63" s="409">
        <v>24246</v>
      </c>
      <c r="K63" s="410" t="s">
        <v>914</v>
      </c>
      <c r="L63" s="460"/>
      <c r="M63" s="412">
        <v>0.53756999999999999</v>
      </c>
      <c r="N63" s="407">
        <v>4741</v>
      </c>
      <c r="O63" s="406">
        <v>3387</v>
      </c>
      <c r="P63" s="408">
        <v>4906</v>
      </c>
      <c r="Q63" s="413">
        <v>13034</v>
      </c>
      <c r="R63" s="412">
        <v>7.5139999999999998E-2</v>
      </c>
      <c r="S63" s="408">
        <v>663</v>
      </c>
      <c r="T63" s="406">
        <v>473</v>
      </c>
      <c r="U63" s="408">
        <v>686</v>
      </c>
      <c r="V63" s="413">
        <v>1822</v>
      </c>
      <c r="W63" s="417">
        <v>14856</v>
      </c>
      <c r="X63" s="460"/>
      <c r="Y63" s="412">
        <v>0.51156000000000001</v>
      </c>
      <c r="Z63" s="406">
        <v>4512</v>
      </c>
      <c r="AA63" s="406">
        <v>3223</v>
      </c>
      <c r="AB63" s="408">
        <v>4668</v>
      </c>
      <c r="AC63" s="417">
        <v>12403</v>
      </c>
      <c r="AD63" s="460"/>
      <c r="AE63" s="412">
        <v>9.8269999999999996E-2</v>
      </c>
      <c r="AF63" s="406">
        <v>867</v>
      </c>
      <c r="AG63" s="406">
        <v>619</v>
      </c>
      <c r="AH63" s="408">
        <v>897</v>
      </c>
      <c r="AI63" s="417">
        <v>2383</v>
      </c>
      <c r="AJ63" s="418">
        <v>0</v>
      </c>
      <c r="AK63" s="418">
        <v>0</v>
      </c>
      <c r="AL63" s="418">
        <v>0</v>
      </c>
      <c r="AM63" s="418">
        <v>127291.5</v>
      </c>
      <c r="AN63" s="418">
        <v>7820.4</v>
      </c>
      <c r="AO63" s="418">
        <v>364.40000000000003</v>
      </c>
      <c r="AP63" s="419">
        <v>2480.6000000000004</v>
      </c>
      <c r="AQ63" s="653">
        <v>0</v>
      </c>
      <c r="AR63" s="420">
        <v>137956.9</v>
      </c>
      <c r="AT63" s="420">
        <v>137000</v>
      </c>
      <c r="AU63" s="420">
        <v>956.89999999999418</v>
      </c>
      <c r="AW63" s="15"/>
    </row>
    <row r="64" spans="1:57" s="25" customFormat="1" x14ac:dyDescent="0.25">
      <c r="A64" s="15" t="s">
        <v>915</v>
      </c>
      <c r="B64" s="15" t="s">
        <v>468</v>
      </c>
      <c r="C64" s="459" t="s">
        <v>468</v>
      </c>
      <c r="D64" s="405" t="s">
        <v>916</v>
      </c>
      <c r="E64" s="405" t="s">
        <v>917</v>
      </c>
      <c r="F64" s="446">
        <v>2579160</v>
      </c>
      <c r="G64" s="406">
        <v>10110</v>
      </c>
      <c r="H64" s="407">
        <v>7546</v>
      </c>
      <c r="I64" s="408">
        <v>9032.7272727272721</v>
      </c>
      <c r="J64" s="409">
        <v>26688.727272727272</v>
      </c>
      <c r="K64" s="410" t="s">
        <v>914</v>
      </c>
      <c r="L64" s="460"/>
      <c r="M64" s="412">
        <v>0.36355999999999999</v>
      </c>
      <c r="N64" s="407">
        <v>3676</v>
      </c>
      <c r="O64" s="406">
        <v>2743</v>
      </c>
      <c r="P64" s="408">
        <v>3284</v>
      </c>
      <c r="Q64" s="413">
        <v>9703</v>
      </c>
      <c r="R64" s="412">
        <v>0.38005</v>
      </c>
      <c r="S64" s="408">
        <v>3842</v>
      </c>
      <c r="T64" s="406">
        <v>2868</v>
      </c>
      <c r="U64" s="408">
        <v>3433</v>
      </c>
      <c r="V64" s="413">
        <v>10143</v>
      </c>
      <c r="W64" s="417">
        <v>19846</v>
      </c>
      <c r="X64" s="460"/>
      <c r="Y64" s="412">
        <v>0.12119000000000001</v>
      </c>
      <c r="Z64" s="406">
        <v>1225</v>
      </c>
      <c r="AA64" s="406">
        <v>914</v>
      </c>
      <c r="AB64" s="408">
        <v>1095</v>
      </c>
      <c r="AC64" s="417">
        <v>3234</v>
      </c>
      <c r="AD64" s="460"/>
      <c r="AE64" s="412">
        <v>0.56059000000000003</v>
      </c>
      <c r="AF64" s="406">
        <v>5668</v>
      </c>
      <c r="AG64" s="406">
        <v>4230</v>
      </c>
      <c r="AH64" s="408">
        <v>5064</v>
      </c>
      <c r="AI64" s="417">
        <v>14962</v>
      </c>
      <c r="AJ64" s="418">
        <v>0</v>
      </c>
      <c r="AK64" s="418">
        <v>0</v>
      </c>
      <c r="AL64" s="418">
        <v>0</v>
      </c>
      <c r="AM64" s="418">
        <v>140115.81818181818</v>
      </c>
      <c r="AN64" s="418">
        <v>5821.8</v>
      </c>
      <c r="AO64" s="418">
        <v>2028.6000000000001</v>
      </c>
      <c r="AP64" s="419">
        <v>646.80000000000007</v>
      </c>
      <c r="AQ64" s="653">
        <v>0</v>
      </c>
      <c r="AR64" s="420">
        <v>148613.01818181816</v>
      </c>
      <c r="AT64" s="420">
        <v>144427</v>
      </c>
      <c r="AU64" s="420">
        <v>4186.0181818181591</v>
      </c>
      <c r="AW64" s="15"/>
    </row>
    <row r="65" spans="1:49" s="25" customFormat="1" x14ac:dyDescent="0.25">
      <c r="A65" s="15" t="s">
        <v>918</v>
      </c>
      <c r="B65" s="15" t="s">
        <v>470</v>
      </c>
      <c r="C65" s="461" t="s">
        <v>470</v>
      </c>
      <c r="D65" s="405" t="s">
        <v>919</v>
      </c>
      <c r="E65" s="405" t="s">
        <v>469</v>
      </c>
      <c r="F65" s="446" t="s">
        <v>469</v>
      </c>
      <c r="G65" s="406">
        <v>0</v>
      </c>
      <c r="H65" s="407">
        <v>0</v>
      </c>
      <c r="I65" s="408">
        <v>1253.0000000000002</v>
      </c>
      <c r="J65" s="409">
        <v>1253.0000000000002</v>
      </c>
      <c r="K65" s="410" t="s">
        <v>914</v>
      </c>
      <c r="L65" s="460"/>
      <c r="M65" s="412">
        <v>0.45447290140027563</v>
      </c>
      <c r="N65" s="407">
        <v>0</v>
      </c>
      <c r="O65" s="406">
        <v>0</v>
      </c>
      <c r="P65" s="408">
        <v>569</v>
      </c>
      <c r="Q65" s="413">
        <v>569</v>
      </c>
      <c r="R65" s="412">
        <v>0.23594282812159903</v>
      </c>
      <c r="S65" s="408">
        <v>0</v>
      </c>
      <c r="T65" s="406">
        <v>0</v>
      </c>
      <c r="U65" s="408">
        <v>296</v>
      </c>
      <c r="V65" s="413">
        <v>296</v>
      </c>
      <c r="W65" s="417">
        <v>865</v>
      </c>
      <c r="X65" s="460"/>
      <c r="Y65" s="412">
        <v>0.78183269244721754</v>
      </c>
      <c r="Z65" s="406">
        <v>0</v>
      </c>
      <c r="AA65" s="406">
        <v>0</v>
      </c>
      <c r="AB65" s="408">
        <v>980</v>
      </c>
      <c r="AC65" s="417">
        <v>980</v>
      </c>
      <c r="AD65" s="460"/>
      <c r="AE65" s="412">
        <v>0</v>
      </c>
      <c r="AF65" s="406">
        <v>0</v>
      </c>
      <c r="AG65" s="406">
        <v>0</v>
      </c>
      <c r="AH65" s="408">
        <v>0</v>
      </c>
      <c r="AI65" s="417">
        <v>0</v>
      </c>
      <c r="AJ65" s="418">
        <v>0</v>
      </c>
      <c r="AK65" s="418">
        <v>0</v>
      </c>
      <c r="AL65" s="418">
        <v>0</v>
      </c>
      <c r="AM65" s="418">
        <v>6578.2500000000009</v>
      </c>
      <c r="AN65" s="418">
        <v>341.4</v>
      </c>
      <c r="AO65" s="418">
        <v>59.2</v>
      </c>
      <c r="AP65" s="419">
        <v>196</v>
      </c>
      <c r="AQ65" s="653">
        <v>0</v>
      </c>
      <c r="AR65" s="420">
        <v>7174.85</v>
      </c>
      <c r="AT65" s="420">
        <v>19006</v>
      </c>
      <c r="AU65" s="420">
        <v>-11831.15</v>
      </c>
      <c r="AW65" s="15"/>
    </row>
    <row r="66" spans="1:49" s="25" customFormat="1" x14ac:dyDescent="0.25">
      <c r="A66" s="15" t="s">
        <v>920</v>
      </c>
      <c r="B66" s="15" t="s">
        <v>176</v>
      </c>
      <c r="C66" s="404" t="s">
        <v>176</v>
      </c>
      <c r="D66" s="405" t="s">
        <v>921</v>
      </c>
      <c r="E66" s="405" t="s">
        <v>471</v>
      </c>
      <c r="F66" s="446" t="s">
        <v>471</v>
      </c>
      <c r="G66" s="406">
        <v>5832</v>
      </c>
      <c r="H66" s="407">
        <v>3696</v>
      </c>
      <c r="I66" s="408">
        <v>4860</v>
      </c>
      <c r="J66" s="409">
        <v>14388</v>
      </c>
      <c r="K66" s="410" t="s">
        <v>914</v>
      </c>
      <c r="L66" s="460"/>
      <c r="M66" s="412">
        <v>0.28493000000000002</v>
      </c>
      <c r="N66" s="407">
        <v>1662</v>
      </c>
      <c r="O66" s="406">
        <v>1053</v>
      </c>
      <c r="P66" s="408">
        <v>1385</v>
      </c>
      <c r="Q66" s="413">
        <v>4100</v>
      </c>
      <c r="R66" s="412">
        <v>0.18382000000000001</v>
      </c>
      <c r="S66" s="408">
        <v>1072</v>
      </c>
      <c r="T66" s="406">
        <v>679</v>
      </c>
      <c r="U66" s="408">
        <v>893</v>
      </c>
      <c r="V66" s="413">
        <v>2644</v>
      </c>
      <c r="W66" s="417">
        <v>6744</v>
      </c>
      <c r="X66" s="460"/>
      <c r="Y66" s="412">
        <v>0.38602999999999998</v>
      </c>
      <c r="Z66" s="406">
        <v>2251</v>
      </c>
      <c r="AA66" s="406">
        <v>1427</v>
      </c>
      <c r="AB66" s="408">
        <v>1876</v>
      </c>
      <c r="AC66" s="417">
        <v>5554</v>
      </c>
      <c r="AD66" s="460"/>
      <c r="AE66" s="412">
        <v>0.36304999999999998</v>
      </c>
      <c r="AF66" s="406">
        <v>2117</v>
      </c>
      <c r="AG66" s="406">
        <v>1342</v>
      </c>
      <c r="AH66" s="408">
        <v>1764</v>
      </c>
      <c r="AI66" s="417">
        <v>5223</v>
      </c>
      <c r="AJ66" s="418">
        <v>0</v>
      </c>
      <c r="AK66" s="418">
        <v>0</v>
      </c>
      <c r="AL66" s="418">
        <v>0</v>
      </c>
      <c r="AM66" s="418">
        <v>75537</v>
      </c>
      <c r="AN66" s="418">
        <v>2460</v>
      </c>
      <c r="AO66" s="418">
        <v>528.80000000000007</v>
      </c>
      <c r="AP66" s="419">
        <v>1110.8</v>
      </c>
      <c r="AQ66" s="653">
        <v>0</v>
      </c>
      <c r="AR66" s="420">
        <v>79636.600000000006</v>
      </c>
      <c r="AT66" s="420">
        <v>79035</v>
      </c>
      <c r="AU66" s="420">
        <v>601.60000000000582</v>
      </c>
      <c r="AW66" s="15"/>
    </row>
    <row r="67" spans="1:49" s="25" customFormat="1" x14ac:dyDescent="0.25">
      <c r="A67" s="15" t="s">
        <v>922</v>
      </c>
      <c r="B67" s="15" t="s">
        <v>473</v>
      </c>
      <c r="C67" s="462" t="s">
        <v>473</v>
      </c>
      <c r="D67" s="405" t="s">
        <v>923</v>
      </c>
      <c r="E67" s="405" t="s">
        <v>472</v>
      </c>
      <c r="F67" s="446" t="s">
        <v>472</v>
      </c>
      <c r="G67" s="406">
        <v>16976.84</v>
      </c>
      <c r="H67" s="407">
        <v>7635.5626666666649</v>
      </c>
      <c r="I67" s="408">
        <v>16753</v>
      </c>
      <c r="J67" s="409">
        <v>41365.402666666661</v>
      </c>
      <c r="K67" s="410" t="s">
        <v>914</v>
      </c>
      <c r="L67" s="460"/>
      <c r="M67" s="412">
        <v>0.24662000000000001</v>
      </c>
      <c r="N67" s="407">
        <v>4187</v>
      </c>
      <c r="O67" s="406">
        <v>1883</v>
      </c>
      <c r="P67" s="408">
        <v>4132</v>
      </c>
      <c r="Q67" s="413">
        <v>10202</v>
      </c>
      <c r="R67" s="412">
        <v>0.35976999999999998</v>
      </c>
      <c r="S67" s="408">
        <v>6108</v>
      </c>
      <c r="T67" s="406">
        <v>2747</v>
      </c>
      <c r="U67" s="408">
        <v>6027</v>
      </c>
      <c r="V67" s="413">
        <v>14882</v>
      </c>
      <c r="W67" s="417">
        <v>25084</v>
      </c>
      <c r="X67" s="460"/>
      <c r="Y67" s="412">
        <v>0.12908</v>
      </c>
      <c r="Z67" s="406">
        <v>2191</v>
      </c>
      <c r="AA67" s="406">
        <v>986</v>
      </c>
      <c r="AB67" s="408">
        <v>2162</v>
      </c>
      <c r="AC67" s="417">
        <v>5339</v>
      </c>
      <c r="AD67" s="460"/>
      <c r="AE67" s="412">
        <v>0.24751000000000001</v>
      </c>
      <c r="AF67" s="406">
        <v>4202</v>
      </c>
      <c r="AG67" s="406">
        <v>1890</v>
      </c>
      <c r="AH67" s="408">
        <v>4147</v>
      </c>
      <c r="AI67" s="417">
        <v>10239</v>
      </c>
      <c r="AJ67" s="418">
        <v>0</v>
      </c>
      <c r="AK67" s="418">
        <v>0</v>
      </c>
      <c r="AL67" s="418">
        <v>0</v>
      </c>
      <c r="AM67" s="418">
        <v>217168.36399999997</v>
      </c>
      <c r="AN67" s="418">
        <v>6121.2</v>
      </c>
      <c r="AO67" s="418">
        <v>2976.4</v>
      </c>
      <c r="AP67" s="419">
        <v>1067.8</v>
      </c>
      <c r="AQ67" s="653">
        <v>0</v>
      </c>
      <c r="AR67" s="420">
        <v>227333.76399999997</v>
      </c>
      <c r="AT67" s="420">
        <v>243201</v>
      </c>
      <c r="AU67" s="420">
        <v>-15867.236000000034</v>
      </c>
      <c r="AW67" s="15"/>
    </row>
    <row r="68" spans="1:49" s="25" customFormat="1" x14ac:dyDescent="0.25">
      <c r="A68" s="15" t="s">
        <v>924</v>
      </c>
      <c r="B68" s="15" t="s">
        <v>474</v>
      </c>
      <c r="C68" s="459" t="s">
        <v>474</v>
      </c>
      <c r="D68" s="405" t="s">
        <v>925</v>
      </c>
      <c r="E68" s="405">
        <v>206124</v>
      </c>
      <c r="F68" s="446">
        <v>206124</v>
      </c>
      <c r="G68" s="406">
        <v>0</v>
      </c>
      <c r="H68" s="407">
        <v>0</v>
      </c>
      <c r="I68" s="408">
        <v>942</v>
      </c>
      <c r="J68" s="409">
        <v>942</v>
      </c>
      <c r="K68" s="410" t="s">
        <v>914</v>
      </c>
      <c r="L68" s="460"/>
      <c r="M68" s="412">
        <v>0.48407643312101911</v>
      </c>
      <c r="N68" s="407">
        <v>0</v>
      </c>
      <c r="O68" s="406">
        <v>0</v>
      </c>
      <c r="P68" s="408">
        <v>456</v>
      </c>
      <c r="Q68" s="413">
        <v>456</v>
      </c>
      <c r="R68" s="412">
        <v>0.21540243196294151</v>
      </c>
      <c r="S68" s="408">
        <v>0</v>
      </c>
      <c r="T68" s="406">
        <v>0</v>
      </c>
      <c r="U68" s="408">
        <v>203</v>
      </c>
      <c r="V68" s="413">
        <v>203</v>
      </c>
      <c r="W68" s="417">
        <v>659</v>
      </c>
      <c r="X68" s="460"/>
      <c r="Y68" s="412">
        <v>0.10770121598147075</v>
      </c>
      <c r="Z68" s="406">
        <v>0</v>
      </c>
      <c r="AA68" s="406">
        <v>0</v>
      </c>
      <c r="AB68" s="408">
        <v>101</v>
      </c>
      <c r="AC68" s="417">
        <v>101</v>
      </c>
      <c r="AD68" s="460"/>
      <c r="AE68" s="412">
        <v>0</v>
      </c>
      <c r="AF68" s="406">
        <v>0</v>
      </c>
      <c r="AG68" s="406">
        <v>0</v>
      </c>
      <c r="AH68" s="408">
        <v>0</v>
      </c>
      <c r="AI68" s="417">
        <v>0</v>
      </c>
      <c r="AJ68" s="418">
        <v>0</v>
      </c>
      <c r="AK68" s="418">
        <v>0</v>
      </c>
      <c r="AL68" s="418">
        <v>0</v>
      </c>
      <c r="AM68" s="418">
        <v>4945.5</v>
      </c>
      <c r="AN68" s="418">
        <v>273.59999999999997</v>
      </c>
      <c r="AO68" s="418">
        <v>40.6</v>
      </c>
      <c r="AP68" s="419">
        <v>20.200000000000003</v>
      </c>
      <c r="AQ68" s="653">
        <v>0</v>
      </c>
      <c r="AR68" s="420">
        <v>5279.9000000000005</v>
      </c>
      <c r="AT68" s="420">
        <v>14147</v>
      </c>
      <c r="AU68" s="420">
        <v>-8867.0999999999985</v>
      </c>
      <c r="AW68" s="15"/>
    </row>
    <row r="69" spans="1:49" s="25" customFormat="1" x14ac:dyDescent="0.25">
      <c r="A69" s="15" t="s">
        <v>926</v>
      </c>
      <c r="B69" s="15" t="s">
        <v>476</v>
      </c>
      <c r="C69" s="459" t="s">
        <v>476</v>
      </c>
      <c r="D69" s="405" t="s">
        <v>927</v>
      </c>
      <c r="E69" s="405" t="s">
        <v>475</v>
      </c>
      <c r="F69" s="446" t="s">
        <v>475</v>
      </c>
      <c r="G69" s="406">
        <v>6420</v>
      </c>
      <c r="H69" s="407">
        <v>1833.02</v>
      </c>
      <c r="I69" s="408">
        <v>6972</v>
      </c>
      <c r="J69" s="409">
        <v>15225.02</v>
      </c>
      <c r="K69" s="410" t="s">
        <v>914</v>
      </c>
      <c r="L69" s="460"/>
      <c r="M69" s="412">
        <v>2.147E-2</v>
      </c>
      <c r="N69" s="407">
        <v>138</v>
      </c>
      <c r="O69" s="406">
        <v>39</v>
      </c>
      <c r="P69" s="408">
        <v>150</v>
      </c>
      <c r="Q69" s="413">
        <v>327</v>
      </c>
      <c r="R69" s="412">
        <v>9.8760000000000001E-2</v>
      </c>
      <c r="S69" s="408">
        <v>634</v>
      </c>
      <c r="T69" s="406">
        <v>181</v>
      </c>
      <c r="U69" s="408">
        <v>689</v>
      </c>
      <c r="V69" s="413">
        <v>1504</v>
      </c>
      <c r="W69" s="417">
        <v>1831</v>
      </c>
      <c r="X69" s="460"/>
      <c r="Y69" s="412">
        <v>2.3259999999999999E-2</v>
      </c>
      <c r="Z69" s="406">
        <v>149</v>
      </c>
      <c r="AA69" s="406">
        <v>43</v>
      </c>
      <c r="AB69" s="408">
        <v>162</v>
      </c>
      <c r="AC69" s="417">
        <v>354</v>
      </c>
      <c r="AD69" s="460"/>
      <c r="AE69" s="412">
        <v>4.2939999999999999E-2</v>
      </c>
      <c r="AF69" s="406">
        <v>276</v>
      </c>
      <c r="AG69" s="406">
        <v>79</v>
      </c>
      <c r="AH69" s="408">
        <v>299</v>
      </c>
      <c r="AI69" s="417">
        <v>654</v>
      </c>
      <c r="AJ69" s="418">
        <v>0</v>
      </c>
      <c r="AK69" s="418">
        <v>0</v>
      </c>
      <c r="AL69" s="418">
        <v>0</v>
      </c>
      <c r="AM69" s="418">
        <v>79931.354999999996</v>
      </c>
      <c r="AN69" s="418">
        <v>196.2</v>
      </c>
      <c r="AO69" s="418">
        <v>300.8</v>
      </c>
      <c r="AP69" s="419">
        <v>70.8</v>
      </c>
      <c r="AQ69" s="653">
        <v>0</v>
      </c>
      <c r="AR69" s="420">
        <v>80499.154999999999</v>
      </c>
      <c r="AT69" s="420">
        <v>100127</v>
      </c>
      <c r="AU69" s="420">
        <v>-19627.845000000001</v>
      </c>
      <c r="AW69" s="15"/>
    </row>
    <row r="70" spans="1:49" s="25" customFormat="1" x14ac:dyDescent="0.25">
      <c r="A70" s="15" t="s">
        <v>928</v>
      </c>
      <c r="B70" s="15" t="s">
        <v>477</v>
      </c>
      <c r="C70" s="459" t="s">
        <v>477</v>
      </c>
      <c r="D70" s="405" t="s">
        <v>929</v>
      </c>
      <c r="E70" s="405">
        <v>206126</v>
      </c>
      <c r="F70" s="446">
        <v>206126</v>
      </c>
      <c r="G70" s="406">
        <v>9090</v>
      </c>
      <c r="H70" s="407">
        <v>6307</v>
      </c>
      <c r="I70" s="408">
        <v>9670.0000000000018</v>
      </c>
      <c r="J70" s="409">
        <v>25067</v>
      </c>
      <c r="K70" s="410" t="s">
        <v>914</v>
      </c>
      <c r="L70" s="460"/>
      <c r="M70" s="412">
        <v>7.0419999999999996E-2</v>
      </c>
      <c r="N70" s="407">
        <v>640</v>
      </c>
      <c r="O70" s="406">
        <v>444</v>
      </c>
      <c r="P70" s="408">
        <v>681</v>
      </c>
      <c r="Q70" s="413">
        <v>1765</v>
      </c>
      <c r="R70" s="412">
        <v>3.7859999999999998E-2</v>
      </c>
      <c r="S70" s="408">
        <v>344</v>
      </c>
      <c r="T70" s="406">
        <v>239</v>
      </c>
      <c r="U70" s="408">
        <v>366</v>
      </c>
      <c r="V70" s="413">
        <v>949</v>
      </c>
      <c r="W70" s="417">
        <v>2714</v>
      </c>
      <c r="X70" s="460"/>
      <c r="Y70" s="412">
        <v>0</v>
      </c>
      <c r="Z70" s="406">
        <v>0</v>
      </c>
      <c r="AA70" s="406">
        <v>0</v>
      </c>
      <c r="AB70" s="408">
        <v>0</v>
      </c>
      <c r="AC70" s="417">
        <v>0</v>
      </c>
      <c r="AD70" s="460"/>
      <c r="AE70" s="412">
        <v>7.3830000000000007E-2</v>
      </c>
      <c r="AF70" s="406">
        <v>671</v>
      </c>
      <c r="AG70" s="406">
        <v>466</v>
      </c>
      <c r="AH70" s="408">
        <v>714</v>
      </c>
      <c r="AI70" s="417">
        <v>1851</v>
      </c>
      <c r="AJ70" s="418">
        <v>0</v>
      </c>
      <c r="AK70" s="418">
        <v>0</v>
      </c>
      <c r="AL70" s="418">
        <v>0</v>
      </c>
      <c r="AM70" s="418">
        <v>131601.75</v>
      </c>
      <c r="AN70" s="418">
        <v>1059</v>
      </c>
      <c r="AO70" s="418">
        <v>189.8</v>
      </c>
      <c r="AP70" s="419">
        <v>0</v>
      </c>
      <c r="AQ70" s="653">
        <v>0</v>
      </c>
      <c r="AR70" s="420">
        <v>132850.54999999999</v>
      </c>
      <c r="AT70" s="420">
        <v>138625</v>
      </c>
      <c r="AU70" s="420">
        <v>-5774.4500000000116</v>
      </c>
      <c r="AW70" s="15"/>
    </row>
    <row r="71" spans="1:49" s="25" customFormat="1" x14ac:dyDescent="0.25">
      <c r="A71" s="15" t="s">
        <v>930</v>
      </c>
      <c r="B71" s="15" t="s">
        <v>478</v>
      </c>
      <c r="C71" s="459" t="s">
        <v>478</v>
      </c>
      <c r="D71" s="405" t="s">
        <v>931</v>
      </c>
      <c r="E71" s="405">
        <v>206111</v>
      </c>
      <c r="F71" s="446">
        <v>206111</v>
      </c>
      <c r="G71" s="406">
        <v>20596.880000000005</v>
      </c>
      <c r="H71" s="407">
        <v>12243.000000000004</v>
      </c>
      <c r="I71" s="408">
        <v>18252.999999999996</v>
      </c>
      <c r="J71" s="409">
        <v>51092.880000000005</v>
      </c>
      <c r="K71" s="410" t="s">
        <v>914</v>
      </c>
      <c r="L71" s="460"/>
      <c r="M71" s="412">
        <v>2.4680000000000001E-2</v>
      </c>
      <c r="N71" s="407">
        <v>508</v>
      </c>
      <c r="O71" s="406">
        <v>302</v>
      </c>
      <c r="P71" s="408">
        <v>450</v>
      </c>
      <c r="Q71" s="413">
        <v>1260</v>
      </c>
      <c r="R71" s="412">
        <v>0.20411000000000001</v>
      </c>
      <c r="S71" s="408">
        <v>4204</v>
      </c>
      <c r="T71" s="406">
        <v>2499</v>
      </c>
      <c r="U71" s="408">
        <v>3726</v>
      </c>
      <c r="V71" s="413">
        <v>10429</v>
      </c>
      <c r="W71" s="417">
        <v>11689</v>
      </c>
      <c r="X71" s="460"/>
      <c r="Y71" s="412">
        <v>0</v>
      </c>
      <c r="Z71" s="406">
        <v>0</v>
      </c>
      <c r="AA71" s="406">
        <v>0</v>
      </c>
      <c r="AB71" s="408">
        <v>0</v>
      </c>
      <c r="AC71" s="417">
        <v>0</v>
      </c>
      <c r="AD71" s="460"/>
      <c r="AE71" s="412">
        <v>7.4759999999999993E-2</v>
      </c>
      <c r="AF71" s="406">
        <v>1540</v>
      </c>
      <c r="AG71" s="406">
        <v>915</v>
      </c>
      <c r="AH71" s="408">
        <v>1365</v>
      </c>
      <c r="AI71" s="417">
        <v>3820</v>
      </c>
      <c r="AJ71" s="418">
        <v>0</v>
      </c>
      <c r="AK71" s="418">
        <v>0</v>
      </c>
      <c r="AL71" s="418">
        <v>0</v>
      </c>
      <c r="AM71" s="418">
        <v>268237.62</v>
      </c>
      <c r="AN71" s="418">
        <v>756</v>
      </c>
      <c r="AO71" s="418">
        <v>2085.8000000000002</v>
      </c>
      <c r="AP71" s="419">
        <v>0</v>
      </c>
      <c r="AQ71" s="653">
        <v>0</v>
      </c>
      <c r="AR71" s="420">
        <v>271079.42</v>
      </c>
      <c r="AT71" s="420">
        <v>268298</v>
      </c>
      <c r="AU71" s="420">
        <v>2781.4199999999837</v>
      </c>
      <c r="AW71" s="15"/>
    </row>
    <row r="72" spans="1:49" s="25" customFormat="1" x14ac:dyDescent="0.25">
      <c r="A72" s="15" t="s">
        <v>932</v>
      </c>
      <c r="B72" s="15" t="s">
        <v>479</v>
      </c>
      <c r="C72" s="459" t="s">
        <v>479</v>
      </c>
      <c r="D72" s="405" t="s">
        <v>933</v>
      </c>
      <c r="E72" s="405">
        <v>206091</v>
      </c>
      <c r="F72" s="446">
        <v>206091</v>
      </c>
      <c r="G72" s="406">
        <v>11201.689999999999</v>
      </c>
      <c r="H72" s="407">
        <v>3757.152</v>
      </c>
      <c r="I72" s="408">
        <v>8530</v>
      </c>
      <c r="J72" s="409">
        <v>23488.841999999997</v>
      </c>
      <c r="K72" s="410" t="s">
        <v>914</v>
      </c>
      <c r="L72" s="460"/>
      <c r="M72" s="412">
        <v>0.09</v>
      </c>
      <c r="N72" s="407">
        <v>1008</v>
      </c>
      <c r="O72" s="406">
        <v>338</v>
      </c>
      <c r="P72" s="408">
        <v>768</v>
      </c>
      <c r="Q72" s="413">
        <v>2114</v>
      </c>
      <c r="R72" s="412">
        <v>0.25242999999999999</v>
      </c>
      <c r="S72" s="408">
        <v>2828</v>
      </c>
      <c r="T72" s="406">
        <v>948</v>
      </c>
      <c r="U72" s="408">
        <v>2153</v>
      </c>
      <c r="V72" s="413">
        <v>5929</v>
      </c>
      <c r="W72" s="417">
        <v>8043</v>
      </c>
      <c r="X72" s="460"/>
      <c r="Y72" s="412">
        <v>0</v>
      </c>
      <c r="Z72" s="406">
        <v>0</v>
      </c>
      <c r="AA72" s="406">
        <v>0</v>
      </c>
      <c r="AB72" s="408">
        <v>0</v>
      </c>
      <c r="AC72" s="417">
        <v>0</v>
      </c>
      <c r="AD72" s="460"/>
      <c r="AE72" s="412">
        <v>8.5019999999999998E-2</v>
      </c>
      <c r="AF72" s="406">
        <v>952</v>
      </c>
      <c r="AG72" s="406">
        <v>319</v>
      </c>
      <c r="AH72" s="408">
        <v>725</v>
      </c>
      <c r="AI72" s="417">
        <v>1996</v>
      </c>
      <c r="AJ72" s="418">
        <v>0</v>
      </c>
      <c r="AK72" s="418">
        <v>0</v>
      </c>
      <c r="AL72" s="418">
        <v>0</v>
      </c>
      <c r="AM72" s="418">
        <v>123316.42049999998</v>
      </c>
      <c r="AN72" s="418">
        <v>1268.3999999999999</v>
      </c>
      <c r="AO72" s="418">
        <v>1185.8</v>
      </c>
      <c r="AP72" s="419">
        <v>0</v>
      </c>
      <c r="AQ72" s="653">
        <v>0</v>
      </c>
      <c r="AR72" s="420">
        <v>125770.62049999998</v>
      </c>
      <c r="AT72" s="420">
        <v>115783</v>
      </c>
      <c r="AU72" s="420">
        <v>9987.6204999999754</v>
      </c>
      <c r="AW72" s="15"/>
    </row>
    <row r="73" spans="1:49" s="25" customFormat="1" x14ac:dyDescent="0.25">
      <c r="A73" s="15" t="s">
        <v>934</v>
      </c>
      <c r="B73" s="15" t="s">
        <v>480</v>
      </c>
      <c r="C73" s="459" t="s">
        <v>480</v>
      </c>
      <c r="D73" s="405" t="s">
        <v>935</v>
      </c>
      <c r="E73" s="405">
        <v>206128</v>
      </c>
      <c r="F73" s="446">
        <v>206128</v>
      </c>
      <c r="G73" s="406">
        <v>1008</v>
      </c>
      <c r="H73" s="407">
        <v>630</v>
      </c>
      <c r="I73" s="408">
        <v>537</v>
      </c>
      <c r="J73" s="409">
        <v>2175</v>
      </c>
      <c r="K73" s="410" t="s">
        <v>914</v>
      </c>
      <c r="L73" s="460"/>
      <c r="M73" s="412">
        <v>0.37433</v>
      </c>
      <c r="N73" s="407">
        <v>377</v>
      </c>
      <c r="O73" s="406">
        <v>236</v>
      </c>
      <c r="P73" s="408">
        <v>201</v>
      </c>
      <c r="Q73" s="413">
        <v>814</v>
      </c>
      <c r="R73" s="412">
        <v>0.38502999999999998</v>
      </c>
      <c r="S73" s="408">
        <v>388</v>
      </c>
      <c r="T73" s="406">
        <v>243</v>
      </c>
      <c r="U73" s="408">
        <v>207</v>
      </c>
      <c r="V73" s="413">
        <v>838</v>
      </c>
      <c r="W73" s="417">
        <v>1652</v>
      </c>
      <c r="X73" s="460"/>
      <c r="Y73" s="412">
        <v>0</v>
      </c>
      <c r="Z73" s="406">
        <v>0</v>
      </c>
      <c r="AA73" s="406">
        <v>0</v>
      </c>
      <c r="AB73" s="408">
        <v>0</v>
      </c>
      <c r="AC73" s="417">
        <v>0</v>
      </c>
      <c r="AD73" s="460"/>
      <c r="AE73" s="412">
        <v>0.51871999999999996</v>
      </c>
      <c r="AF73" s="406">
        <v>523</v>
      </c>
      <c r="AG73" s="406">
        <v>327</v>
      </c>
      <c r="AH73" s="408">
        <v>279</v>
      </c>
      <c r="AI73" s="417">
        <v>1129</v>
      </c>
      <c r="AJ73" s="418">
        <v>0</v>
      </c>
      <c r="AK73" s="418">
        <v>0</v>
      </c>
      <c r="AL73" s="418">
        <v>0</v>
      </c>
      <c r="AM73" s="418">
        <v>11418.75</v>
      </c>
      <c r="AN73" s="418">
        <v>488.4</v>
      </c>
      <c r="AO73" s="418">
        <v>167.60000000000002</v>
      </c>
      <c r="AP73" s="419">
        <v>0</v>
      </c>
      <c r="AQ73" s="653">
        <v>0</v>
      </c>
      <c r="AR73" s="420">
        <v>12074.75</v>
      </c>
      <c r="AT73" s="420">
        <v>8521</v>
      </c>
      <c r="AU73" s="420">
        <v>3553.75</v>
      </c>
      <c r="AW73" s="15"/>
    </row>
    <row r="74" spans="1:49" s="25" customFormat="1" x14ac:dyDescent="0.25">
      <c r="A74" s="15" t="s">
        <v>936</v>
      </c>
      <c r="B74" s="15" t="s">
        <v>481</v>
      </c>
      <c r="C74" s="462" t="s">
        <v>481</v>
      </c>
      <c r="D74" s="405" t="s">
        <v>937</v>
      </c>
      <c r="E74" s="463">
        <v>205999</v>
      </c>
      <c r="F74" s="715">
        <v>205999</v>
      </c>
      <c r="G74" s="406">
        <v>3780</v>
      </c>
      <c r="H74" s="407">
        <v>3766</v>
      </c>
      <c r="I74" s="408">
        <v>3937</v>
      </c>
      <c r="J74" s="409">
        <v>11483</v>
      </c>
      <c r="K74" s="410" t="s">
        <v>914</v>
      </c>
      <c r="L74" s="460"/>
      <c r="M74" s="412">
        <v>0.15547</v>
      </c>
      <c r="N74" s="407">
        <v>588</v>
      </c>
      <c r="O74" s="406">
        <v>586</v>
      </c>
      <c r="P74" s="408">
        <v>612</v>
      </c>
      <c r="Q74" s="413">
        <v>1786</v>
      </c>
      <c r="R74" s="412">
        <v>0.23416999999999999</v>
      </c>
      <c r="S74" s="408">
        <v>885</v>
      </c>
      <c r="T74" s="406">
        <v>882</v>
      </c>
      <c r="U74" s="408">
        <v>922</v>
      </c>
      <c r="V74" s="413">
        <v>2689</v>
      </c>
      <c r="W74" s="417">
        <v>4475</v>
      </c>
      <c r="X74" s="460"/>
      <c r="Y74" s="412">
        <v>0.28599000000000002</v>
      </c>
      <c r="Z74" s="406">
        <v>1081</v>
      </c>
      <c r="AA74" s="406">
        <v>1077</v>
      </c>
      <c r="AB74" s="408">
        <v>1126</v>
      </c>
      <c r="AC74" s="417">
        <v>3284</v>
      </c>
      <c r="AD74" s="460"/>
      <c r="AE74" s="412">
        <v>5.7579999999999999E-2</v>
      </c>
      <c r="AF74" s="406">
        <v>218</v>
      </c>
      <c r="AG74" s="406">
        <v>217</v>
      </c>
      <c r="AH74" s="408">
        <v>227</v>
      </c>
      <c r="AI74" s="417">
        <v>662</v>
      </c>
      <c r="AJ74" s="418">
        <v>0</v>
      </c>
      <c r="AK74" s="418">
        <v>0</v>
      </c>
      <c r="AL74" s="418">
        <v>0</v>
      </c>
      <c r="AM74" s="418">
        <v>60285.75</v>
      </c>
      <c r="AN74" s="418">
        <v>1071.5999999999999</v>
      </c>
      <c r="AO74" s="418">
        <v>537.80000000000007</v>
      </c>
      <c r="AP74" s="419">
        <v>656.80000000000007</v>
      </c>
      <c r="AQ74" s="653">
        <v>0</v>
      </c>
      <c r="AR74" s="420">
        <v>62551.950000000004</v>
      </c>
      <c r="AT74" s="420">
        <v>60769</v>
      </c>
      <c r="AU74" s="420">
        <v>1782.9500000000044</v>
      </c>
      <c r="AW74" s="15"/>
    </row>
    <row r="75" spans="1:49" s="25" customFormat="1" x14ac:dyDescent="0.25">
      <c r="A75" s="15" t="s">
        <v>938</v>
      </c>
      <c r="B75" s="15" t="s">
        <v>483</v>
      </c>
      <c r="C75" s="464" t="s">
        <v>483</v>
      </c>
      <c r="D75" s="405"/>
      <c r="E75" s="405" t="s">
        <v>482</v>
      </c>
      <c r="F75" s="446" t="s">
        <v>482</v>
      </c>
      <c r="G75" s="406">
        <v>540</v>
      </c>
      <c r="H75" s="407">
        <v>238</v>
      </c>
      <c r="I75" s="408">
        <v>1251.9999999999998</v>
      </c>
      <c r="J75" s="409">
        <v>2029.9999999999998</v>
      </c>
      <c r="K75" s="410" t="s">
        <v>914</v>
      </c>
      <c r="L75" s="460"/>
      <c r="M75" s="412">
        <v>0.54717000000000005</v>
      </c>
      <c r="N75" s="407">
        <v>295</v>
      </c>
      <c r="O75" s="406">
        <v>130</v>
      </c>
      <c r="P75" s="408">
        <v>685</v>
      </c>
      <c r="Q75" s="413">
        <v>1110</v>
      </c>
      <c r="R75" s="412">
        <v>0.45283000000000001</v>
      </c>
      <c r="S75" s="408">
        <v>245</v>
      </c>
      <c r="T75" s="406">
        <v>108</v>
      </c>
      <c r="U75" s="408">
        <v>567</v>
      </c>
      <c r="V75" s="413">
        <v>920</v>
      </c>
      <c r="W75" s="417">
        <v>2030</v>
      </c>
      <c r="X75" s="460"/>
      <c r="Y75" s="412">
        <v>0</v>
      </c>
      <c r="Z75" s="406">
        <v>0</v>
      </c>
      <c r="AA75" s="406">
        <v>0</v>
      </c>
      <c r="AB75" s="408">
        <v>0</v>
      </c>
      <c r="AC75" s="417">
        <v>0</v>
      </c>
      <c r="AD75" s="460"/>
      <c r="AE75" s="412">
        <v>0.45283000000000001</v>
      </c>
      <c r="AF75" s="406">
        <v>245</v>
      </c>
      <c r="AG75" s="406">
        <v>108</v>
      </c>
      <c r="AH75" s="408">
        <v>567</v>
      </c>
      <c r="AI75" s="417">
        <v>920</v>
      </c>
      <c r="AJ75" s="418">
        <v>0</v>
      </c>
      <c r="AK75" s="418">
        <v>0</v>
      </c>
      <c r="AL75" s="418">
        <v>0</v>
      </c>
      <c r="AM75" s="418">
        <v>10657.499999999998</v>
      </c>
      <c r="AN75" s="418">
        <v>666</v>
      </c>
      <c r="AO75" s="418">
        <v>184</v>
      </c>
      <c r="AP75" s="419">
        <v>0</v>
      </c>
      <c r="AQ75" s="653">
        <v>0</v>
      </c>
      <c r="AR75" s="420">
        <v>11507.499999999998</v>
      </c>
      <c r="AT75" s="420">
        <v>15702</v>
      </c>
      <c r="AU75" s="420">
        <v>-4194.5000000000018</v>
      </c>
      <c r="AW75" s="15"/>
    </row>
    <row r="76" spans="1:49" s="25" customFormat="1" x14ac:dyDescent="0.25">
      <c r="A76" s="15" t="s">
        <v>939</v>
      </c>
      <c r="B76" s="15" t="s">
        <v>485</v>
      </c>
      <c r="C76" s="462" t="s">
        <v>485</v>
      </c>
      <c r="D76" s="405" t="s">
        <v>940</v>
      </c>
      <c r="E76" s="405" t="s">
        <v>484</v>
      </c>
      <c r="F76" s="446" t="s">
        <v>484</v>
      </c>
      <c r="G76" s="406">
        <v>2616</v>
      </c>
      <c r="H76" s="407">
        <v>1960</v>
      </c>
      <c r="I76" s="408">
        <v>1861</v>
      </c>
      <c r="J76" s="409">
        <v>6437</v>
      </c>
      <c r="K76" s="410" t="s">
        <v>914</v>
      </c>
      <c r="L76" s="460"/>
      <c r="M76" s="412">
        <v>7.6340000000000005E-2</v>
      </c>
      <c r="N76" s="407">
        <v>200</v>
      </c>
      <c r="O76" s="406">
        <v>150</v>
      </c>
      <c r="P76" s="408">
        <v>142</v>
      </c>
      <c r="Q76" s="413">
        <v>492</v>
      </c>
      <c r="R76" s="412">
        <v>0.43892999999999999</v>
      </c>
      <c r="S76" s="408">
        <v>1148</v>
      </c>
      <c r="T76" s="406">
        <v>860</v>
      </c>
      <c r="U76" s="408">
        <v>817</v>
      </c>
      <c r="V76" s="413">
        <v>2825</v>
      </c>
      <c r="W76" s="417">
        <v>3317</v>
      </c>
      <c r="X76" s="460"/>
      <c r="Y76" s="412">
        <v>0</v>
      </c>
      <c r="Z76" s="406">
        <v>0</v>
      </c>
      <c r="AA76" s="406">
        <v>0</v>
      </c>
      <c r="AB76" s="408">
        <v>0</v>
      </c>
      <c r="AC76" s="417">
        <v>0</v>
      </c>
      <c r="AD76" s="460"/>
      <c r="AE76" s="412">
        <v>0</v>
      </c>
      <c r="AF76" s="406">
        <v>0</v>
      </c>
      <c r="AG76" s="406">
        <v>0</v>
      </c>
      <c r="AH76" s="408">
        <v>0</v>
      </c>
      <c r="AI76" s="417">
        <v>0</v>
      </c>
      <c r="AJ76" s="418">
        <v>0</v>
      </c>
      <c r="AK76" s="418">
        <v>0</v>
      </c>
      <c r="AL76" s="418">
        <v>0</v>
      </c>
      <c r="AM76" s="418">
        <v>33794.25</v>
      </c>
      <c r="AN76" s="418">
        <v>295.2</v>
      </c>
      <c r="AO76" s="418">
        <v>565</v>
      </c>
      <c r="AP76" s="419">
        <v>0</v>
      </c>
      <c r="AQ76" s="653">
        <v>0</v>
      </c>
      <c r="AR76" s="420">
        <v>34654.449999999997</v>
      </c>
      <c r="AT76" s="420">
        <v>20624</v>
      </c>
      <c r="AU76" s="420">
        <v>14030.449999999997</v>
      </c>
      <c r="AW76" s="15"/>
    </row>
    <row r="77" spans="1:49" s="25" customFormat="1" x14ac:dyDescent="0.25">
      <c r="A77" s="15" t="s">
        <v>941</v>
      </c>
      <c r="B77" s="15" t="s">
        <v>486</v>
      </c>
      <c r="C77" s="462" t="s">
        <v>486</v>
      </c>
      <c r="D77" s="405" t="s">
        <v>942</v>
      </c>
      <c r="E77" s="463">
        <v>205921</v>
      </c>
      <c r="F77" s="715">
        <v>205921</v>
      </c>
      <c r="G77" s="406">
        <v>0</v>
      </c>
      <c r="H77" s="407">
        <v>0</v>
      </c>
      <c r="I77" s="408">
        <v>338.00000000000006</v>
      </c>
      <c r="J77" s="409">
        <v>338.00000000000006</v>
      </c>
      <c r="K77" s="410" t="s">
        <v>914</v>
      </c>
      <c r="L77" s="460"/>
      <c r="M77" s="412">
        <v>0</v>
      </c>
      <c r="N77" s="407">
        <v>0</v>
      </c>
      <c r="O77" s="406">
        <v>0</v>
      </c>
      <c r="P77" s="408">
        <v>0</v>
      </c>
      <c r="Q77" s="413">
        <v>0</v>
      </c>
      <c r="R77" s="412">
        <v>0</v>
      </c>
      <c r="S77" s="408">
        <v>0</v>
      </c>
      <c r="T77" s="406">
        <v>0</v>
      </c>
      <c r="U77" s="408">
        <v>0</v>
      </c>
      <c r="V77" s="413">
        <v>0</v>
      </c>
      <c r="W77" s="417">
        <v>0</v>
      </c>
      <c r="X77" s="460"/>
      <c r="Y77" s="412">
        <v>0</v>
      </c>
      <c r="Z77" s="406">
        <v>0</v>
      </c>
      <c r="AA77" s="406">
        <v>0</v>
      </c>
      <c r="AB77" s="408">
        <v>0</v>
      </c>
      <c r="AC77" s="417">
        <v>0</v>
      </c>
      <c r="AD77" s="460"/>
      <c r="AE77" s="412">
        <v>0</v>
      </c>
      <c r="AF77" s="406">
        <v>0</v>
      </c>
      <c r="AG77" s="406">
        <v>0</v>
      </c>
      <c r="AH77" s="408">
        <v>0</v>
      </c>
      <c r="AI77" s="417">
        <v>0</v>
      </c>
      <c r="AJ77" s="418">
        <v>0</v>
      </c>
      <c r="AK77" s="418">
        <v>0</v>
      </c>
      <c r="AL77" s="418">
        <v>0</v>
      </c>
      <c r="AM77" s="418">
        <v>1774.5000000000002</v>
      </c>
      <c r="AN77" s="418">
        <v>0</v>
      </c>
      <c r="AO77" s="418">
        <v>0</v>
      </c>
      <c r="AP77" s="419">
        <v>0</v>
      </c>
      <c r="AQ77" s="653">
        <v>0</v>
      </c>
      <c r="AR77" s="420">
        <v>1774.5000000000002</v>
      </c>
      <c r="AT77" s="420">
        <v>2133</v>
      </c>
      <c r="AU77" s="420">
        <v>-358.49999999999977</v>
      </c>
      <c r="AW77" s="15"/>
    </row>
    <row r="78" spans="1:49" s="25" customFormat="1" ht="14.4" x14ac:dyDescent="0.25">
      <c r="A78" s="15" t="s">
        <v>943</v>
      </c>
      <c r="B78" s="15" t="s">
        <v>487</v>
      </c>
      <c r="C78" s="462" t="s">
        <v>487</v>
      </c>
      <c r="D78" s="405"/>
      <c r="E78" s="465">
        <v>206011</v>
      </c>
      <c r="F78" s="716">
        <v>206011</v>
      </c>
      <c r="G78" s="406">
        <v>696</v>
      </c>
      <c r="H78" s="407">
        <v>210</v>
      </c>
      <c r="I78" s="408">
        <v>501</v>
      </c>
      <c r="J78" s="409">
        <v>1407</v>
      </c>
      <c r="K78" s="410" t="s">
        <v>914</v>
      </c>
      <c r="L78" s="460"/>
      <c r="M78" s="412">
        <v>0</v>
      </c>
      <c r="N78" s="407">
        <v>0</v>
      </c>
      <c r="O78" s="406">
        <v>0</v>
      </c>
      <c r="P78" s="408">
        <v>0</v>
      </c>
      <c r="Q78" s="413">
        <v>0</v>
      </c>
      <c r="R78" s="412">
        <v>0</v>
      </c>
      <c r="S78" s="408">
        <v>0</v>
      </c>
      <c r="T78" s="406">
        <v>0</v>
      </c>
      <c r="U78" s="408">
        <v>0</v>
      </c>
      <c r="V78" s="413">
        <v>0</v>
      </c>
      <c r="W78" s="417">
        <v>0</v>
      </c>
      <c r="X78" s="460"/>
      <c r="Y78" s="412">
        <v>0</v>
      </c>
      <c r="Z78" s="406">
        <v>0</v>
      </c>
      <c r="AA78" s="406">
        <v>0</v>
      </c>
      <c r="AB78" s="408">
        <v>0</v>
      </c>
      <c r="AC78" s="417">
        <v>0</v>
      </c>
      <c r="AD78" s="460"/>
      <c r="AE78" s="412">
        <v>0</v>
      </c>
      <c r="AF78" s="406">
        <v>0</v>
      </c>
      <c r="AG78" s="406">
        <v>0</v>
      </c>
      <c r="AH78" s="408">
        <v>0</v>
      </c>
      <c r="AI78" s="417">
        <v>0</v>
      </c>
      <c r="AJ78" s="418">
        <v>0</v>
      </c>
      <c r="AK78" s="418">
        <v>0</v>
      </c>
      <c r="AL78" s="418">
        <v>0</v>
      </c>
      <c r="AM78" s="418">
        <v>7386.75</v>
      </c>
      <c r="AN78" s="418">
        <v>0</v>
      </c>
      <c r="AO78" s="418">
        <v>0</v>
      </c>
      <c r="AP78" s="419">
        <v>0</v>
      </c>
      <c r="AQ78" s="653">
        <v>0</v>
      </c>
      <c r="AR78" s="420">
        <v>7386.75</v>
      </c>
      <c r="AT78" s="420">
        <v>7592</v>
      </c>
      <c r="AU78" s="420">
        <v>-205.25</v>
      </c>
      <c r="AW78" s="15"/>
    </row>
    <row r="79" spans="1:49" s="25" customFormat="1" ht="14.4" x14ac:dyDescent="0.25">
      <c r="A79" s="15" t="s">
        <v>488</v>
      </c>
      <c r="B79" s="15" t="s">
        <v>488</v>
      </c>
      <c r="C79" s="462" t="s">
        <v>488</v>
      </c>
      <c r="D79" s="405"/>
      <c r="E79" s="465"/>
      <c r="F79" s="716">
        <v>2723862</v>
      </c>
      <c r="G79" s="406">
        <v>0</v>
      </c>
      <c r="H79" s="407">
        <v>210</v>
      </c>
      <c r="I79" s="408">
        <v>0</v>
      </c>
      <c r="J79" s="409">
        <v>210</v>
      </c>
      <c r="K79" s="410" t="s">
        <v>914</v>
      </c>
      <c r="L79" s="460"/>
      <c r="M79" s="412">
        <v>1</v>
      </c>
      <c r="N79" s="407">
        <v>0</v>
      </c>
      <c r="O79" s="406">
        <v>210</v>
      </c>
      <c r="P79" s="408">
        <v>0</v>
      </c>
      <c r="Q79" s="413">
        <v>210</v>
      </c>
      <c r="R79" s="412">
        <v>0</v>
      </c>
      <c r="S79" s="408">
        <v>0</v>
      </c>
      <c r="T79" s="406">
        <v>0</v>
      </c>
      <c r="U79" s="408">
        <v>0</v>
      </c>
      <c r="V79" s="413">
        <v>0</v>
      </c>
      <c r="W79" s="417">
        <v>210</v>
      </c>
      <c r="X79" s="460"/>
      <c r="Y79" s="412">
        <v>0</v>
      </c>
      <c r="Z79" s="406">
        <v>0</v>
      </c>
      <c r="AA79" s="406">
        <v>0</v>
      </c>
      <c r="AB79" s="408">
        <v>0</v>
      </c>
      <c r="AC79" s="417">
        <v>0</v>
      </c>
      <c r="AD79" s="460"/>
      <c r="AE79" s="412">
        <v>0</v>
      </c>
      <c r="AF79" s="406">
        <v>0</v>
      </c>
      <c r="AG79" s="406">
        <v>0</v>
      </c>
      <c r="AH79" s="408">
        <v>0</v>
      </c>
      <c r="AI79" s="417">
        <v>0</v>
      </c>
      <c r="AJ79" s="418">
        <v>0</v>
      </c>
      <c r="AK79" s="418">
        <v>0</v>
      </c>
      <c r="AL79" s="418">
        <v>0</v>
      </c>
      <c r="AM79" s="418">
        <v>1102.5</v>
      </c>
      <c r="AN79" s="418">
        <v>126</v>
      </c>
      <c r="AO79" s="418">
        <v>0</v>
      </c>
      <c r="AP79" s="419">
        <v>0</v>
      </c>
      <c r="AQ79" s="653">
        <v>0</v>
      </c>
      <c r="AR79" s="420">
        <v>1228.5</v>
      </c>
      <c r="AT79" s="420">
        <v>0</v>
      </c>
      <c r="AU79" s="420">
        <v>1228.5</v>
      </c>
      <c r="AW79" s="15"/>
    </row>
    <row r="80" spans="1:49" s="25" customFormat="1" x14ac:dyDescent="0.25">
      <c r="A80" s="15" t="s">
        <v>944</v>
      </c>
      <c r="B80" s="15" t="s">
        <v>490</v>
      </c>
      <c r="C80" s="462" t="s">
        <v>490</v>
      </c>
      <c r="D80" s="405" t="s">
        <v>945</v>
      </c>
      <c r="E80" s="463" t="s">
        <v>489</v>
      </c>
      <c r="F80" s="715" t="s">
        <v>489</v>
      </c>
      <c r="G80" s="406">
        <v>900</v>
      </c>
      <c r="H80" s="407">
        <v>0</v>
      </c>
      <c r="I80" s="408">
        <v>540</v>
      </c>
      <c r="J80" s="409">
        <v>1440</v>
      </c>
      <c r="K80" s="410" t="s">
        <v>914</v>
      </c>
      <c r="L80" s="460"/>
      <c r="M80" s="412">
        <v>0</v>
      </c>
      <c r="N80" s="407">
        <v>0</v>
      </c>
      <c r="O80" s="406">
        <v>0</v>
      </c>
      <c r="P80" s="408">
        <v>0</v>
      </c>
      <c r="Q80" s="413">
        <v>0</v>
      </c>
      <c r="R80" s="412">
        <v>0.2</v>
      </c>
      <c r="S80" s="408">
        <v>180</v>
      </c>
      <c r="T80" s="406">
        <v>0</v>
      </c>
      <c r="U80" s="408">
        <v>108</v>
      </c>
      <c r="V80" s="413">
        <v>288</v>
      </c>
      <c r="W80" s="417">
        <v>288</v>
      </c>
      <c r="X80" s="460"/>
      <c r="Y80" s="412">
        <v>0</v>
      </c>
      <c r="Z80" s="406">
        <v>0</v>
      </c>
      <c r="AA80" s="406">
        <v>0</v>
      </c>
      <c r="AB80" s="408">
        <v>0</v>
      </c>
      <c r="AC80" s="417">
        <v>0</v>
      </c>
      <c r="AD80" s="460"/>
      <c r="AE80" s="412">
        <v>0</v>
      </c>
      <c r="AF80" s="406">
        <v>0</v>
      </c>
      <c r="AG80" s="406">
        <v>0</v>
      </c>
      <c r="AH80" s="408">
        <v>0</v>
      </c>
      <c r="AI80" s="417">
        <v>0</v>
      </c>
      <c r="AJ80" s="418">
        <v>0</v>
      </c>
      <c r="AK80" s="418">
        <v>0</v>
      </c>
      <c r="AL80" s="418">
        <v>0</v>
      </c>
      <c r="AM80" s="418">
        <v>7560</v>
      </c>
      <c r="AN80" s="418">
        <v>0</v>
      </c>
      <c r="AO80" s="418">
        <v>57.6</v>
      </c>
      <c r="AP80" s="419">
        <v>0</v>
      </c>
      <c r="AQ80" s="653">
        <v>0</v>
      </c>
      <c r="AR80" s="420">
        <v>7617.6</v>
      </c>
      <c r="AT80" s="420">
        <v>6980</v>
      </c>
      <c r="AU80" s="420">
        <v>637.60000000000036</v>
      </c>
      <c r="AW80" s="15"/>
    </row>
    <row r="81" spans="1:49" s="25" customFormat="1" x14ac:dyDescent="0.25">
      <c r="A81" s="15" t="s">
        <v>946</v>
      </c>
      <c r="B81" s="15" t="s">
        <v>492</v>
      </c>
      <c r="C81" s="462" t="s">
        <v>492</v>
      </c>
      <c r="D81" s="405" t="s">
        <v>947</v>
      </c>
      <c r="E81" s="405" t="s">
        <v>491</v>
      </c>
      <c r="F81" s="446" t="s">
        <v>491</v>
      </c>
      <c r="G81" s="406">
        <v>0</v>
      </c>
      <c r="H81" s="407">
        <v>0</v>
      </c>
      <c r="I81" s="408">
        <v>180</v>
      </c>
      <c r="J81" s="409">
        <v>180</v>
      </c>
      <c r="K81" s="410" t="s">
        <v>914</v>
      </c>
      <c r="L81" s="460"/>
      <c r="M81" s="412">
        <v>0</v>
      </c>
      <c r="N81" s="407">
        <v>0</v>
      </c>
      <c r="O81" s="406">
        <v>0</v>
      </c>
      <c r="P81" s="408">
        <v>0</v>
      </c>
      <c r="Q81" s="413">
        <v>0</v>
      </c>
      <c r="R81" s="412">
        <v>0</v>
      </c>
      <c r="S81" s="408">
        <v>0</v>
      </c>
      <c r="T81" s="406">
        <v>0</v>
      </c>
      <c r="U81" s="408">
        <v>0</v>
      </c>
      <c r="V81" s="413">
        <v>0</v>
      </c>
      <c r="W81" s="417">
        <v>0</v>
      </c>
      <c r="X81" s="460"/>
      <c r="Y81" s="412">
        <v>0</v>
      </c>
      <c r="Z81" s="406">
        <v>0</v>
      </c>
      <c r="AA81" s="406">
        <v>0</v>
      </c>
      <c r="AB81" s="408">
        <v>0</v>
      </c>
      <c r="AC81" s="417">
        <v>0</v>
      </c>
      <c r="AD81" s="460"/>
      <c r="AE81" s="412">
        <v>0</v>
      </c>
      <c r="AF81" s="406">
        <v>0</v>
      </c>
      <c r="AG81" s="406">
        <v>0</v>
      </c>
      <c r="AH81" s="408">
        <v>0</v>
      </c>
      <c r="AI81" s="417">
        <v>0</v>
      </c>
      <c r="AJ81" s="418">
        <v>0</v>
      </c>
      <c r="AK81" s="418">
        <v>0</v>
      </c>
      <c r="AL81" s="418">
        <v>0</v>
      </c>
      <c r="AM81" s="418">
        <v>945</v>
      </c>
      <c r="AN81" s="418">
        <v>0</v>
      </c>
      <c r="AO81" s="418">
        <v>0</v>
      </c>
      <c r="AP81" s="419">
        <v>0</v>
      </c>
      <c r="AQ81" s="653">
        <v>0</v>
      </c>
      <c r="AR81" s="420">
        <v>945</v>
      </c>
      <c r="AT81" s="420">
        <v>2679</v>
      </c>
      <c r="AU81" s="420">
        <v>-1734</v>
      </c>
      <c r="AW81" s="15"/>
    </row>
    <row r="82" spans="1:49" s="25" customFormat="1" x14ac:dyDescent="0.25">
      <c r="A82" s="15" t="s">
        <v>948</v>
      </c>
      <c r="B82" s="15" t="s">
        <v>494</v>
      </c>
      <c r="C82" s="464" t="s">
        <v>494</v>
      </c>
      <c r="D82" s="405"/>
      <c r="E82" s="405" t="s">
        <v>493</v>
      </c>
      <c r="F82" s="446" t="s">
        <v>493</v>
      </c>
      <c r="G82" s="406">
        <v>180</v>
      </c>
      <c r="H82" s="407">
        <v>0</v>
      </c>
      <c r="I82" s="408">
        <v>192.85714285714289</v>
      </c>
      <c r="J82" s="409">
        <v>372.85714285714289</v>
      </c>
      <c r="K82" s="410" t="s">
        <v>914</v>
      </c>
      <c r="L82" s="460"/>
      <c r="M82" s="412">
        <v>1</v>
      </c>
      <c r="N82" s="407">
        <v>180</v>
      </c>
      <c r="O82" s="406">
        <v>0</v>
      </c>
      <c r="P82" s="408">
        <v>193</v>
      </c>
      <c r="Q82" s="413">
        <v>373</v>
      </c>
      <c r="R82" s="412">
        <v>0</v>
      </c>
      <c r="S82" s="408">
        <v>0</v>
      </c>
      <c r="T82" s="406">
        <v>0</v>
      </c>
      <c r="U82" s="408">
        <v>0</v>
      </c>
      <c r="V82" s="413">
        <v>0</v>
      </c>
      <c r="W82" s="417">
        <v>373</v>
      </c>
      <c r="X82" s="460"/>
      <c r="Y82" s="412">
        <v>0</v>
      </c>
      <c r="Z82" s="406">
        <v>0</v>
      </c>
      <c r="AA82" s="406">
        <v>0</v>
      </c>
      <c r="AB82" s="408">
        <v>0</v>
      </c>
      <c r="AC82" s="417">
        <v>0</v>
      </c>
      <c r="AD82" s="460"/>
      <c r="AE82" s="412">
        <v>0</v>
      </c>
      <c r="AF82" s="406">
        <v>0</v>
      </c>
      <c r="AG82" s="406">
        <v>0</v>
      </c>
      <c r="AH82" s="408">
        <v>0</v>
      </c>
      <c r="AI82" s="417">
        <v>0</v>
      </c>
      <c r="AJ82" s="418">
        <v>0</v>
      </c>
      <c r="AK82" s="418">
        <v>0</v>
      </c>
      <c r="AL82" s="418">
        <v>0</v>
      </c>
      <c r="AM82" s="418">
        <v>1957.5000000000002</v>
      </c>
      <c r="AN82" s="418">
        <v>223.79999999999998</v>
      </c>
      <c r="AO82" s="418">
        <v>0</v>
      </c>
      <c r="AP82" s="419">
        <v>0</v>
      </c>
      <c r="AQ82" s="653">
        <v>0</v>
      </c>
      <c r="AR82" s="420">
        <v>2181.3000000000002</v>
      </c>
      <c r="AT82" s="420">
        <v>3169</v>
      </c>
      <c r="AU82" s="420">
        <v>-987.69999999999982</v>
      </c>
      <c r="AW82" s="15"/>
    </row>
    <row r="83" spans="1:49" s="25" customFormat="1" x14ac:dyDescent="0.25">
      <c r="A83" s="15" t="s">
        <v>949</v>
      </c>
      <c r="B83" s="15" t="s">
        <v>496</v>
      </c>
      <c r="C83" s="462" t="s">
        <v>496</v>
      </c>
      <c r="D83" s="405"/>
      <c r="E83" s="466" t="s">
        <v>495</v>
      </c>
      <c r="F83" s="717" t="s">
        <v>495</v>
      </c>
      <c r="G83" s="406">
        <v>540</v>
      </c>
      <c r="H83" s="407">
        <v>420</v>
      </c>
      <c r="I83" s="408">
        <v>578.57142857142856</v>
      </c>
      <c r="J83" s="409">
        <v>1538.5714285714284</v>
      </c>
      <c r="K83" s="410" t="s">
        <v>914</v>
      </c>
      <c r="L83" s="460"/>
      <c r="M83" s="412">
        <v>0</v>
      </c>
      <c r="N83" s="407">
        <v>0</v>
      </c>
      <c r="O83" s="406">
        <v>0</v>
      </c>
      <c r="P83" s="408">
        <v>0</v>
      </c>
      <c r="Q83" s="413">
        <v>0</v>
      </c>
      <c r="R83" s="412">
        <v>0</v>
      </c>
      <c r="S83" s="408">
        <v>0</v>
      </c>
      <c r="T83" s="406">
        <v>0</v>
      </c>
      <c r="U83" s="408">
        <v>0</v>
      </c>
      <c r="V83" s="413">
        <v>0</v>
      </c>
      <c r="W83" s="417">
        <v>0</v>
      </c>
      <c r="X83" s="460"/>
      <c r="Y83" s="412">
        <v>0.36364000000000002</v>
      </c>
      <c r="Z83" s="406">
        <v>196</v>
      </c>
      <c r="AA83" s="406">
        <v>153</v>
      </c>
      <c r="AB83" s="408">
        <v>210</v>
      </c>
      <c r="AC83" s="417">
        <v>559</v>
      </c>
      <c r="AD83" s="460"/>
      <c r="AE83" s="412">
        <v>0</v>
      </c>
      <c r="AF83" s="406">
        <v>0</v>
      </c>
      <c r="AG83" s="406">
        <v>0</v>
      </c>
      <c r="AH83" s="408">
        <v>0</v>
      </c>
      <c r="AI83" s="417">
        <v>0</v>
      </c>
      <c r="AJ83" s="418">
        <v>0</v>
      </c>
      <c r="AK83" s="418">
        <v>0</v>
      </c>
      <c r="AL83" s="418">
        <v>0</v>
      </c>
      <c r="AM83" s="418">
        <v>8077.4999999999991</v>
      </c>
      <c r="AN83" s="418">
        <v>0</v>
      </c>
      <c r="AO83" s="418">
        <v>0</v>
      </c>
      <c r="AP83" s="419">
        <v>111.80000000000001</v>
      </c>
      <c r="AQ83" s="653">
        <v>0</v>
      </c>
      <c r="AR83" s="420">
        <v>8189.2999999999993</v>
      </c>
      <c r="AT83" s="420">
        <v>9531</v>
      </c>
      <c r="AU83" s="420">
        <v>-1341.7000000000007</v>
      </c>
      <c r="AW83" s="15"/>
    </row>
    <row r="84" spans="1:49" s="25" customFormat="1" ht="14.4" x14ac:dyDescent="0.25">
      <c r="A84" s="15" t="s">
        <v>950</v>
      </c>
      <c r="B84" s="15" t="s">
        <v>497</v>
      </c>
      <c r="C84" s="462" t="s">
        <v>497</v>
      </c>
      <c r="D84" s="405"/>
      <c r="E84" s="465">
        <v>2549324</v>
      </c>
      <c r="F84" s="716">
        <v>2549324</v>
      </c>
      <c r="G84" s="406">
        <v>2520</v>
      </c>
      <c r="H84" s="407">
        <v>420</v>
      </c>
      <c r="I84" s="408">
        <v>3042</v>
      </c>
      <c r="J84" s="409">
        <v>5982</v>
      </c>
      <c r="K84" s="410" t="s">
        <v>914</v>
      </c>
      <c r="L84" s="460"/>
      <c r="M84" s="412">
        <v>0.24242</v>
      </c>
      <c r="N84" s="407">
        <v>611</v>
      </c>
      <c r="O84" s="406">
        <v>102</v>
      </c>
      <c r="P84" s="408">
        <v>737</v>
      </c>
      <c r="Q84" s="413">
        <v>1450</v>
      </c>
      <c r="R84" s="412">
        <v>0.27272999999999997</v>
      </c>
      <c r="S84" s="408">
        <v>687</v>
      </c>
      <c r="T84" s="406">
        <v>115</v>
      </c>
      <c r="U84" s="408">
        <v>830</v>
      </c>
      <c r="V84" s="413">
        <v>1632</v>
      </c>
      <c r="W84" s="417">
        <v>3082</v>
      </c>
      <c r="X84" s="460"/>
      <c r="Y84" s="412">
        <v>0</v>
      </c>
      <c r="Z84" s="406">
        <v>0</v>
      </c>
      <c r="AA84" s="406">
        <v>0</v>
      </c>
      <c r="AB84" s="408">
        <v>0</v>
      </c>
      <c r="AC84" s="417">
        <v>0</v>
      </c>
      <c r="AD84" s="460"/>
      <c r="AE84" s="412">
        <v>0.12121</v>
      </c>
      <c r="AF84" s="406">
        <v>305</v>
      </c>
      <c r="AG84" s="406">
        <v>51</v>
      </c>
      <c r="AH84" s="408">
        <v>369</v>
      </c>
      <c r="AI84" s="417">
        <v>725</v>
      </c>
      <c r="AJ84" s="418">
        <v>0</v>
      </c>
      <c r="AK84" s="418">
        <v>0</v>
      </c>
      <c r="AL84" s="418">
        <v>0</v>
      </c>
      <c r="AM84" s="418">
        <v>31405.5</v>
      </c>
      <c r="AN84" s="418">
        <v>870</v>
      </c>
      <c r="AO84" s="418">
        <v>326.40000000000003</v>
      </c>
      <c r="AP84" s="419">
        <v>0</v>
      </c>
      <c r="AQ84" s="653">
        <v>0</v>
      </c>
      <c r="AR84" s="420">
        <v>32601.9</v>
      </c>
      <c r="AT84" s="420">
        <v>40768</v>
      </c>
      <c r="AU84" s="420">
        <v>-8166.0999999999985</v>
      </c>
      <c r="AW84" s="15"/>
    </row>
    <row r="85" spans="1:49" s="25" customFormat="1" x14ac:dyDescent="0.25">
      <c r="A85" s="15" t="s">
        <v>951</v>
      </c>
      <c r="B85" s="15" t="s">
        <v>499</v>
      </c>
      <c r="C85" s="462" t="s">
        <v>499</v>
      </c>
      <c r="D85" s="405" t="s">
        <v>952</v>
      </c>
      <c r="E85" s="405" t="s">
        <v>498</v>
      </c>
      <c r="F85" s="446" t="s">
        <v>498</v>
      </c>
      <c r="G85" s="406">
        <v>336</v>
      </c>
      <c r="H85" s="407">
        <v>0</v>
      </c>
      <c r="I85" s="408">
        <v>180</v>
      </c>
      <c r="J85" s="409">
        <v>516</v>
      </c>
      <c r="K85" s="410" t="s">
        <v>914</v>
      </c>
      <c r="L85" s="460"/>
      <c r="M85" s="412">
        <v>0.46428999999999998</v>
      </c>
      <c r="N85" s="407">
        <v>156</v>
      </c>
      <c r="O85" s="406">
        <v>0</v>
      </c>
      <c r="P85" s="408">
        <v>84</v>
      </c>
      <c r="Q85" s="413">
        <v>240</v>
      </c>
      <c r="R85" s="412">
        <v>0.53571000000000002</v>
      </c>
      <c r="S85" s="408">
        <v>180</v>
      </c>
      <c r="T85" s="406">
        <v>0</v>
      </c>
      <c r="U85" s="408">
        <v>96</v>
      </c>
      <c r="V85" s="413">
        <v>276</v>
      </c>
      <c r="W85" s="417">
        <v>516</v>
      </c>
      <c r="X85" s="460"/>
      <c r="Y85" s="412">
        <v>0</v>
      </c>
      <c r="Z85" s="406">
        <v>0</v>
      </c>
      <c r="AA85" s="406">
        <v>0</v>
      </c>
      <c r="AB85" s="408">
        <v>0</v>
      </c>
      <c r="AC85" s="417">
        <v>0</v>
      </c>
      <c r="AD85" s="460"/>
      <c r="AE85" s="412">
        <v>0</v>
      </c>
      <c r="AF85" s="406">
        <v>0</v>
      </c>
      <c r="AG85" s="406">
        <v>0</v>
      </c>
      <c r="AH85" s="408">
        <v>0</v>
      </c>
      <c r="AI85" s="417">
        <v>0</v>
      </c>
      <c r="AJ85" s="418">
        <v>0</v>
      </c>
      <c r="AK85" s="418">
        <v>0</v>
      </c>
      <c r="AL85" s="418">
        <v>0</v>
      </c>
      <c r="AM85" s="418">
        <v>2709</v>
      </c>
      <c r="AN85" s="418">
        <v>144</v>
      </c>
      <c r="AO85" s="418">
        <v>55.2</v>
      </c>
      <c r="AP85" s="419">
        <v>0</v>
      </c>
      <c r="AQ85" s="653">
        <v>0</v>
      </c>
      <c r="AR85" s="420">
        <v>2908.2</v>
      </c>
      <c r="AT85" s="420">
        <v>3593</v>
      </c>
      <c r="AU85" s="420">
        <v>-684.80000000000018</v>
      </c>
      <c r="AW85" s="15"/>
    </row>
    <row r="86" spans="1:49" s="25" customFormat="1" x14ac:dyDescent="0.25">
      <c r="A86" s="15" t="s">
        <v>953</v>
      </c>
      <c r="B86" s="15" t="s">
        <v>500</v>
      </c>
      <c r="C86" s="464" t="s">
        <v>500</v>
      </c>
      <c r="D86" s="405"/>
      <c r="E86" s="405">
        <v>2519477</v>
      </c>
      <c r="F86" s="446">
        <v>2519477</v>
      </c>
      <c r="G86" s="406">
        <v>108</v>
      </c>
      <c r="H86" s="407">
        <v>0</v>
      </c>
      <c r="I86" s="408">
        <v>227</v>
      </c>
      <c r="J86" s="409">
        <v>335</v>
      </c>
      <c r="K86" s="410" t="s">
        <v>914</v>
      </c>
      <c r="L86" s="460"/>
      <c r="M86" s="412">
        <v>0</v>
      </c>
      <c r="N86" s="407">
        <v>0</v>
      </c>
      <c r="O86" s="406">
        <v>0</v>
      </c>
      <c r="P86" s="408">
        <v>0</v>
      </c>
      <c r="Q86" s="413">
        <v>0</v>
      </c>
      <c r="R86" s="412">
        <v>0</v>
      </c>
      <c r="S86" s="408">
        <v>0</v>
      </c>
      <c r="T86" s="406">
        <v>0</v>
      </c>
      <c r="U86" s="408">
        <v>0</v>
      </c>
      <c r="V86" s="413">
        <v>0</v>
      </c>
      <c r="W86" s="417">
        <v>0</v>
      </c>
      <c r="X86" s="460"/>
      <c r="Y86" s="412">
        <v>0</v>
      </c>
      <c r="Z86" s="406">
        <v>0</v>
      </c>
      <c r="AA86" s="406">
        <v>0</v>
      </c>
      <c r="AB86" s="408">
        <v>0</v>
      </c>
      <c r="AC86" s="417">
        <v>0</v>
      </c>
      <c r="AD86" s="460"/>
      <c r="AE86" s="412">
        <v>0</v>
      </c>
      <c r="AF86" s="406">
        <v>0</v>
      </c>
      <c r="AG86" s="406">
        <v>0</v>
      </c>
      <c r="AH86" s="408">
        <v>0</v>
      </c>
      <c r="AI86" s="417">
        <v>0</v>
      </c>
      <c r="AJ86" s="418">
        <v>0</v>
      </c>
      <c r="AK86" s="418">
        <v>0</v>
      </c>
      <c r="AL86" s="418">
        <v>0</v>
      </c>
      <c r="AM86" s="418">
        <v>1758.75</v>
      </c>
      <c r="AN86" s="418">
        <v>0</v>
      </c>
      <c r="AO86" s="418">
        <v>0</v>
      </c>
      <c r="AP86" s="419">
        <v>0</v>
      </c>
      <c r="AQ86" s="653">
        <v>0</v>
      </c>
      <c r="AR86" s="420">
        <v>1758.75</v>
      </c>
      <c r="AT86" s="420">
        <v>3064</v>
      </c>
      <c r="AU86" s="420">
        <v>-1305.25</v>
      </c>
      <c r="AW86" s="15"/>
    </row>
    <row r="87" spans="1:49" s="25" customFormat="1" x14ac:dyDescent="0.25">
      <c r="A87" s="15" t="s">
        <v>954</v>
      </c>
      <c r="B87" s="15" t="s">
        <v>502</v>
      </c>
      <c r="C87" s="462" t="s">
        <v>502</v>
      </c>
      <c r="D87" s="405"/>
      <c r="E87" s="405" t="s">
        <v>501</v>
      </c>
      <c r="F87" s="446" t="s">
        <v>501</v>
      </c>
      <c r="G87" s="406">
        <v>0</v>
      </c>
      <c r="H87" s="407">
        <v>0</v>
      </c>
      <c r="I87" s="408">
        <v>720</v>
      </c>
      <c r="J87" s="409">
        <v>720</v>
      </c>
      <c r="K87" s="410" t="s">
        <v>914</v>
      </c>
      <c r="L87" s="460"/>
      <c r="M87" s="412">
        <v>1</v>
      </c>
      <c r="N87" s="407">
        <v>0</v>
      </c>
      <c r="O87" s="406">
        <v>0</v>
      </c>
      <c r="P87" s="408">
        <v>720</v>
      </c>
      <c r="Q87" s="413">
        <v>720</v>
      </c>
      <c r="R87" s="412">
        <v>0</v>
      </c>
      <c r="S87" s="408">
        <v>0</v>
      </c>
      <c r="T87" s="406">
        <v>0</v>
      </c>
      <c r="U87" s="408">
        <v>0</v>
      </c>
      <c r="V87" s="413">
        <v>0</v>
      </c>
      <c r="W87" s="417">
        <v>720</v>
      </c>
      <c r="X87" s="460"/>
      <c r="Y87" s="412">
        <v>0</v>
      </c>
      <c r="Z87" s="406">
        <v>0</v>
      </c>
      <c r="AA87" s="406">
        <v>0</v>
      </c>
      <c r="AB87" s="408">
        <v>0</v>
      </c>
      <c r="AC87" s="417">
        <v>0</v>
      </c>
      <c r="AD87" s="460"/>
      <c r="AE87" s="412">
        <v>0</v>
      </c>
      <c r="AF87" s="406">
        <v>0</v>
      </c>
      <c r="AG87" s="406">
        <v>0</v>
      </c>
      <c r="AH87" s="408">
        <v>0</v>
      </c>
      <c r="AI87" s="417">
        <v>0</v>
      </c>
      <c r="AJ87" s="418">
        <v>0</v>
      </c>
      <c r="AK87" s="418">
        <v>0</v>
      </c>
      <c r="AL87" s="418">
        <v>0</v>
      </c>
      <c r="AM87" s="418">
        <v>3780</v>
      </c>
      <c r="AN87" s="418">
        <v>432</v>
      </c>
      <c r="AO87" s="418">
        <v>0</v>
      </c>
      <c r="AP87" s="419">
        <v>0</v>
      </c>
      <c r="AQ87" s="653">
        <v>0</v>
      </c>
      <c r="AR87" s="420">
        <v>4212</v>
      </c>
      <c r="AT87" s="420">
        <v>10892</v>
      </c>
      <c r="AU87" s="420">
        <v>-6680</v>
      </c>
      <c r="AW87" s="15"/>
    </row>
    <row r="88" spans="1:49" s="25" customFormat="1" x14ac:dyDescent="0.25">
      <c r="A88" s="15" t="s">
        <v>955</v>
      </c>
      <c r="B88" s="15" t="s">
        <v>504</v>
      </c>
      <c r="C88" s="467" t="s">
        <v>504</v>
      </c>
      <c r="D88" s="405" t="s">
        <v>956</v>
      </c>
      <c r="E88" s="405" t="s">
        <v>503</v>
      </c>
      <c r="F88" s="446" t="s">
        <v>503</v>
      </c>
      <c r="G88" s="406">
        <v>1080</v>
      </c>
      <c r="H88" s="407">
        <v>840</v>
      </c>
      <c r="I88" s="408">
        <v>874.28571428571433</v>
      </c>
      <c r="J88" s="409">
        <v>2794.2857142857142</v>
      </c>
      <c r="K88" s="410" t="s">
        <v>914</v>
      </c>
      <c r="L88" s="460"/>
      <c r="M88" s="412">
        <v>0.18182000000000001</v>
      </c>
      <c r="N88" s="407">
        <v>196</v>
      </c>
      <c r="O88" s="406">
        <v>153</v>
      </c>
      <c r="P88" s="408">
        <v>159</v>
      </c>
      <c r="Q88" s="413">
        <v>508</v>
      </c>
      <c r="R88" s="412">
        <v>0.40909000000000001</v>
      </c>
      <c r="S88" s="408">
        <v>442</v>
      </c>
      <c r="T88" s="406">
        <v>344</v>
      </c>
      <c r="U88" s="408">
        <v>358</v>
      </c>
      <c r="V88" s="413">
        <v>1144</v>
      </c>
      <c r="W88" s="417">
        <v>1652</v>
      </c>
      <c r="X88" s="460"/>
      <c r="Y88" s="412">
        <v>0</v>
      </c>
      <c r="Z88" s="406">
        <v>0</v>
      </c>
      <c r="AA88" s="406">
        <v>0</v>
      </c>
      <c r="AB88" s="408">
        <v>0</v>
      </c>
      <c r="AC88" s="417">
        <v>0</v>
      </c>
      <c r="AD88" s="460"/>
      <c r="AE88" s="412">
        <v>0</v>
      </c>
      <c r="AF88" s="406">
        <v>0</v>
      </c>
      <c r="AG88" s="406">
        <v>0</v>
      </c>
      <c r="AH88" s="408">
        <v>0</v>
      </c>
      <c r="AI88" s="417">
        <v>0</v>
      </c>
      <c r="AJ88" s="418">
        <v>0</v>
      </c>
      <c r="AK88" s="418">
        <v>0</v>
      </c>
      <c r="AL88" s="418">
        <v>0</v>
      </c>
      <c r="AM88" s="418">
        <v>14670</v>
      </c>
      <c r="AN88" s="418">
        <v>304.8</v>
      </c>
      <c r="AO88" s="418">
        <v>228.8</v>
      </c>
      <c r="AP88" s="419">
        <v>0</v>
      </c>
      <c r="AQ88" s="653">
        <v>0</v>
      </c>
      <c r="AR88" s="420">
        <v>15203.599999999999</v>
      </c>
      <c r="AT88" s="420">
        <v>13299</v>
      </c>
      <c r="AU88" s="420">
        <v>1904.5999999999985</v>
      </c>
      <c r="AW88" s="15"/>
    </row>
    <row r="89" spans="1:49" s="25" customFormat="1" x14ac:dyDescent="0.25">
      <c r="A89" s="15" t="s">
        <v>957</v>
      </c>
      <c r="B89" s="15" t="s">
        <v>505</v>
      </c>
      <c r="C89" s="464" t="s">
        <v>505</v>
      </c>
      <c r="D89" s="405" t="s">
        <v>958</v>
      </c>
      <c r="E89" s="405">
        <v>205852</v>
      </c>
      <c r="F89" s="446">
        <v>205852</v>
      </c>
      <c r="G89" s="406">
        <v>1044</v>
      </c>
      <c r="H89" s="407">
        <v>1008</v>
      </c>
      <c r="I89" s="408">
        <v>1074</v>
      </c>
      <c r="J89" s="409">
        <v>3126</v>
      </c>
      <c r="K89" s="410" t="s">
        <v>914</v>
      </c>
      <c r="L89" s="460"/>
      <c r="M89" s="412">
        <v>0</v>
      </c>
      <c r="N89" s="407">
        <v>0</v>
      </c>
      <c r="O89" s="406">
        <v>0</v>
      </c>
      <c r="P89" s="408">
        <v>0</v>
      </c>
      <c r="Q89" s="413">
        <v>0</v>
      </c>
      <c r="R89" s="412">
        <v>0</v>
      </c>
      <c r="S89" s="408">
        <v>0</v>
      </c>
      <c r="T89" s="406">
        <v>0</v>
      </c>
      <c r="U89" s="408">
        <v>0</v>
      </c>
      <c r="V89" s="413">
        <v>0</v>
      </c>
      <c r="W89" s="417">
        <v>0</v>
      </c>
      <c r="X89" s="460"/>
      <c r="Y89" s="412">
        <v>0</v>
      </c>
      <c r="Z89" s="406">
        <v>0</v>
      </c>
      <c r="AA89" s="406">
        <v>0</v>
      </c>
      <c r="AB89" s="408">
        <v>0</v>
      </c>
      <c r="AC89" s="417">
        <v>0</v>
      </c>
      <c r="AD89" s="460"/>
      <c r="AE89" s="412">
        <v>0</v>
      </c>
      <c r="AF89" s="406">
        <v>0</v>
      </c>
      <c r="AG89" s="406">
        <v>0</v>
      </c>
      <c r="AH89" s="408">
        <v>0</v>
      </c>
      <c r="AI89" s="417">
        <v>0</v>
      </c>
      <c r="AJ89" s="418">
        <v>0</v>
      </c>
      <c r="AK89" s="418">
        <v>0</v>
      </c>
      <c r="AL89" s="418">
        <v>0</v>
      </c>
      <c r="AM89" s="418">
        <v>16411.5</v>
      </c>
      <c r="AN89" s="418">
        <v>0</v>
      </c>
      <c r="AO89" s="418">
        <v>0</v>
      </c>
      <c r="AP89" s="419">
        <v>0</v>
      </c>
      <c r="AQ89" s="653">
        <v>0</v>
      </c>
      <c r="AR89" s="420">
        <v>16411.5</v>
      </c>
      <c r="AT89" s="420">
        <v>17273</v>
      </c>
      <c r="AU89" s="420">
        <v>-861.5</v>
      </c>
      <c r="AW89" s="15"/>
    </row>
    <row r="90" spans="1:49" s="25" customFormat="1" x14ac:dyDescent="0.25">
      <c r="A90" s="15" t="s">
        <v>959</v>
      </c>
      <c r="B90" s="15" t="s">
        <v>506</v>
      </c>
      <c r="C90" s="464" t="s">
        <v>506</v>
      </c>
      <c r="D90" s="405"/>
      <c r="E90" s="405">
        <v>205902</v>
      </c>
      <c r="F90" s="446">
        <v>205902</v>
      </c>
      <c r="G90" s="406">
        <v>192</v>
      </c>
      <c r="H90" s="407">
        <v>0</v>
      </c>
      <c r="I90" s="408">
        <v>285.99999999999994</v>
      </c>
      <c r="J90" s="409">
        <v>477.99999999999994</v>
      </c>
      <c r="K90" s="410" t="s">
        <v>914</v>
      </c>
      <c r="L90" s="460"/>
      <c r="M90" s="412">
        <v>0</v>
      </c>
      <c r="N90" s="407">
        <v>0</v>
      </c>
      <c r="O90" s="406">
        <v>0</v>
      </c>
      <c r="P90" s="408">
        <v>0</v>
      </c>
      <c r="Q90" s="413">
        <v>0</v>
      </c>
      <c r="R90" s="412">
        <v>0</v>
      </c>
      <c r="S90" s="408">
        <v>0</v>
      </c>
      <c r="T90" s="406">
        <v>0</v>
      </c>
      <c r="U90" s="408">
        <v>0</v>
      </c>
      <c r="V90" s="413">
        <v>0</v>
      </c>
      <c r="W90" s="417">
        <v>0</v>
      </c>
      <c r="X90" s="460"/>
      <c r="Y90" s="412">
        <v>0</v>
      </c>
      <c r="Z90" s="406">
        <v>0</v>
      </c>
      <c r="AA90" s="406">
        <v>0</v>
      </c>
      <c r="AB90" s="408">
        <v>0</v>
      </c>
      <c r="AC90" s="417">
        <v>0</v>
      </c>
      <c r="AD90" s="460"/>
      <c r="AE90" s="412">
        <v>0</v>
      </c>
      <c r="AF90" s="406">
        <v>0</v>
      </c>
      <c r="AG90" s="406">
        <v>0</v>
      </c>
      <c r="AH90" s="408">
        <v>0</v>
      </c>
      <c r="AI90" s="417">
        <v>0</v>
      </c>
      <c r="AJ90" s="418">
        <v>0</v>
      </c>
      <c r="AK90" s="418">
        <v>0</v>
      </c>
      <c r="AL90" s="418">
        <v>0</v>
      </c>
      <c r="AM90" s="418">
        <v>2509.4999999999995</v>
      </c>
      <c r="AN90" s="418">
        <v>0</v>
      </c>
      <c r="AO90" s="418">
        <v>0</v>
      </c>
      <c r="AP90" s="419">
        <v>0</v>
      </c>
      <c r="AQ90" s="653">
        <v>0</v>
      </c>
      <c r="AR90" s="420">
        <v>2509.4999999999995</v>
      </c>
      <c r="AT90" s="420">
        <v>3794</v>
      </c>
      <c r="AU90" s="420">
        <v>-1284.5000000000005</v>
      </c>
      <c r="AW90" s="15"/>
    </row>
    <row r="91" spans="1:49" s="25" customFormat="1" x14ac:dyDescent="0.25">
      <c r="A91" s="15" t="s">
        <v>960</v>
      </c>
      <c r="B91" s="15" t="s">
        <v>507</v>
      </c>
      <c r="C91" s="464" t="s">
        <v>507</v>
      </c>
      <c r="D91" s="405"/>
      <c r="E91" s="405">
        <v>205922</v>
      </c>
      <c r="F91" s="446">
        <v>205922</v>
      </c>
      <c r="G91" s="406">
        <v>900</v>
      </c>
      <c r="H91" s="407">
        <v>420</v>
      </c>
      <c r="I91" s="408">
        <v>537</v>
      </c>
      <c r="J91" s="409">
        <v>1857</v>
      </c>
      <c r="K91" s="410" t="s">
        <v>914</v>
      </c>
      <c r="L91" s="460"/>
      <c r="M91" s="412">
        <v>0.73333000000000004</v>
      </c>
      <c r="N91" s="407">
        <v>660</v>
      </c>
      <c r="O91" s="406">
        <v>308</v>
      </c>
      <c r="P91" s="408">
        <v>394</v>
      </c>
      <c r="Q91" s="413">
        <v>1362</v>
      </c>
      <c r="R91" s="412">
        <v>0</v>
      </c>
      <c r="S91" s="408">
        <v>0</v>
      </c>
      <c r="T91" s="406">
        <v>0</v>
      </c>
      <c r="U91" s="408">
        <v>0</v>
      </c>
      <c r="V91" s="413">
        <v>0</v>
      </c>
      <c r="W91" s="417">
        <v>1362</v>
      </c>
      <c r="X91" s="460"/>
      <c r="Y91" s="412">
        <v>0.26667000000000002</v>
      </c>
      <c r="Z91" s="406">
        <v>240</v>
      </c>
      <c r="AA91" s="406">
        <v>112</v>
      </c>
      <c r="AB91" s="408">
        <v>143</v>
      </c>
      <c r="AC91" s="417">
        <v>495</v>
      </c>
      <c r="AD91" s="460"/>
      <c r="AE91" s="412">
        <v>0</v>
      </c>
      <c r="AF91" s="406">
        <v>0</v>
      </c>
      <c r="AG91" s="406">
        <v>0</v>
      </c>
      <c r="AH91" s="408">
        <v>0</v>
      </c>
      <c r="AI91" s="417">
        <v>0</v>
      </c>
      <c r="AJ91" s="418">
        <v>0</v>
      </c>
      <c r="AK91" s="418">
        <v>0</v>
      </c>
      <c r="AL91" s="418">
        <v>0</v>
      </c>
      <c r="AM91" s="418">
        <v>9749.25</v>
      </c>
      <c r="AN91" s="418">
        <v>817.19999999999993</v>
      </c>
      <c r="AO91" s="418">
        <v>0</v>
      </c>
      <c r="AP91" s="419">
        <v>99</v>
      </c>
      <c r="AQ91" s="653">
        <v>0</v>
      </c>
      <c r="AR91" s="420">
        <v>10665.45</v>
      </c>
      <c r="AT91" s="420">
        <v>8194</v>
      </c>
      <c r="AU91" s="420">
        <v>2471.4500000000007</v>
      </c>
      <c r="AW91" s="15"/>
    </row>
    <row r="92" spans="1:49" s="25" customFormat="1" x14ac:dyDescent="0.25">
      <c r="A92" s="15" t="s">
        <v>961</v>
      </c>
      <c r="B92" s="15" t="s">
        <v>509</v>
      </c>
      <c r="C92" s="404" t="s">
        <v>509</v>
      </c>
      <c r="D92" s="405" t="s">
        <v>962</v>
      </c>
      <c r="E92" s="405" t="s">
        <v>508</v>
      </c>
      <c r="F92" s="446" t="s">
        <v>508</v>
      </c>
      <c r="G92" s="406">
        <v>0</v>
      </c>
      <c r="H92" s="407">
        <v>1092</v>
      </c>
      <c r="I92" s="408">
        <v>736.00000000000011</v>
      </c>
      <c r="J92" s="409">
        <v>1828</v>
      </c>
      <c r="K92" s="410" t="s">
        <v>914</v>
      </c>
      <c r="L92" s="460"/>
      <c r="M92" s="412">
        <v>0.23077</v>
      </c>
      <c r="N92" s="407">
        <v>0</v>
      </c>
      <c r="O92" s="406">
        <v>252</v>
      </c>
      <c r="P92" s="408">
        <v>170</v>
      </c>
      <c r="Q92" s="413">
        <v>422</v>
      </c>
      <c r="R92" s="412">
        <v>0</v>
      </c>
      <c r="S92" s="408">
        <v>0</v>
      </c>
      <c r="T92" s="406">
        <v>0</v>
      </c>
      <c r="U92" s="408">
        <v>0</v>
      </c>
      <c r="V92" s="413">
        <v>0</v>
      </c>
      <c r="W92" s="417">
        <v>422</v>
      </c>
      <c r="X92" s="460"/>
      <c r="Y92" s="412">
        <v>0</v>
      </c>
      <c r="Z92" s="406">
        <v>0</v>
      </c>
      <c r="AA92" s="406">
        <v>0</v>
      </c>
      <c r="AB92" s="408">
        <v>0</v>
      </c>
      <c r="AC92" s="417">
        <v>0</v>
      </c>
      <c r="AD92" s="460"/>
      <c r="AE92" s="412">
        <v>0</v>
      </c>
      <c r="AF92" s="406">
        <v>0</v>
      </c>
      <c r="AG92" s="406">
        <v>0</v>
      </c>
      <c r="AH92" s="408">
        <v>0</v>
      </c>
      <c r="AI92" s="417">
        <v>0</v>
      </c>
      <c r="AJ92" s="418">
        <v>0</v>
      </c>
      <c r="AK92" s="418">
        <v>0</v>
      </c>
      <c r="AL92" s="418">
        <v>0</v>
      </c>
      <c r="AM92" s="418">
        <v>9597</v>
      </c>
      <c r="AN92" s="418">
        <v>253.2</v>
      </c>
      <c r="AO92" s="418">
        <v>0</v>
      </c>
      <c r="AP92" s="419">
        <v>0</v>
      </c>
      <c r="AQ92" s="653">
        <v>0</v>
      </c>
      <c r="AR92" s="420">
        <v>9850.2000000000007</v>
      </c>
      <c r="AT92" s="420">
        <v>10348</v>
      </c>
      <c r="AU92" s="420">
        <v>-497.79999999999927</v>
      </c>
      <c r="AW92" s="15"/>
    </row>
    <row r="93" spans="1:49" s="25" customFormat="1" x14ac:dyDescent="0.25">
      <c r="A93" s="15" t="s">
        <v>963</v>
      </c>
      <c r="B93" s="15" t="s">
        <v>511</v>
      </c>
      <c r="C93" s="468" t="s">
        <v>511</v>
      </c>
      <c r="D93" s="405" t="s">
        <v>964</v>
      </c>
      <c r="E93" s="405" t="s">
        <v>510</v>
      </c>
      <c r="F93" s="446" t="s">
        <v>510</v>
      </c>
      <c r="G93" s="406">
        <v>1440</v>
      </c>
      <c r="H93" s="407">
        <v>840</v>
      </c>
      <c r="I93" s="408">
        <v>1431.9999999999998</v>
      </c>
      <c r="J93" s="409">
        <v>3712</v>
      </c>
      <c r="K93" s="410" t="s">
        <v>914</v>
      </c>
      <c r="L93" s="460"/>
      <c r="M93" s="412">
        <v>7.6920000000000002E-2</v>
      </c>
      <c r="N93" s="407">
        <v>111</v>
      </c>
      <c r="O93" s="406">
        <v>65</v>
      </c>
      <c r="P93" s="408">
        <v>110</v>
      </c>
      <c r="Q93" s="413">
        <v>286</v>
      </c>
      <c r="R93" s="412">
        <v>0.61538000000000004</v>
      </c>
      <c r="S93" s="408">
        <v>886</v>
      </c>
      <c r="T93" s="406">
        <v>517</v>
      </c>
      <c r="U93" s="408">
        <v>881</v>
      </c>
      <c r="V93" s="413">
        <v>2284</v>
      </c>
      <c r="W93" s="417">
        <v>2570</v>
      </c>
      <c r="X93" s="460"/>
      <c r="Y93" s="412">
        <v>0</v>
      </c>
      <c r="Z93" s="406">
        <v>0</v>
      </c>
      <c r="AA93" s="406">
        <v>0</v>
      </c>
      <c r="AB93" s="408">
        <v>0</v>
      </c>
      <c r="AC93" s="417">
        <v>0</v>
      </c>
      <c r="AD93" s="460"/>
      <c r="AE93" s="412">
        <v>0.15384999999999999</v>
      </c>
      <c r="AF93" s="406">
        <v>222</v>
      </c>
      <c r="AG93" s="406">
        <v>129</v>
      </c>
      <c r="AH93" s="408">
        <v>220</v>
      </c>
      <c r="AI93" s="417">
        <v>571</v>
      </c>
      <c r="AJ93" s="418">
        <v>0</v>
      </c>
      <c r="AK93" s="418">
        <v>0</v>
      </c>
      <c r="AL93" s="418">
        <v>0</v>
      </c>
      <c r="AM93" s="418">
        <v>19488</v>
      </c>
      <c r="AN93" s="418">
        <v>171.6</v>
      </c>
      <c r="AO93" s="418">
        <v>456.8</v>
      </c>
      <c r="AP93" s="419">
        <v>0</v>
      </c>
      <c r="AQ93" s="653">
        <v>0</v>
      </c>
      <c r="AR93" s="420">
        <v>20116.399999999998</v>
      </c>
      <c r="AT93" s="420">
        <v>23096</v>
      </c>
      <c r="AU93" s="420">
        <v>-2979.6000000000022</v>
      </c>
      <c r="AW93" s="15"/>
    </row>
    <row r="94" spans="1:49" s="25" customFormat="1" x14ac:dyDescent="0.25">
      <c r="A94" s="15" t="s">
        <v>965</v>
      </c>
      <c r="B94" s="15" t="s">
        <v>512</v>
      </c>
      <c r="C94" s="468" t="s">
        <v>512</v>
      </c>
      <c r="D94" s="405"/>
      <c r="E94" s="469">
        <v>205947</v>
      </c>
      <c r="F94" s="718">
        <v>205947</v>
      </c>
      <c r="G94" s="406">
        <v>360</v>
      </c>
      <c r="H94" s="407">
        <v>0</v>
      </c>
      <c r="I94" s="408">
        <v>178.99999999999997</v>
      </c>
      <c r="J94" s="409">
        <v>539</v>
      </c>
      <c r="K94" s="410" t="s">
        <v>914</v>
      </c>
      <c r="L94" s="460"/>
      <c r="M94" s="412">
        <v>0</v>
      </c>
      <c r="N94" s="407">
        <v>0</v>
      </c>
      <c r="O94" s="406">
        <v>0</v>
      </c>
      <c r="P94" s="408">
        <v>0</v>
      </c>
      <c r="Q94" s="413">
        <v>0</v>
      </c>
      <c r="R94" s="412">
        <v>1</v>
      </c>
      <c r="S94" s="408">
        <v>360</v>
      </c>
      <c r="T94" s="406">
        <v>0</v>
      </c>
      <c r="U94" s="408">
        <v>179</v>
      </c>
      <c r="V94" s="413">
        <v>539</v>
      </c>
      <c r="W94" s="417">
        <v>539</v>
      </c>
      <c r="X94" s="460"/>
      <c r="Y94" s="412">
        <v>0</v>
      </c>
      <c r="Z94" s="406">
        <v>0</v>
      </c>
      <c r="AA94" s="406">
        <v>0</v>
      </c>
      <c r="AB94" s="408">
        <v>0</v>
      </c>
      <c r="AC94" s="417">
        <v>0</v>
      </c>
      <c r="AD94" s="460"/>
      <c r="AE94" s="412">
        <v>0</v>
      </c>
      <c r="AF94" s="406">
        <v>0</v>
      </c>
      <c r="AG94" s="406">
        <v>0</v>
      </c>
      <c r="AH94" s="408">
        <v>0</v>
      </c>
      <c r="AI94" s="417">
        <v>0</v>
      </c>
      <c r="AJ94" s="418">
        <v>0</v>
      </c>
      <c r="AK94" s="418">
        <v>0</v>
      </c>
      <c r="AL94" s="418">
        <v>0</v>
      </c>
      <c r="AM94" s="418">
        <v>2829.75</v>
      </c>
      <c r="AN94" s="418">
        <v>0</v>
      </c>
      <c r="AO94" s="418">
        <v>107.80000000000001</v>
      </c>
      <c r="AP94" s="419">
        <v>0</v>
      </c>
      <c r="AQ94" s="653">
        <v>0</v>
      </c>
      <c r="AR94" s="420">
        <v>2937.55</v>
      </c>
      <c r="AT94" s="420">
        <v>5655</v>
      </c>
      <c r="AU94" s="420">
        <v>-2717.45</v>
      </c>
      <c r="AW94" s="15"/>
    </row>
    <row r="95" spans="1:49" s="25" customFormat="1" x14ac:dyDescent="0.25">
      <c r="A95" s="15" t="s">
        <v>966</v>
      </c>
      <c r="B95" s="15" t="s">
        <v>513</v>
      </c>
      <c r="C95" s="462" t="s">
        <v>513</v>
      </c>
      <c r="D95" s="405" t="s">
        <v>967</v>
      </c>
      <c r="E95" s="405">
        <v>205919</v>
      </c>
      <c r="F95" s="446">
        <v>205919</v>
      </c>
      <c r="G95" s="406">
        <v>0</v>
      </c>
      <c r="H95" s="407">
        <v>0</v>
      </c>
      <c r="I95" s="408">
        <v>357.99999999999994</v>
      </c>
      <c r="J95" s="409">
        <v>357.99999999999994</v>
      </c>
      <c r="K95" s="410" t="s">
        <v>914</v>
      </c>
      <c r="L95" s="460"/>
      <c r="M95" s="412">
        <v>0</v>
      </c>
      <c r="N95" s="407">
        <v>0</v>
      </c>
      <c r="O95" s="406">
        <v>0</v>
      </c>
      <c r="P95" s="408">
        <v>0</v>
      </c>
      <c r="Q95" s="413">
        <v>0</v>
      </c>
      <c r="R95" s="412">
        <v>0</v>
      </c>
      <c r="S95" s="408">
        <v>0</v>
      </c>
      <c r="T95" s="406">
        <v>0</v>
      </c>
      <c r="U95" s="408">
        <v>0</v>
      </c>
      <c r="V95" s="413">
        <v>0</v>
      </c>
      <c r="W95" s="417">
        <v>0</v>
      </c>
      <c r="X95" s="460"/>
      <c r="Y95" s="412">
        <v>0</v>
      </c>
      <c r="Z95" s="406">
        <v>0</v>
      </c>
      <c r="AA95" s="406">
        <v>0</v>
      </c>
      <c r="AB95" s="408">
        <v>0</v>
      </c>
      <c r="AC95" s="417">
        <v>0</v>
      </c>
      <c r="AD95" s="460"/>
      <c r="AE95" s="412">
        <v>0</v>
      </c>
      <c r="AF95" s="406">
        <v>0</v>
      </c>
      <c r="AG95" s="406">
        <v>0</v>
      </c>
      <c r="AH95" s="408">
        <v>0</v>
      </c>
      <c r="AI95" s="417">
        <v>0</v>
      </c>
      <c r="AJ95" s="418">
        <v>0</v>
      </c>
      <c r="AK95" s="418">
        <v>0</v>
      </c>
      <c r="AL95" s="418">
        <v>0</v>
      </c>
      <c r="AM95" s="418">
        <v>1879.4999999999998</v>
      </c>
      <c r="AN95" s="418">
        <v>0</v>
      </c>
      <c r="AO95" s="418">
        <v>0</v>
      </c>
      <c r="AP95" s="419">
        <v>0</v>
      </c>
      <c r="AQ95" s="653">
        <v>0</v>
      </c>
      <c r="AR95" s="420">
        <v>1879.4999999999998</v>
      </c>
      <c r="AT95" s="420">
        <v>5138</v>
      </c>
      <c r="AU95" s="420">
        <v>-3258.5</v>
      </c>
      <c r="AW95" s="15"/>
    </row>
    <row r="96" spans="1:49" s="25" customFormat="1" x14ac:dyDescent="0.25">
      <c r="A96" s="15" t="s">
        <v>968</v>
      </c>
      <c r="B96" s="15" t="s">
        <v>515</v>
      </c>
      <c r="C96" s="462" t="s">
        <v>515</v>
      </c>
      <c r="D96" s="405"/>
      <c r="E96" s="469" t="s">
        <v>514</v>
      </c>
      <c r="F96" s="718" t="s">
        <v>514</v>
      </c>
      <c r="G96" s="406">
        <v>576</v>
      </c>
      <c r="H96" s="407">
        <v>210</v>
      </c>
      <c r="I96" s="408">
        <v>537</v>
      </c>
      <c r="J96" s="409">
        <v>1323</v>
      </c>
      <c r="K96" s="410" t="s">
        <v>914</v>
      </c>
      <c r="L96" s="460"/>
      <c r="M96" s="412">
        <v>0</v>
      </c>
      <c r="N96" s="407">
        <v>0</v>
      </c>
      <c r="O96" s="406">
        <v>0</v>
      </c>
      <c r="P96" s="408">
        <v>0</v>
      </c>
      <c r="Q96" s="413">
        <v>0</v>
      </c>
      <c r="R96" s="412">
        <v>0</v>
      </c>
      <c r="S96" s="408">
        <v>0</v>
      </c>
      <c r="T96" s="406">
        <v>0</v>
      </c>
      <c r="U96" s="408">
        <v>0</v>
      </c>
      <c r="V96" s="413">
        <v>0</v>
      </c>
      <c r="W96" s="417">
        <v>0</v>
      </c>
      <c r="X96" s="460"/>
      <c r="Y96" s="412">
        <v>0</v>
      </c>
      <c r="Z96" s="406">
        <v>0</v>
      </c>
      <c r="AA96" s="406">
        <v>0</v>
      </c>
      <c r="AB96" s="408">
        <v>0</v>
      </c>
      <c r="AC96" s="417">
        <v>0</v>
      </c>
      <c r="AD96" s="460"/>
      <c r="AE96" s="412">
        <v>0</v>
      </c>
      <c r="AF96" s="406">
        <v>0</v>
      </c>
      <c r="AG96" s="406">
        <v>0</v>
      </c>
      <c r="AH96" s="408">
        <v>0</v>
      </c>
      <c r="AI96" s="417">
        <v>0</v>
      </c>
      <c r="AJ96" s="418">
        <v>0</v>
      </c>
      <c r="AK96" s="418">
        <v>0</v>
      </c>
      <c r="AL96" s="418">
        <v>0</v>
      </c>
      <c r="AM96" s="418">
        <v>6945.75</v>
      </c>
      <c r="AN96" s="418">
        <v>0</v>
      </c>
      <c r="AO96" s="418">
        <v>0</v>
      </c>
      <c r="AP96" s="419">
        <v>0</v>
      </c>
      <c r="AQ96" s="653">
        <v>0</v>
      </c>
      <c r="AR96" s="420">
        <v>6945.75</v>
      </c>
      <c r="AT96" s="420">
        <v>5985</v>
      </c>
      <c r="AU96" s="420">
        <v>960.75</v>
      </c>
      <c r="AW96" s="15"/>
    </row>
    <row r="97" spans="1:49" s="25" customFormat="1" x14ac:dyDescent="0.25">
      <c r="A97" s="15" t="s">
        <v>969</v>
      </c>
      <c r="B97" s="15" t="s">
        <v>517</v>
      </c>
      <c r="C97" s="462" t="s">
        <v>517</v>
      </c>
      <c r="D97" s="405"/>
      <c r="E97" s="405" t="s">
        <v>516</v>
      </c>
      <c r="F97" s="446" t="s">
        <v>516</v>
      </c>
      <c r="G97" s="406">
        <v>1800</v>
      </c>
      <c r="H97" s="407">
        <v>0</v>
      </c>
      <c r="I97" s="408">
        <v>1500</v>
      </c>
      <c r="J97" s="409">
        <v>3300</v>
      </c>
      <c r="K97" s="410" t="s">
        <v>914</v>
      </c>
      <c r="L97" s="460"/>
      <c r="M97" s="412">
        <v>0</v>
      </c>
      <c r="N97" s="407">
        <v>0</v>
      </c>
      <c r="O97" s="406">
        <v>0</v>
      </c>
      <c r="P97" s="408">
        <v>0</v>
      </c>
      <c r="Q97" s="413">
        <v>0</v>
      </c>
      <c r="R97" s="412">
        <v>0</v>
      </c>
      <c r="S97" s="408">
        <v>0</v>
      </c>
      <c r="T97" s="406">
        <v>0</v>
      </c>
      <c r="U97" s="408">
        <v>0</v>
      </c>
      <c r="V97" s="413">
        <v>0</v>
      </c>
      <c r="W97" s="417">
        <v>0</v>
      </c>
      <c r="X97" s="460"/>
      <c r="Y97" s="412">
        <v>0</v>
      </c>
      <c r="Z97" s="406">
        <v>0</v>
      </c>
      <c r="AA97" s="406">
        <v>0</v>
      </c>
      <c r="AB97" s="408">
        <v>0</v>
      </c>
      <c r="AC97" s="417">
        <v>0</v>
      </c>
      <c r="AD97" s="460"/>
      <c r="AE97" s="412">
        <v>0.2</v>
      </c>
      <c r="AF97" s="406">
        <v>360</v>
      </c>
      <c r="AG97" s="406">
        <v>0</v>
      </c>
      <c r="AH97" s="408">
        <v>300</v>
      </c>
      <c r="AI97" s="417">
        <v>660</v>
      </c>
      <c r="AJ97" s="418">
        <v>0</v>
      </c>
      <c r="AK97" s="418">
        <v>0</v>
      </c>
      <c r="AL97" s="418">
        <v>0</v>
      </c>
      <c r="AM97" s="418">
        <v>17325</v>
      </c>
      <c r="AN97" s="418">
        <v>0</v>
      </c>
      <c r="AO97" s="418">
        <v>0</v>
      </c>
      <c r="AP97" s="419">
        <v>0</v>
      </c>
      <c r="AQ97" s="653">
        <v>0</v>
      </c>
      <c r="AR97" s="420">
        <v>17325</v>
      </c>
      <c r="AT97" s="420">
        <v>20776</v>
      </c>
      <c r="AU97" s="420">
        <v>-3451</v>
      </c>
      <c r="AW97" s="15"/>
    </row>
    <row r="98" spans="1:49" s="25" customFormat="1" x14ac:dyDescent="0.25">
      <c r="A98" s="15" t="s">
        <v>970</v>
      </c>
      <c r="B98" s="15" t="s">
        <v>519</v>
      </c>
      <c r="C98" s="462" t="s">
        <v>519</v>
      </c>
      <c r="D98" s="405" t="s">
        <v>971</v>
      </c>
      <c r="E98" s="405" t="s">
        <v>518</v>
      </c>
      <c r="F98" s="446" t="s">
        <v>518</v>
      </c>
      <c r="G98" s="406">
        <v>720</v>
      </c>
      <c r="H98" s="407">
        <v>0</v>
      </c>
      <c r="I98" s="408">
        <v>540</v>
      </c>
      <c r="J98" s="409">
        <v>1260</v>
      </c>
      <c r="K98" s="410" t="s">
        <v>914</v>
      </c>
      <c r="L98" s="460"/>
      <c r="M98" s="412">
        <v>0</v>
      </c>
      <c r="N98" s="407">
        <v>0</v>
      </c>
      <c r="O98" s="406">
        <v>0</v>
      </c>
      <c r="P98" s="408">
        <v>0</v>
      </c>
      <c r="Q98" s="413">
        <v>0</v>
      </c>
      <c r="R98" s="412">
        <v>1</v>
      </c>
      <c r="S98" s="408">
        <v>720</v>
      </c>
      <c r="T98" s="406">
        <v>0</v>
      </c>
      <c r="U98" s="408">
        <v>540</v>
      </c>
      <c r="V98" s="413">
        <v>1260</v>
      </c>
      <c r="W98" s="417">
        <v>1260</v>
      </c>
      <c r="X98" s="460"/>
      <c r="Y98" s="412">
        <v>0</v>
      </c>
      <c r="Z98" s="406">
        <v>0</v>
      </c>
      <c r="AA98" s="406">
        <v>0</v>
      </c>
      <c r="AB98" s="408">
        <v>0</v>
      </c>
      <c r="AC98" s="417">
        <v>0</v>
      </c>
      <c r="AD98" s="460"/>
      <c r="AE98" s="412">
        <v>0</v>
      </c>
      <c r="AF98" s="406">
        <v>0</v>
      </c>
      <c r="AG98" s="406">
        <v>0</v>
      </c>
      <c r="AH98" s="408">
        <v>0</v>
      </c>
      <c r="AI98" s="417">
        <v>0</v>
      </c>
      <c r="AJ98" s="418">
        <v>0</v>
      </c>
      <c r="AK98" s="418">
        <v>0</v>
      </c>
      <c r="AL98" s="418">
        <v>0</v>
      </c>
      <c r="AM98" s="418">
        <v>6615</v>
      </c>
      <c r="AN98" s="418">
        <v>0</v>
      </c>
      <c r="AO98" s="418">
        <v>252</v>
      </c>
      <c r="AP98" s="419">
        <v>0</v>
      </c>
      <c r="AQ98" s="653">
        <v>0</v>
      </c>
      <c r="AR98" s="420">
        <v>6867</v>
      </c>
      <c r="AT98" s="420">
        <v>8219</v>
      </c>
      <c r="AU98" s="420">
        <v>-1352</v>
      </c>
      <c r="AW98" s="15"/>
    </row>
    <row r="99" spans="1:49" s="25" customFormat="1" x14ac:dyDescent="0.25">
      <c r="A99" s="15" t="s">
        <v>972</v>
      </c>
      <c r="B99" s="15" t="s">
        <v>520</v>
      </c>
      <c r="C99" s="464" t="s">
        <v>520</v>
      </c>
      <c r="D99" s="405"/>
      <c r="E99" s="405">
        <v>205879</v>
      </c>
      <c r="F99" s="446">
        <v>205879</v>
      </c>
      <c r="G99" s="406">
        <v>180</v>
      </c>
      <c r="H99" s="407">
        <v>0</v>
      </c>
      <c r="I99" s="408">
        <v>540</v>
      </c>
      <c r="J99" s="409">
        <v>720</v>
      </c>
      <c r="K99" s="410" t="s">
        <v>914</v>
      </c>
      <c r="L99" s="460"/>
      <c r="M99" s="412">
        <v>0</v>
      </c>
      <c r="N99" s="407">
        <v>0</v>
      </c>
      <c r="O99" s="406">
        <v>0</v>
      </c>
      <c r="P99" s="408">
        <v>0</v>
      </c>
      <c r="Q99" s="413">
        <v>0</v>
      </c>
      <c r="R99" s="412">
        <v>0</v>
      </c>
      <c r="S99" s="408">
        <v>0</v>
      </c>
      <c r="T99" s="406">
        <v>0</v>
      </c>
      <c r="U99" s="408">
        <v>0</v>
      </c>
      <c r="V99" s="413">
        <v>0</v>
      </c>
      <c r="W99" s="417">
        <v>0</v>
      </c>
      <c r="X99" s="460"/>
      <c r="Y99" s="412">
        <v>0</v>
      </c>
      <c r="Z99" s="406">
        <v>0</v>
      </c>
      <c r="AA99" s="406">
        <v>0</v>
      </c>
      <c r="AB99" s="408">
        <v>0</v>
      </c>
      <c r="AC99" s="417">
        <v>0</v>
      </c>
      <c r="AD99" s="460"/>
      <c r="AE99" s="412">
        <v>0</v>
      </c>
      <c r="AF99" s="406">
        <v>0</v>
      </c>
      <c r="AG99" s="406">
        <v>0</v>
      </c>
      <c r="AH99" s="408">
        <v>0</v>
      </c>
      <c r="AI99" s="417">
        <v>0</v>
      </c>
      <c r="AJ99" s="418">
        <v>0</v>
      </c>
      <c r="AK99" s="418">
        <v>0</v>
      </c>
      <c r="AL99" s="418">
        <v>0</v>
      </c>
      <c r="AM99" s="418">
        <v>3780</v>
      </c>
      <c r="AN99" s="418">
        <v>0</v>
      </c>
      <c r="AO99" s="418">
        <v>0</v>
      </c>
      <c r="AP99" s="419">
        <v>0</v>
      </c>
      <c r="AQ99" s="653">
        <v>0</v>
      </c>
      <c r="AR99" s="420">
        <v>3780</v>
      </c>
      <c r="AT99" s="420">
        <v>7345</v>
      </c>
      <c r="AU99" s="420">
        <v>-3565</v>
      </c>
      <c r="AW99" s="15"/>
    </row>
    <row r="100" spans="1:49" s="25" customFormat="1" x14ac:dyDescent="0.25">
      <c r="A100" s="15" t="s">
        <v>973</v>
      </c>
      <c r="B100" s="15" t="s">
        <v>522</v>
      </c>
      <c r="C100" s="462" t="s">
        <v>522</v>
      </c>
      <c r="D100" s="405"/>
      <c r="E100" s="405" t="s">
        <v>521</v>
      </c>
      <c r="F100" s="446" t="s">
        <v>521</v>
      </c>
      <c r="G100" s="406">
        <v>0</v>
      </c>
      <c r="H100" s="407">
        <v>420</v>
      </c>
      <c r="I100" s="408">
        <v>251</v>
      </c>
      <c r="J100" s="409">
        <v>671</v>
      </c>
      <c r="K100" s="410" t="s">
        <v>914</v>
      </c>
      <c r="L100" s="460"/>
      <c r="M100" s="412">
        <v>1</v>
      </c>
      <c r="N100" s="407">
        <v>0</v>
      </c>
      <c r="O100" s="406">
        <v>420</v>
      </c>
      <c r="P100" s="408">
        <v>251</v>
      </c>
      <c r="Q100" s="413">
        <v>671</v>
      </c>
      <c r="R100" s="412">
        <v>0</v>
      </c>
      <c r="S100" s="408">
        <v>0</v>
      </c>
      <c r="T100" s="406">
        <v>0</v>
      </c>
      <c r="U100" s="408">
        <v>0</v>
      </c>
      <c r="V100" s="413">
        <v>0</v>
      </c>
      <c r="W100" s="417">
        <v>671</v>
      </c>
      <c r="X100" s="460"/>
      <c r="Y100" s="412">
        <v>0</v>
      </c>
      <c r="Z100" s="406">
        <v>0</v>
      </c>
      <c r="AA100" s="406">
        <v>0</v>
      </c>
      <c r="AB100" s="408">
        <v>0</v>
      </c>
      <c r="AC100" s="417">
        <v>0</v>
      </c>
      <c r="AD100" s="460"/>
      <c r="AE100" s="412">
        <v>0</v>
      </c>
      <c r="AF100" s="406">
        <v>0</v>
      </c>
      <c r="AG100" s="406">
        <v>0</v>
      </c>
      <c r="AH100" s="408">
        <v>0</v>
      </c>
      <c r="AI100" s="417">
        <v>0</v>
      </c>
      <c r="AJ100" s="418">
        <v>0</v>
      </c>
      <c r="AK100" s="418">
        <v>0</v>
      </c>
      <c r="AL100" s="418">
        <v>0</v>
      </c>
      <c r="AM100" s="418">
        <v>3522.75</v>
      </c>
      <c r="AN100" s="418">
        <v>402.59999999999997</v>
      </c>
      <c r="AO100" s="418">
        <v>0</v>
      </c>
      <c r="AP100" s="419">
        <v>0</v>
      </c>
      <c r="AQ100" s="653">
        <v>0</v>
      </c>
      <c r="AR100" s="420">
        <v>3925.35</v>
      </c>
      <c r="AT100" s="420">
        <v>3323</v>
      </c>
      <c r="AU100" s="420">
        <v>602.34999999999991</v>
      </c>
      <c r="AW100" s="15"/>
    </row>
    <row r="101" spans="1:49" s="25" customFormat="1" x14ac:dyDescent="0.25">
      <c r="A101" s="15" t="s">
        <v>974</v>
      </c>
      <c r="B101" s="15" t="s">
        <v>524</v>
      </c>
      <c r="C101" s="462" t="s">
        <v>524</v>
      </c>
      <c r="D101" s="405" t="s">
        <v>975</v>
      </c>
      <c r="E101" s="405" t="s">
        <v>523</v>
      </c>
      <c r="F101" s="446" t="s">
        <v>523</v>
      </c>
      <c r="G101" s="406">
        <v>360</v>
      </c>
      <c r="H101" s="407">
        <v>420</v>
      </c>
      <c r="I101" s="408">
        <v>385.71428571428578</v>
      </c>
      <c r="J101" s="409">
        <v>1165.7142857142858</v>
      </c>
      <c r="K101" s="410" t="s">
        <v>914</v>
      </c>
      <c r="L101" s="460"/>
      <c r="M101" s="412">
        <v>0</v>
      </c>
      <c r="N101" s="407">
        <v>0</v>
      </c>
      <c r="O101" s="406">
        <v>0</v>
      </c>
      <c r="P101" s="408">
        <v>0</v>
      </c>
      <c r="Q101" s="413">
        <v>0</v>
      </c>
      <c r="R101" s="412">
        <v>0</v>
      </c>
      <c r="S101" s="408">
        <v>0</v>
      </c>
      <c r="T101" s="406">
        <v>0</v>
      </c>
      <c r="U101" s="408">
        <v>0</v>
      </c>
      <c r="V101" s="413">
        <v>0</v>
      </c>
      <c r="W101" s="417">
        <v>0</v>
      </c>
      <c r="X101" s="460"/>
      <c r="Y101" s="412">
        <v>0</v>
      </c>
      <c r="Z101" s="406">
        <v>0</v>
      </c>
      <c r="AA101" s="406">
        <v>0</v>
      </c>
      <c r="AB101" s="408">
        <v>0</v>
      </c>
      <c r="AC101" s="417">
        <v>0</v>
      </c>
      <c r="AD101" s="460"/>
      <c r="AE101" s="412">
        <v>0</v>
      </c>
      <c r="AF101" s="406">
        <v>0</v>
      </c>
      <c r="AG101" s="406">
        <v>0</v>
      </c>
      <c r="AH101" s="408">
        <v>0</v>
      </c>
      <c r="AI101" s="417">
        <v>0</v>
      </c>
      <c r="AJ101" s="418">
        <v>0</v>
      </c>
      <c r="AK101" s="418">
        <v>0</v>
      </c>
      <c r="AL101" s="418">
        <v>0</v>
      </c>
      <c r="AM101" s="418">
        <v>6120</v>
      </c>
      <c r="AN101" s="418">
        <v>0</v>
      </c>
      <c r="AO101" s="418">
        <v>0</v>
      </c>
      <c r="AP101" s="419">
        <v>0</v>
      </c>
      <c r="AQ101" s="653">
        <v>0</v>
      </c>
      <c r="AR101" s="420">
        <v>6120</v>
      </c>
      <c r="AT101" s="420">
        <v>7312</v>
      </c>
      <c r="AU101" s="420">
        <v>-1192</v>
      </c>
      <c r="AW101" s="15"/>
    </row>
    <row r="102" spans="1:49" s="25" customFormat="1" x14ac:dyDescent="0.25">
      <c r="A102" s="15" t="s">
        <v>976</v>
      </c>
      <c r="B102" s="15" t="s">
        <v>526</v>
      </c>
      <c r="C102" s="462" t="s">
        <v>526</v>
      </c>
      <c r="D102" s="405" t="s">
        <v>977</v>
      </c>
      <c r="E102" s="405" t="s">
        <v>525</v>
      </c>
      <c r="F102" s="446" t="s">
        <v>525</v>
      </c>
      <c r="G102" s="406">
        <v>720</v>
      </c>
      <c r="H102" s="407">
        <v>420</v>
      </c>
      <c r="I102" s="408">
        <v>1431</v>
      </c>
      <c r="J102" s="409">
        <v>2571</v>
      </c>
      <c r="K102" s="410" t="s">
        <v>914</v>
      </c>
      <c r="L102" s="460"/>
      <c r="M102" s="412">
        <v>0</v>
      </c>
      <c r="N102" s="407">
        <v>0</v>
      </c>
      <c r="O102" s="406">
        <v>0</v>
      </c>
      <c r="P102" s="408">
        <v>0</v>
      </c>
      <c r="Q102" s="413">
        <v>0</v>
      </c>
      <c r="R102" s="412">
        <v>0.30769000000000002</v>
      </c>
      <c r="S102" s="408">
        <v>222</v>
      </c>
      <c r="T102" s="406">
        <v>129</v>
      </c>
      <c r="U102" s="408">
        <v>440</v>
      </c>
      <c r="V102" s="413">
        <v>791</v>
      </c>
      <c r="W102" s="417">
        <v>791</v>
      </c>
      <c r="X102" s="460"/>
      <c r="Y102" s="412">
        <v>0</v>
      </c>
      <c r="Z102" s="406">
        <v>0</v>
      </c>
      <c r="AA102" s="406">
        <v>0</v>
      </c>
      <c r="AB102" s="408">
        <v>0</v>
      </c>
      <c r="AC102" s="417">
        <v>0</v>
      </c>
      <c r="AD102" s="460"/>
      <c r="AE102" s="412">
        <v>0</v>
      </c>
      <c r="AF102" s="406">
        <v>0</v>
      </c>
      <c r="AG102" s="406">
        <v>0</v>
      </c>
      <c r="AH102" s="408">
        <v>0</v>
      </c>
      <c r="AI102" s="417">
        <v>0</v>
      </c>
      <c r="AJ102" s="418">
        <v>0</v>
      </c>
      <c r="AK102" s="418">
        <v>0</v>
      </c>
      <c r="AL102" s="418">
        <v>0</v>
      </c>
      <c r="AM102" s="418">
        <v>13497.75</v>
      </c>
      <c r="AN102" s="418">
        <v>0</v>
      </c>
      <c r="AO102" s="418">
        <v>158.20000000000002</v>
      </c>
      <c r="AP102" s="419">
        <v>0</v>
      </c>
      <c r="AQ102" s="653">
        <v>0</v>
      </c>
      <c r="AR102" s="420">
        <v>13655.95</v>
      </c>
      <c r="AT102" s="420">
        <v>20061</v>
      </c>
      <c r="AU102" s="420">
        <v>-6405.0499999999993</v>
      </c>
      <c r="AW102" s="15"/>
    </row>
    <row r="103" spans="1:49" s="25" customFormat="1" x14ac:dyDescent="0.25">
      <c r="A103" s="15" t="s">
        <v>978</v>
      </c>
      <c r="B103" s="15" t="s">
        <v>528</v>
      </c>
      <c r="C103" s="462" t="s">
        <v>528</v>
      </c>
      <c r="D103" s="405" t="s">
        <v>979</v>
      </c>
      <c r="E103" s="405">
        <v>205849</v>
      </c>
      <c r="F103" s="446" t="s">
        <v>527</v>
      </c>
      <c r="G103" s="406">
        <v>1632</v>
      </c>
      <c r="H103" s="407">
        <v>0</v>
      </c>
      <c r="I103" s="408">
        <v>1440</v>
      </c>
      <c r="J103" s="409">
        <v>3072</v>
      </c>
      <c r="K103" s="410" t="s">
        <v>914</v>
      </c>
      <c r="L103" s="460"/>
      <c r="M103" s="412">
        <v>0</v>
      </c>
      <c r="N103" s="407">
        <v>0</v>
      </c>
      <c r="O103" s="406">
        <v>0</v>
      </c>
      <c r="P103" s="408">
        <v>0</v>
      </c>
      <c r="Q103" s="413">
        <v>0</v>
      </c>
      <c r="R103" s="412">
        <v>0.33823999999999999</v>
      </c>
      <c r="S103" s="408">
        <v>552</v>
      </c>
      <c r="T103" s="406">
        <v>0</v>
      </c>
      <c r="U103" s="408">
        <v>487</v>
      </c>
      <c r="V103" s="413">
        <v>1039</v>
      </c>
      <c r="W103" s="417">
        <v>1039</v>
      </c>
      <c r="X103" s="460"/>
      <c r="Y103" s="412">
        <v>0</v>
      </c>
      <c r="Z103" s="406">
        <v>0</v>
      </c>
      <c r="AA103" s="406">
        <v>0</v>
      </c>
      <c r="AB103" s="408">
        <v>0</v>
      </c>
      <c r="AC103" s="417">
        <v>0</v>
      </c>
      <c r="AD103" s="460"/>
      <c r="AE103" s="412">
        <v>0</v>
      </c>
      <c r="AF103" s="406">
        <v>0</v>
      </c>
      <c r="AG103" s="406">
        <v>0</v>
      </c>
      <c r="AH103" s="408">
        <v>0</v>
      </c>
      <c r="AI103" s="417">
        <v>0</v>
      </c>
      <c r="AJ103" s="418">
        <v>0</v>
      </c>
      <c r="AK103" s="418">
        <v>0</v>
      </c>
      <c r="AL103" s="418">
        <v>0</v>
      </c>
      <c r="AM103" s="418">
        <v>16128</v>
      </c>
      <c r="AN103" s="418">
        <v>0</v>
      </c>
      <c r="AO103" s="418">
        <v>207.8</v>
      </c>
      <c r="AP103" s="419">
        <v>0</v>
      </c>
      <c r="AQ103" s="653">
        <v>0</v>
      </c>
      <c r="AR103" s="420">
        <v>16335.8</v>
      </c>
      <c r="AT103" s="420">
        <v>20869</v>
      </c>
      <c r="AU103" s="420">
        <v>-4533.2000000000007</v>
      </c>
      <c r="AW103" s="15"/>
    </row>
    <row r="104" spans="1:49" s="25" customFormat="1" x14ac:dyDescent="0.25">
      <c r="A104" s="15" t="s">
        <v>980</v>
      </c>
      <c r="B104" s="15" t="s">
        <v>529</v>
      </c>
      <c r="C104" s="462" t="s">
        <v>529</v>
      </c>
      <c r="D104" s="405"/>
      <c r="E104" s="405">
        <v>639307</v>
      </c>
      <c r="F104" s="446">
        <v>2617229</v>
      </c>
      <c r="G104" s="406">
        <v>0</v>
      </c>
      <c r="H104" s="407">
        <v>261.8</v>
      </c>
      <c r="I104" s="408">
        <v>360</v>
      </c>
      <c r="J104" s="409">
        <v>621.79999999999995</v>
      </c>
      <c r="K104" s="410" t="s">
        <v>914</v>
      </c>
      <c r="L104" s="460"/>
      <c r="M104" s="412">
        <v>0</v>
      </c>
      <c r="N104" s="407">
        <v>0</v>
      </c>
      <c r="O104" s="406">
        <v>0</v>
      </c>
      <c r="P104" s="408">
        <v>0</v>
      </c>
      <c r="Q104" s="413">
        <v>0</v>
      </c>
      <c r="R104" s="412">
        <v>0</v>
      </c>
      <c r="S104" s="408">
        <v>0</v>
      </c>
      <c r="T104" s="406">
        <v>0</v>
      </c>
      <c r="U104" s="408">
        <v>0</v>
      </c>
      <c r="V104" s="413">
        <v>0</v>
      </c>
      <c r="W104" s="417">
        <v>0</v>
      </c>
      <c r="X104" s="460"/>
      <c r="Y104" s="412">
        <v>0</v>
      </c>
      <c r="Z104" s="406">
        <v>0</v>
      </c>
      <c r="AA104" s="406">
        <v>0</v>
      </c>
      <c r="AB104" s="408">
        <v>0</v>
      </c>
      <c r="AC104" s="417">
        <v>0</v>
      </c>
      <c r="AD104" s="460"/>
      <c r="AE104" s="412">
        <v>0</v>
      </c>
      <c r="AF104" s="406">
        <v>0</v>
      </c>
      <c r="AG104" s="406">
        <v>0</v>
      </c>
      <c r="AH104" s="408">
        <v>0</v>
      </c>
      <c r="AI104" s="417">
        <v>0</v>
      </c>
      <c r="AJ104" s="418">
        <v>0</v>
      </c>
      <c r="AK104" s="418">
        <v>0</v>
      </c>
      <c r="AL104" s="418">
        <v>0</v>
      </c>
      <c r="AM104" s="418">
        <v>3264.45</v>
      </c>
      <c r="AN104" s="418">
        <v>0</v>
      </c>
      <c r="AO104" s="418">
        <v>0</v>
      </c>
      <c r="AP104" s="419">
        <v>0</v>
      </c>
      <c r="AQ104" s="653">
        <v>0</v>
      </c>
      <c r="AR104" s="420">
        <v>3264.45</v>
      </c>
      <c r="AT104" s="420">
        <v>5804</v>
      </c>
      <c r="AU104" s="420">
        <v>-2539.5500000000002</v>
      </c>
      <c r="AW104" s="15"/>
    </row>
    <row r="105" spans="1:49" s="25" customFormat="1" x14ac:dyDescent="0.25">
      <c r="A105" s="15" t="s">
        <v>530</v>
      </c>
      <c r="B105" s="15" t="s">
        <v>530</v>
      </c>
      <c r="C105" s="462" t="s">
        <v>530</v>
      </c>
      <c r="D105" s="405"/>
      <c r="E105" s="405"/>
      <c r="F105" s="446">
        <v>2690888</v>
      </c>
      <c r="G105" s="406">
        <v>504</v>
      </c>
      <c r="H105" s="407">
        <v>168</v>
      </c>
      <c r="I105" s="408">
        <v>0</v>
      </c>
      <c r="J105" s="409">
        <v>672</v>
      </c>
      <c r="K105" s="410" t="s">
        <v>914</v>
      </c>
      <c r="L105" s="460"/>
      <c r="M105" s="412">
        <v>0</v>
      </c>
      <c r="N105" s="407">
        <v>0</v>
      </c>
      <c r="O105" s="406">
        <v>0</v>
      </c>
      <c r="P105" s="408">
        <v>0</v>
      </c>
      <c r="Q105" s="413">
        <v>0</v>
      </c>
      <c r="R105" s="412">
        <v>0</v>
      </c>
      <c r="S105" s="408">
        <v>0</v>
      </c>
      <c r="T105" s="406">
        <v>0</v>
      </c>
      <c r="U105" s="408">
        <v>0</v>
      </c>
      <c r="V105" s="413">
        <v>0</v>
      </c>
      <c r="W105" s="417">
        <v>0</v>
      </c>
      <c r="X105" s="460"/>
      <c r="Y105" s="412">
        <v>0</v>
      </c>
      <c r="Z105" s="406">
        <v>0</v>
      </c>
      <c r="AA105" s="406">
        <v>0</v>
      </c>
      <c r="AB105" s="408">
        <v>0</v>
      </c>
      <c r="AC105" s="417">
        <v>0</v>
      </c>
      <c r="AD105" s="460"/>
      <c r="AE105" s="412">
        <v>0</v>
      </c>
      <c r="AF105" s="406">
        <v>0</v>
      </c>
      <c r="AG105" s="406">
        <v>0</v>
      </c>
      <c r="AH105" s="408">
        <v>0</v>
      </c>
      <c r="AI105" s="417">
        <v>0</v>
      </c>
      <c r="AJ105" s="418">
        <v>0</v>
      </c>
      <c r="AK105" s="418">
        <v>0</v>
      </c>
      <c r="AL105" s="418">
        <v>0</v>
      </c>
      <c r="AM105" s="418">
        <v>3528</v>
      </c>
      <c r="AN105" s="418">
        <v>0</v>
      </c>
      <c r="AO105" s="418">
        <v>0</v>
      </c>
      <c r="AP105" s="419">
        <v>0</v>
      </c>
      <c r="AQ105" s="653">
        <v>0</v>
      </c>
      <c r="AR105" s="420">
        <v>3528</v>
      </c>
      <c r="AT105" s="420">
        <v>0</v>
      </c>
      <c r="AU105" s="420">
        <v>3528</v>
      </c>
      <c r="AW105" s="15"/>
    </row>
    <row r="106" spans="1:49" s="25" customFormat="1" x14ac:dyDescent="0.25">
      <c r="A106" s="15" t="s">
        <v>531</v>
      </c>
      <c r="B106" s="15" t="s">
        <v>531</v>
      </c>
      <c r="C106" s="462" t="s">
        <v>531</v>
      </c>
      <c r="D106" s="405"/>
      <c r="E106" s="405"/>
      <c r="F106" s="446">
        <v>2709812</v>
      </c>
      <c r="G106" s="406">
        <v>360</v>
      </c>
      <c r="H106" s="407">
        <v>800.80000000000007</v>
      </c>
      <c r="I106" s="408">
        <v>0</v>
      </c>
      <c r="J106" s="409">
        <v>1160.8000000000002</v>
      </c>
      <c r="K106" s="410" t="s">
        <v>914</v>
      </c>
      <c r="L106" s="460"/>
      <c r="M106" s="412">
        <v>0.63053999999999999</v>
      </c>
      <c r="N106" s="407">
        <v>227</v>
      </c>
      <c r="O106" s="406">
        <v>505</v>
      </c>
      <c r="P106" s="408">
        <v>0</v>
      </c>
      <c r="Q106" s="413">
        <v>732</v>
      </c>
      <c r="R106" s="412">
        <v>0</v>
      </c>
      <c r="S106" s="408">
        <v>0</v>
      </c>
      <c r="T106" s="406">
        <v>0</v>
      </c>
      <c r="U106" s="408">
        <v>0</v>
      </c>
      <c r="V106" s="413">
        <v>0</v>
      </c>
      <c r="W106" s="417">
        <v>732</v>
      </c>
      <c r="X106" s="460"/>
      <c r="Y106" s="412">
        <v>0</v>
      </c>
      <c r="Z106" s="406">
        <v>0</v>
      </c>
      <c r="AA106" s="406">
        <v>0</v>
      </c>
      <c r="AB106" s="408">
        <v>0</v>
      </c>
      <c r="AC106" s="417">
        <v>0</v>
      </c>
      <c r="AD106" s="460"/>
      <c r="AE106" s="412">
        <v>0</v>
      </c>
      <c r="AF106" s="406">
        <v>0</v>
      </c>
      <c r="AG106" s="406">
        <v>0</v>
      </c>
      <c r="AH106" s="408">
        <v>0</v>
      </c>
      <c r="AI106" s="417">
        <v>0</v>
      </c>
      <c r="AJ106" s="418">
        <v>0</v>
      </c>
      <c r="AK106" s="418">
        <v>0</v>
      </c>
      <c r="AL106" s="418">
        <v>0</v>
      </c>
      <c r="AM106" s="418">
        <v>6094.2000000000007</v>
      </c>
      <c r="AN106" s="418">
        <v>439.2</v>
      </c>
      <c r="AO106" s="418">
        <v>0</v>
      </c>
      <c r="AP106" s="419">
        <v>0</v>
      </c>
      <c r="AQ106" s="653">
        <v>0</v>
      </c>
      <c r="AR106" s="420">
        <v>6533.4000000000005</v>
      </c>
      <c r="AT106" s="420">
        <v>0</v>
      </c>
      <c r="AU106" s="420">
        <v>6533.4000000000005</v>
      </c>
      <c r="AW106" s="15"/>
    </row>
    <row r="107" spans="1:49" s="25" customFormat="1" ht="14.4" x14ac:dyDescent="0.25">
      <c r="A107" s="15" t="s">
        <v>981</v>
      </c>
      <c r="B107" s="15" t="s">
        <v>532</v>
      </c>
      <c r="C107" s="462" t="s">
        <v>532</v>
      </c>
      <c r="D107" s="405"/>
      <c r="E107" s="465">
        <v>2559906</v>
      </c>
      <c r="F107" s="716">
        <v>2559906</v>
      </c>
      <c r="G107" s="406">
        <v>480</v>
      </c>
      <c r="H107" s="407">
        <v>0</v>
      </c>
      <c r="I107" s="408">
        <v>0</v>
      </c>
      <c r="J107" s="409">
        <v>480</v>
      </c>
      <c r="K107" s="410" t="s">
        <v>914</v>
      </c>
      <c r="L107" s="460"/>
      <c r="M107" s="412">
        <v>0</v>
      </c>
      <c r="N107" s="407">
        <v>0</v>
      </c>
      <c r="O107" s="406">
        <v>0</v>
      </c>
      <c r="P107" s="408">
        <v>0</v>
      </c>
      <c r="Q107" s="413">
        <v>0</v>
      </c>
      <c r="R107" s="412">
        <v>0</v>
      </c>
      <c r="S107" s="408">
        <v>0</v>
      </c>
      <c r="T107" s="406">
        <v>0</v>
      </c>
      <c r="U107" s="408">
        <v>0</v>
      </c>
      <c r="V107" s="413">
        <v>0</v>
      </c>
      <c r="W107" s="417">
        <v>0</v>
      </c>
      <c r="X107" s="460"/>
      <c r="Y107" s="412">
        <v>0</v>
      </c>
      <c r="Z107" s="406">
        <v>0</v>
      </c>
      <c r="AA107" s="406">
        <v>0</v>
      </c>
      <c r="AB107" s="408">
        <v>0</v>
      </c>
      <c r="AC107" s="417">
        <v>0</v>
      </c>
      <c r="AD107" s="460"/>
      <c r="AE107" s="412">
        <v>0</v>
      </c>
      <c r="AF107" s="406">
        <v>0</v>
      </c>
      <c r="AG107" s="406">
        <v>0</v>
      </c>
      <c r="AH107" s="408">
        <v>0</v>
      </c>
      <c r="AI107" s="417">
        <v>0</v>
      </c>
      <c r="AJ107" s="418">
        <v>0</v>
      </c>
      <c r="AK107" s="418">
        <v>0</v>
      </c>
      <c r="AL107" s="418">
        <v>0</v>
      </c>
      <c r="AM107" s="418">
        <v>2520</v>
      </c>
      <c r="AN107" s="418">
        <v>0</v>
      </c>
      <c r="AO107" s="418">
        <v>0</v>
      </c>
      <c r="AP107" s="419">
        <v>0</v>
      </c>
      <c r="AQ107" s="653">
        <v>0</v>
      </c>
      <c r="AR107" s="420">
        <v>2520</v>
      </c>
      <c r="AT107" s="420">
        <v>0</v>
      </c>
      <c r="AU107" s="420">
        <v>2520</v>
      </c>
      <c r="AW107" s="15"/>
    </row>
    <row r="108" spans="1:49" s="25" customFormat="1" x14ac:dyDescent="0.25">
      <c r="A108" s="15" t="s">
        <v>982</v>
      </c>
      <c r="B108" s="15" t="s">
        <v>534</v>
      </c>
      <c r="C108" s="464" t="s">
        <v>534</v>
      </c>
      <c r="D108" s="405"/>
      <c r="E108" s="405" t="s">
        <v>533</v>
      </c>
      <c r="F108" s="446" t="s">
        <v>533</v>
      </c>
      <c r="G108" s="406">
        <v>0</v>
      </c>
      <c r="H108" s="407">
        <v>0</v>
      </c>
      <c r="I108" s="408">
        <v>178.99999999999997</v>
      </c>
      <c r="J108" s="409">
        <v>178.99999999999997</v>
      </c>
      <c r="K108" s="410" t="s">
        <v>914</v>
      </c>
      <c r="L108" s="460"/>
      <c r="M108" s="412">
        <v>0</v>
      </c>
      <c r="N108" s="407">
        <v>0</v>
      </c>
      <c r="O108" s="406">
        <v>0</v>
      </c>
      <c r="P108" s="408">
        <v>0</v>
      </c>
      <c r="Q108" s="413">
        <v>0</v>
      </c>
      <c r="R108" s="412">
        <v>0</v>
      </c>
      <c r="S108" s="408">
        <v>0</v>
      </c>
      <c r="T108" s="406">
        <v>0</v>
      </c>
      <c r="U108" s="408">
        <v>0</v>
      </c>
      <c r="V108" s="413">
        <v>0</v>
      </c>
      <c r="W108" s="417">
        <v>0</v>
      </c>
      <c r="X108" s="460"/>
      <c r="Y108" s="412">
        <v>0</v>
      </c>
      <c r="Z108" s="406">
        <v>0</v>
      </c>
      <c r="AA108" s="406">
        <v>0</v>
      </c>
      <c r="AB108" s="408">
        <v>0</v>
      </c>
      <c r="AC108" s="417">
        <v>0</v>
      </c>
      <c r="AD108" s="460"/>
      <c r="AE108" s="412">
        <v>0</v>
      </c>
      <c r="AF108" s="406">
        <v>0</v>
      </c>
      <c r="AG108" s="406">
        <v>0</v>
      </c>
      <c r="AH108" s="408">
        <v>0</v>
      </c>
      <c r="AI108" s="417">
        <v>0</v>
      </c>
      <c r="AJ108" s="418">
        <v>0</v>
      </c>
      <c r="AK108" s="418">
        <v>0</v>
      </c>
      <c r="AL108" s="418">
        <v>0</v>
      </c>
      <c r="AM108" s="418">
        <v>939.74999999999989</v>
      </c>
      <c r="AN108" s="418">
        <v>0</v>
      </c>
      <c r="AO108" s="418">
        <v>0</v>
      </c>
      <c r="AP108" s="419">
        <v>0</v>
      </c>
      <c r="AQ108" s="653">
        <v>0</v>
      </c>
      <c r="AR108" s="420">
        <v>939.74999999999989</v>
      </c>
      <c r="AT108" s="420">
        <v>2675</v>
      </c>
      <c r="AU108" s="420">
        <v>-1735.25</v>
      </c>
      <c r="AW108" s="15"/>
    </row>
    <row r="109" spans="1:49" s="25" customFormat="1" x14ac:dyDescent="0.25">
      <c r="A109" s="15" t="s">
        <v>983</v>
      </c>
      <c r="B109" s="15" t="s">
        <v>535</v>
      </c>
      <c r="C109" s="464" t="s">
        <v>535</v>
      </c>
      <c r="D109" s="405"/>
      <c r="E109" s="405">
        <v>2562992</v>
      </c>
      <c r="F109" s="446">
        <v>2562992</v>
      </c>
      <c r="G109" s="406">
        <v>180</v>
      </c>
      <c r="H109" s="407">
        <v>0</v>
      </c>
      <c r="I109" s="408">
        <v>178.99999999999997</v>
      </c>
      <c r="J109" s="409">
        <v>359</v>
      </c>
      <c r="K109" s="410" t="s">
        <v>914</v>
      </c>
      <c r="L109" s="460"/>
      <c r="M109" s="412">
        <v>0</v>
      </c>
      <c r="N109" s="407">
        <v>0</v>
      </c>
      <c r="O109" s="406">
        <v>0</v>
      </c>
      <c r="P109" s="408">
        <v>0</v>
      </c>
      <c r="Q109" s="413">
        <v>0</v>
      </c>
      <c r="R109" s="412">
        <v>0</v>
      </c>
      <c r="S109" s="408">
        <v>0</v>
      </c>
      <c r="T109" s="406">
        <v>0</v>
      </c>
      <c r="U109" s="408">
        <v>0</v>
      </c>
      <c r="V109" s="413">
        <v>0</v>
      </c>
      <c r="W109" s="417">
        <v>0</v>
      </c>
      <c r="X109" s="460"/>
      <c r="Y109" s="412">
        <v>0</v>
      </c>
      <c r="Z109" s="406">
        <v>0</v>
      </c>
      <c r="AA109" s="406">
        <v>0</v>
      </c>
      <c r="AB109" s="408">
        <v>0</v>
      </c>
      <c r="AC109" s="417">
        <v>0</v>
      </c>
      <c r="AD109" s="460"/>
      <c r="AE109" s="412">
        <v>0</v>
      </c>
      <c r="AF109" s="406">
        <v>0</v>
      </c>
      <c r="AG109" s="406">
        <v>0</v>
      </c>
      <c r="AH109" s="408">
        <v>0</v>
      </c>
      <c r="AI109" s="417">
        <v>0</v>
      </c>
      <c r="AJ109" s="418">
        <v>0</v>
      </c>
      <c r="AK109" s="418">
        <v>0</v>
      </c>
      <c r="AL109" s="418">
        <v>0</v>
      </c>
      <c r="AM109" s="418">
        <v>1884.75</v>
      </c>
      <c r="AN109" s="418">
        <v>0</v>
      </c>
      <c r="AO109" s="418">
        <v>0</v>
      </c>
      <c r="AP109" s="419">
        <v>0</v>
      </c>
      <c r="AQ109" s="653">
        <v>0</v>
      </c>
      <c r="AR109" s="420">
        <v>1884.75</v>
      </c>
      <c r="AT109" s="420">
        <v>2347</v>
      </c>
      <c r="AU109" s="420">
        <v>-462.25</v>
      </c>
      <c r="AW109" s="15"/>
    </row>
    <row r="110" spans="1:49" s="25" customFormat="1" x14ac:dyDescent="0.25">
      <c r="A110" s="15" t="s">
        <v>984</v>
      </c>
      <c r="B110" s="15" t="s">
        <v>537</v>
      </c>
      <c r="C110" s="464" t="s">
        <v>537</v>
      </c>
      <c r="D110" s="405"/>
      <c r="E110" s="405" t="s">
        <v>536</v>
      </c>
      <c r="F110" s="446" t="s">
        <v>536</v>
      </c>
      <c r="G110" s="406">
        <v>204</v>
      </c>
      <c r="H110" s="407">
        <v>0</v>
      </c>
      <c r="I110" s="408">
        <v>186.42857142857142</v>
      </c>
      <c r="J110" s="409">
        <v>390.42857142857144</v>
      </c>
      <c r="K110" s="410" t="s">
        <v>914</v>
      </c>
      <c r="L110" s="460"/>
      <c r="M110" s="412">
        <v>0</v>
      </c>
      <c r="N110" s="407">
        <v>0</v>
      </c>
      <c r="O110" s="406">
        <v>0</v>
      </c>
      <c r="P110" s="408">
        <v>0</v>
      </c>
      <c r="Q110" s="413">
        <v>0</v>
      </c>
      <c r="R110" s="412">
        <v>0.52941000000000005</v>
      </c>
      <c r="S110" s="408">
        <v>108</v>
      </c>
      <c r="T110" s="406">
        <v>0</v>
      </c>
      <c r="U110" s="408">
        <v>99</v>
      </c>
      <c r="V110" s="413">
        <v>207</v>
      </c>
      <c r="W110" s="417">
        <v>207</v>
      </c>
      <c r="X110" s="460"/>
      <c r="Y110" s="412">
        <v>0</v>
      </c>
      <c r="Z110" s="406">
        <v>0</v>
      </c>
      <c r="AA110" s="406">
        <v>0</v>
      </c>
      <c r="AB110" s="408">
        <v>0</v>
      </c>
      <c r="AC110" s="417">
        <v>0</v>
      </c>
      <c r="AD110" s="460"/>
      <c r="AE110" s="412">
        <v>0</v>
      </c>
      <c r="AF110" s="406">
        <v>0</v>
      </c>
      <c r="AG110" s="406">
        <v>0</v>
      </c>
      <c r="AH110" s="408">
        <v>0</v>
      </c>
      <c r="AI110" s="417">
        <v>0</v>
      </c>
      <c r="AJ110" s="418">
        <v>0</v>
      </c>
      <c r="AK110" s="418">
        <v>0</v>
      </c>
      <c r="AL110" s="418">
        <v>0</v>
      </c>
      <c r="AM110" s="418">
        <v>2049.75</v>
      </c>
      <c r="AN110" s="418">
        <v>0</v>
      </c>
      <c r="AO110" s="418">
        <v>41.400000000000006</v>
      </c>
      <c r="AP110" s="419">
        <v>0</v>
      </c>
      <c r="AQ110" s="653">
        <v>0</v>
      </c>
      <c r="AR110" s="420">
        <v>2091.15</v>
      </c>
      <c r="AT110" s="420">
        <v>2813</v>
      </c>
      <c r="AU110" s="420">
        <v>-721.84999999999991</v>
      </c>
      <c r="AW110" s="15"/>
    </row>
    <row r="111" spans="1:49" s="25" customFormat="1" ht="14.4" x14ac:dyDescent="0.25">
      <c r="A111" s="15" t="s">
        <v>985</v>
      </c>
      <c r="B111" s="15" t="s">
        <v>539</v>
      </c>
      <c r="C111" s="462" t="s">
        <v>539</v>
      </c>
      <c r="D111" s="405" t="s">
        <v>986</v>
      </c>
      <c r="E111" s="465" t="s">
        <v>538</v>
      </c>
      <c r="F111" s="716" t="s">
        <v>538</v>
      </c>
      <c r="G111" s="406">
        <v>360</v>
      </c>
      <c r="H111" s="407">
        <v>0</v>
      </c>
      <c r="I111" s="408">
        <v>0</v>
      </c>
      <c r="J111" s="409">
        <v>360</v>
      </c>
      <c r="K111" s="410" t="s">
        <v>914</v>
      </c>
      <c r="L111" s="460"/>
      <c r="M111" s="412">
        <v>0</v>
      </c>
      <c r="N111" s="407">
        <v>0</v>
      </c>
      <c r="O111" s="406">
        <v>0</v>
      </c>
      <c r="P111" s="408">
        <v>0</v>
      </c>
      <c r="Q111" s="413">
        <v>0</v>
      </c>
      <c r="R111" s="412">
        <v>0</v>
      </c>
      <c r="S111" s="408">
        <v>0</v>
      </c>
      <c r="T111" s="406">
        <v>0</v>
      </c>
      <c r="U111" s="408">
        <v>0</v>
      </c>
      <c r="V111" s="413">
        <v>0</v>
      </c>
      <c r="W111" s="417">
        <v>0</v>
      </c>
      <c r="X111" s="460"/>
      <c r="Y111" s="412">
        <v>0</v>
      </c>
      <c r="Z111" s="406">
        <v>0</v>
      </c>
      <c r="AA111" s="406">
        <v>0</v>
      </c>
      <c r="AB111" s="408">
        <v>0</v>
      </c>
      <c r="AC111" s="417">
        <v>0</v>
      </c>
      <c r="AD111" s="460"/>
      <c r="AE111" s="412">
        <v>0</v>
      </c>
      <c r="AF111" s="406">
        <v>0</v>
      </c>
      <c r="AG111" s="406">
        <v>0</v>
      </c>
      <c r="AH111" s="408">
        <v>0</v>
      </c>
      <c r="AI111" s="417">
        <v>0</v>
      </c>
      <c r="AJ111" s="418">
        <v>0</v>
      </c>
      <c r="AK111" s="418">
        <v>0</v>
      </c>
      <c r="AL111" s="418">
        <v>0</v>
      </c>
      <c r="AM111" s="418">
        <v>1890</v>
      </c>
      <c r="AN111" s="418">
        <v>0</v>
      </c>
      <c r="AO111" s="418">
        <v>0</v>
      </c>
      <c r="AP111" s="419">
        <v>0</v>
      </c>
      <c r="AQ111" s="653">
        <v>0</v>
      </c>
      <c r="AR111" s="420">
        <v>1890</v>
      </c>
      <c r="AT111" s="420">
        <v>0</v>
      </c>
      <c r="AU111" s="420">
        <v>1890</v>
      </c>
      <c r="AW111" s="15"/>
    </row>
    <row r="112" spans="1:49" s="25" customFormat="1" x14ac:dyDescent="0.25">
      <c r="A112" s="15" t="s">
        <v>987</v>
      </c>
      <c r="B112" s="15" t="s">
        <v>540</v>
      </c>
      <c r="C112" s="472" t="s">
        <v>540</v>
      </c>
      <c r="D112" s="405" t="s">
        <v>988</v>
      </c>
      <c r="E112" s="405">
        <v>205881</v>
      </c>
      <c r="F112" s="446">
        <v>205881</v>
      </c>
      <c r="G112" s="406">
        <v>594</v>
      </c>
      <c r="H112" s="407">
        <v>280</v>
      </c>
      <c r="I112" s="408">
        <v>954</v>
      </c>
      <c r="J112" s="409">
        <v>1828</v>
      </c>
      <c r="K112" s="410" t="s">
        <v>914</v>
      </c>
      <c r="L112" s="460"/>
      <c r="M112" s="412">
        <v>0</v>
      </c>
      <c r="N112" s="407">
        <v>0</v>
      </c>
      <c r="O112" s="406">
        <v>0</v>
      </c>
      <c r="P112" s="408">
        <v>0</v>
      </c>
      <c r="Q112" s="413">
        <v>0</v>
      </c>
      <c r="R112" s="412">
        <v>0</v>
      </c>
      <c r="S112" s="408">
        <v>0</v>
      </c>
      <c r="T112" s="406">
        <v>0</v>
      </c>
      <c r="U112" s="408">
        <v>0</v>
      </c>
      <c r="V112" s="413">
        <v>0</v>
      </c>
      <c r="W112" s="417">
        <v>0</v>
      </c>
      <c r="X112" s="460"/>
      <c r="Y112" s="412">
        <v>0</v>
      </c>
      <c r="Z112" s="406">
        <v>0</v>
      </c>
      <c r="AA112" s="406">
        <v>0</v>
      </c>
      <c r="AB112" s="408">
        <v>0</v>
      </c>
      <c r="AC112" s="417">
        <v>0</v>
      </c>
      <c r="AD112" s="460"/>
      <c r="AE112" s="412">
        <v>0.40267999999999998</v>
      </c>
      <c r="AF112" s="406">
        <v>239</v>
      </c>
      <c r="AG112" s="406">
        <v>113</v>
      </c>
      <c r="AH112" s="408">
        <v>384</v>
      </c>
      <c r="AI112" s="417">
        <v>736</v>
      </c>
      <c r="AJ112" s="418">
        <v>0</v>
      </c>
      <c r="AK112" s="418">
        <v>0</v>
      </c>
      <c r="AL112" s="418">
        <v>0</v>
      </c>
      <c r="AM112" s="418">
        <v>9597</v>
      </c>
      <c r="AN112" s="418">
        <v>0</v>
      </c>
      <c r="AO112" s="418">
        <v>0</v>
      </c>
      <c r="AP112" s="419">
        <v>0</v>
      </c>
      <c r="AQ112" s="653">
        <v>0</v>
      </c>
      <c r="AR112" s="420">
        <v>9597</v>
      </c>
      <c r="AT112" s="420">
        <v>12971</v>
      </c>
      <c r="AU112" s="420">
        <v>-3374</v>
      </c>
      <c r="AW112" s="15"/>
    </row>
    <row r="113" spans="1:49" s="25" customFormat="1" x14ac:dyDescent="0.25">
      <c r="A113" s="15" t="s">
        <v>989</v>
      </c>
      <c r="B113" s="15" t="s">
        <v>542</v>
      </c>
      <c r="C113" s="472" t="s">
        <v>542</v>
      </c>
      <c r="D113" s="405"/>
      <c r="E113" s="405" t="s">
        <v>541</v>
      </c>
      <c r="F113" s="446" t="s">
        <v>541</v>
      </c>
      <c r="G113" s="406">
        <v>0</v>
      </c>
      <c r="H113" s="407">
        <v>420</v>
      </c>
      <c r="I113" s="408">
        <v>715.99999999999989</v>
      </c>
      <c r="J113" s="409">
        <v>1136</v>
      </c>
      <c r="K113" s="410" t="s">
        <v>914</v>
      </c>
      <c r="L113" s="460"/>
      <c r="M113" s="412">
        <v>0</v>
      </c>
      <c r="N113" s="407">
        <v>0</v>
      </c>
      <c r="O113" s="406">
        <v>0</v>
      </c>
      <c r="P113" s="408">
        <v>0</v>
      </c>
      <c r="Q113" s="413">
        <v>0</v>
      </c>
      <c r="R113" s="412">
        <v>1</v>
      </c>
      <c r="S113" s="408">
        <v>0</v>
      </c>
      <c r="T113" s="406">
        <v>420</v>
      </c>
      <c r="U113" s="408">
        <v>716</v>
      </c>
      <c r="V113" s="413">
        <v>1136</v>
      </c>
      <c r="W113" s="417">
        <v>1136</v>
      </c>
      <c r="X113" s="460"/>
      <c r="Y113" s="412">
        <v>0</v>
      </c>
      <c r="Z113" s="406">
        <v>0</v>
      </c>
      <c r="AA113" s="406">
        <v>0</v>
      </c>
      <c r="AB113" s="408">
        <v>0</v>
      </c>
      <c r="AC113" s="417">
        <v>0</v>
      </c>
      <c r="AD113" s="460"/>
      <c r="AE113" s="412">
        <v>0</v>
      </c>
      <c r="AF113" s="406">
        <v>0</v>
      </c>
      <c r="AG113" s="406">
        <v>0</v>
      </c>
      <c r="AH113" s="408">
        <v>0</v>
      </c>
      <c r="AI113" s="417">
        <v>0</v>
      </c>
      <c r="AJ113" s="418">
        <v>0</v>
      </c>
      <c r="AK113" s="418">
        <v>0</v>
      </c>
      <c r="AL113" s="418">
        <v>0</v>
      </c>
      <c r="AM113" s="418">
        <v>5964</v>
      </c>
      <c r="AN113" s="418">
        <v>0</v>
      </c>
      <c r="AO113" s="418">
        <v>227.20000000000002</v>
      </c>
      <c r="AP113" s="419">
        <v>0</v>
      </c>
      <c r="AQ113" s="653">
        <v>0</v>
      </c>
      <c r="AR113" s="420">
        <v>6191.2</v>
      </c>
      <c r="AT113" s="420">
        <v>7602</v>
      </c>
      <c r="AU113" s="420">
        <v>-1410.8000000000002</v>
      </c>
      <c r="AW113" s="15"/>
    </row>
    <row r="114" spans="1:49" s="25" customFormat="1" x14ac:dyDescent="0.25">
      <c r="A114" s="15" t="s">
        <v>990</v>
      </c>
      <c r="B114" s="15" t="s">
        <v>544</v>
      </c>
      <c r="C114" s="461" t="s">
        <v>544</v>
      </c>
      <c r="D114" s="405" t="s">
        <v>991</v>
      </c>
      <c r="E114" s="405" t="s">
        <v>543</v>
      </c>
      <c r="F114" s="446" t="s">
        <v>543</v>
      </c>
      <c r="G114" s="406">
        <v>2196</v>
      </c>
      <c r="H114" s="407">
        <v>1260</v>
      </c>
      <c r="I114" s="408">
        <v>1800</v>
      </c>
      <c r="J114" s="409">
        <v>5256</v>
      </c>
      <c r="K114" s="410" t="s">
        <v>914</v>
      </c>
      <c r="L114" s="460"/>
      <c r="M114" s="412">
        <v>0</v>
      </c>
      <c r="N114" s="407">
        <v>0</v>
      </c>
      <c r="O114" s="406">
        <v>0</v>
      </c>
      <c r="P114" s="408">
        <v>0</v>
      </c>
      <c r="Q114" s="413">
        <v>0</v>
      </c>
      <c r="R114" s="412">
        <v>0</v>
      </c>
      <c r="S114" s="408">
        <v>0</v>
      </c>
      <c r="T114" s="406">
        <v>0</v>
      </c>
      <c r="U114" s="408">
        <v>0</v>
      </c>
      <c r="V114" s="413">
        <v>0</v>
      </c>
      <c r="W114" s="417">
        <v>0</v>
      </c>
      <c r="X114" s="460"/>
      <c r="Y114" s="412">
        <v>0</v>
      </c>
      <c r="Z114" s="406">
        <v>0</v>
      </c>
      <c r="AA114" s="406">
        <v>0</v>
      </c>
      <c r="AB114" s="408">
        <v>0</v>
      </c>
      <c r="AC114" s="417">
        <v>0</v>
      </c>
      <c r="AD114" s="460"/>
      <c r="AE114" s="412">
        <v>6.3450000000000006E-2</v>
      </c>
      <c r="AF114" s="406">
        <v>139</v>
      </c>
      <c r="AG114" s="406">
        <v>80</v>
      </c>
      <c r="AH114" s="408">
        <v>114</v>
      </c>
      <c r="AI114" s="417">
        <v>333</v>
      </c>
      <c r="AJ114" s="418">
        <v>0</v>
      </c>
      <c r="AK114" s="418">
        <v>0</v>
      </c>
      <c r="AL114" s="418">
        <v>0</v>
      </c>
      <c r="AM114" s="418">
        <v>27594</v>
      </c>
      <c r="AN114" s="418">
        <v>0</v>
      </c>
      <c r="AO114" s="418">
        <v>0</v>
      </c>
      <c r="AP114" s="419">
        <v>0</v>
      </c>
      <c r="AQ114" s="653">
        <v>0</v>
      </c>
      <c r="AR114" s="420">
        <v>27594</v>
      </c>
      <c r="AT114" s="420">
        <v>26547</v>
      </c>
      <c r="AU114" s="420">
        <v>1047</v>
      </c>
      <c r="AW114" s="15"/>
    </row>
    <row r="115" spans="1:49" s="25" customFormat="1" x14ac:dyDescent="0.25">
      <c r="A115" s="15" t="s">
        <v>992</v>
      </c>
      <c r="B115" s="15" t="s">
        <v>546</v>
      </c>
      <c r="C115" s="472" t="s">
        <v>546</v>
      </c>
      <c r="D115" s="405"/>
      <c r="E115" s="466" t="s">
        <v>545</v>
      </c>
      <c r="F115" s="717" t="s">
        <v>545</v>
      </c>
      <c r="G115" s="406">
        <v>720</v>
      </c>
      <c r="H115" s="407">
        <v>420</v>
      </c>
      <c r="I115" s="408">
        <v>643.99999999999989</v>
      </c>
      <c r="J115" s="409">
        <v>1784</v>
      </c>
      <c r="K115" s="410" t="s">
        <v>914</v>
      </c>
      <c r="L115" s="460"/>
      <c r="M115" s="412">
        <v>0</v>
      </c>
      <c r="N115" s="407">
        <v>0</v>
      </c>
      <c r="O115" s="406">
        <v>0</v>
      </c>
      <c r="P115" s="408">
        <v>0</v>
      </c>
      <c r="Q115" s="413">
        <v>0</v>
      </c>
      <c r="R115" s="412">
        <v>0</v>
      </c>
      <c r="S115" s="408">
        <v>0</v>
      </c>
      <c r="T115" s="406">
        <v>0</v>
      </c>
      <c r="U115" s="408">
        <v>0</v>
      </c>
      <c r="V115" s="413">
        <v>0</v>
      </c>
      <c r="W115" s="417">
        <v>0</v>
      </c>
      <c r="X115" s="460"/>
      <c r="Y115" s="412">
        <v>0</v>
      </c>
      <c r="Z115" s="406">
        <v>0</v>
      </c>
      <c r="AA115" s="406">
        <v>0</v>
      </c>
      <c r="AB115" s="408">
        <v>0</v>
      </c>
      <c r="AC115" s="417">
        <v>0</v>
      </c>
      <c r="AD115" s="460"/>
      <c r="AE115" s="412">
        <v>0</v>
      </c>
      <c r="AF115" s="406">
        <v>0</v>
      </c>
      <c r="AG115" s="406">
        <v>0</v>
      </c>
      <c r="AH115" s="408">
        <v>0</v>
      </c>
      <c r="AI115" s="417">
        <v>0</v>
      </c>
      <c r="AJ115" s="418">
        <v>0</v>
      </c>
      <c r="AK115" s="418">
        <v>0</v>
      </c>
      <c r="AL115" s="418">
        <v>0</v>
      </c>
      <c r="AM115" s="418">
        <v>9366</v>
      </c>
      <c r="AN115" s="418">
        <v>0</v>
      </c>
      <c r="AO115" s="418">
        <v>0</v>
      </c>
      <c r="AP115" s="419">
        <v>0</v>
      </c>
      <c r="AQ115" s="653">
        <v>0</v>
      </c>
      <c r="AR115" s="420">
        <v>9366</v>
      </c>
      <c r="AT115" s="420">
        <v>8086</v>
      </c>
      <c r="AU115" s="420">
        <v>1280</v>
      </c>
      <c r="AW115" s="15"/>
    </row>
    <row r="116" spans="1:49" s="25" customFormat="1" x14ac:dyDescent="0.25">
      <c r="A116" s="15" t="s">
        <v>547</v>
      </c>
      <c r="B116" s="15" t="s">
        <v>547</v>
      </c>
      <c r="C116" s="472" t="s">
        <v>547</v>
      </c>
      <c r="D116" s="405"/>
      <c r="E116" s="466"/>
      <c r="F116" s="717">
        <v>2575281</v>
      </c>
      <c r="G116" s="406">
        <v>231</v>
      </c>
      <c r="H116" s="407">
        <v>0</v>
      </c>
      <c r="I116" s="408">
        <v>180</v>
      </c>
      <c r="J116" s="409">
        <v>411</v>
      </c>
      <c r="K116" s="410" t="s">
        <v>914</v>
      </c>
      <c r="L116" s="460"/>
      <c r="M116" s="412">
        <v>0</v>
      </c>
      <c r="N116" s="407">
        <v>0</v>
      </c>
      <c r="O116" s="406">
        <v>0</v>
      </c>
      <c r="P116" s="408">
        <v>0</v>
      </c>
      <c r="Q116" s="413">
        <v>0</v>
      </c>
      <c r="R116" s="412">
        <v>0</v>
      </c>
      <c r="S116" s="408">
        <v>0</v>
      </c>
      <c r="T116" s="406">
        <v>0</v>
      </c>
      <c r="U116" s="408">
        <v>0</v>
      </c>
      <c r="V116" s="413">
        <v>0</v>
      </c>
      <c r="W116" s="417">
        <v>0</v>
      </c>
      <c r="X116" s="460"/>
      <c r="Y116" s="412">
        <v>0</v>
      </c>
      <c r="Z116" s="406">
        <v>0</v>
      </c>
      <c r="AA116" s="406">
        <v>0</v>
      </c>
      <c r="AB116" s="408">
        <v>0</v>
      </c>
      <c r="AC116" s="417">
        <v>0</v>
      </c>
      <c r="AD116" s="460"/>
      <c r="AE116" s="412">
        <v>0</v>
      </c>
      <c r="AF116" s="406">
        <v>0</v>
      </c>
      <c r="AG116" s="406">
        <v>0</v>
      </c>
      <c r="AH116" s="408">
        <v>0</v>
      </c>
      <c r="AI116" s="417">
        <v>0</v>
      </c>
      <c r="AJ116" s="418">
        <v>0</v>
      </c>
      <c r="AK116" s="418">
        <v>0</v>
      </c>
      <c r="AL116" s="418">
        <v>0</v>
      </c>
      <c r="AM116" s="418">
        <v>2157.75</v>
      </c>
      <c r="AN116" s="418">
        <v>0</v>
      </c>
      <c r="AO116" s="418">
        <v>0</v>
      </c>
      <c r="AP116" s="419">
        <v>0</v>
      </c>
      <c r="AQ116" s="653">
        <v>0</v>
      </c>
      <c r="AR116" s="420">
        <v>2157.75</v>
      </c>
      <c r="AT116" s="420">
        <v>2679</v>
      </c>
      <c r="AU116" s="420">
        <v>-521.25</v>
      </c>
      <c r="AW116" s="15"/>
    </row>
    <row r="117" spans="1:49" s="25" customFormat="1" x14ac:dyDescent="0.25">
      <c r="A117" s="15" t="s">
        <v>993</v>
      </c>
      <c r="B117" s="15" t="s">
        <v>549</v>
      </c>
      <c r="C117" s="472" t="s">
        <v>549</v>
      </c>
      <c r="D117" s="405" t="s">
        <v>994</v>
      </c>
      <c r="E117" s="405" t="s">
        <v>548</v>
      </c>
      <c r="F117" s="446" t="s">
        <v>548</v>
      </c>
      <c r="G117" s="406">
        <v>0</v>
      </c>
      <c r="H117" s="407">
        <v>0</v>
      </c>
      <c r="I117" s="408">
        <v>420</v>
      </c>
      <c r="J117" s="409">
        <v>420</v>
      </c>
      <c r="K117" s="410" t="s">
        <v>914</v>
      </c>
      <c r="L117" s="460"/>
      <c r="M117" s="412">
        <v>0.33246753246753247</v>
      </c>
      <c r="N117" s="407">
        <v>0</v>
      </c>
      <c r="O117" s="406">
        <v>0</v>
      </c>
      <c r="P117" s="408">
        <v>140</v>
      </c>
      <c r="Q117" s="413">
        <v>140</v>
      </c>
      <c r="R117" s="412">
        <v>0</v>
      </c>
      <c r="S117" s="408">
        <v>0</v>
      </c>
      <c r="T117" s="406">
        <v>0</v>
      </c>
      <c r="U117" s="408">
        <v>0</v>
      </c>
      <c r="V117" s="413">
        <v>0</v>
      </c>
      <c r="W117" s="417">
        <v>140</v>
      </c>
      <c r="X117" s="460"/>
      <c r="Y117" s="412">
        <v>0</v>
      </c>
      <c r="Z117" s="406">
        <v>0</v>
      </c>
      <c r="AA117" s="406">
        <v>0</v>
      </c>
      <c r="AB117" s="408">
        <v>0</v>
      </c>
      <c r="AC117" s="417">
        <v>0</v>
      </c>
      <c r="AD117" s="460"/>
      <c r="AE117" s="412">
        <v>0</v>
      </c>
      <c r="AF117" s="406">
        <v>0</v>
      </c>
      <c r="AG117" s="406">
        <v>0</v>
      </c>
      <c r="AH117" s="408">
        <v>0</v>
      </c>
      <c r="AI117" s="417">
        <v>0</v>
      </c>
      <c r="AJ117" s="418">
        <v>0</v>
      </c>
      <c r="AK117" s="418">
        <v>0</v>
      </c>
      <c r="AL117" s="418">
        <v>0</v>
      </c>
      <c r="AM117" s="418">
        <v>2205</v>
      </c>
      <c r="AN117" s="418">
        <v>84</v>
      </c>
      <c r="AO117" s="418">
        <v>0</v>
      </c>
      <c r="AP117" s="419">
        <v>0</v>
      </c>
      <c r="AQ117" s="653">
        <v>0</v>
      </c>
      <c r="AR117" s="420">
        <v>2289</v>
      </c>
      <c r="AT117" s="420">
        <v>5635</v>
      </c>
      <c r="AU117" s="420">
        <v>-3346</v>
      </c>
      <c r="AW117" s="15"/>
    </row>
    <row r="118" spans="1:49" s="25" customFormat="1" ht="14.4" x14ac:dyDescent="0.25">
      <c r="A118" s="15" t="s">
        <v>995</v>
      </c>
      <c r="B118" s="15" t="s">
        <v>550</v>
      </c>
      <c r="C118" s="462" t="s">
        <v>550</v>
      </c>
      <c r="D118" s="405" t="s">
        <v>996</v>
      </c>
      <c r="E118" s="465">
        <v>306845</v>
      </c>
      <c r="F118" s="716">
        <v>306845</v>
      </c>
      <c r="G118" s="406">
        <v>70</v>
      </c>
      <c r="H118" s="407">
        <v>0</v>
      </c>
      <c r="I118" s="408">
        <v>357.99999999999994</v>
      </c>
      <c r="J118" s="409">
        <v>427.99999999999994</v>
      </c>
      <c r="K118" s="410" t="s">
        <v>914</v>
      </c>
      <c r="L118" s="460"/>
      <c r="M118" s="412">
        <v>0</v>
      </c>
      <c r="N118" s="407">
        <v>0</v>
      </c>
      <c r="O118" s="406">
        <v>0</v>
      </c>
      <c r="P118" s="408">
        <v>0</v>
      </c>
      <c r="Q118" s="413">
        <v>0</v>
      </c>
      <c r="R118" s="412">
        <v>0</v>
      </c>
      <c r="S118" s="408">
        <v>0</v>
      </c>
      <c r="T118" s="406">
        <v>0</v>
      </c>
      <c r="U118" s="408">
        <v>0</v>
      </c>
      <c r="V118" s="413">
        <v>0</v>
      </c>
      <c r="W118" s="417">
        <v>0</v>
      </c>
      <c r="X118" s="460"/>
      <c r="Y118" s="412">
        <v>0</v>
      </c>
      <c r="Z118" s="406">
        <v>0</v>
      </c>
      <c r="AA118" s="406">
        <v>0</v>
      </c>
      <c r="AB118" s="408">
        <v>0</v>
      </c>
      <c r="AC118" s="417">
        <v>0</v>
      </c>
      <c r="AD118" s="460"/>
      <c r="AE118" s="412">
        <v>0</v>
      </c>
      <c r="AF118" s="406">
        <v>0</v>
      </c>
      <c r="AG118" s="406">
        <v>0</v>
      </c>
      <c r="AH118" s="408">
        <v>0</v>
      </c>
      <c r="AI118" s="417">
        <v>0</v>
      </c>
      <c r="AJ118" s="418">
        <v>0</v>
      </c>
      <c r="AK118" s="418">
        <v>0</v>
      </c>
      <c r="AL118" s="418">
        <v>0</v>
      </c>
      <c r="AM118" s="418">
        <v>2246.9999999999995</v>
      </c>
      <c r="AN118" s="418">
        <v>0</v>
      </c>
      <c r="AO118" s="418">
        <v>0</v>
      </c>
      <c r="AP118" s="419">
        <v>0</v>
      </c>
      <c r="AQ118" s="653">
        <v>0</v>
      </c>
      <c r="AR118" s="420">
        <v>2246.9999999999995</v>
      </c>
      <c r="AT118" s="420">
        <v>4706</v>
      </c>
      <c r="AU118" s="420">
        <v>-2459.0000000000005</v>
      </c>
      <c r="AW118" s="15"/>
    </row>
    <row r="119" spans="1:49" s="25" customFormat="1" x14ac:dyDescent="0.25">
      <c r="A119" s="15" t="s">
        <v>997</v>
      </c>
      <c r="B119" s="15" t="s">
        <v>551</v>
      </c>
      <c r="C119" s="464" t="s">
        <v>551</v>
      </c>
      <c r="D119" s="405"/>
      <c r="E119" s="405">
        <v>2518126</v>
      </c>
      <c r="F119" s="446">
        <v>2518126</v>
      </c>
      <c r="G119" s="406">
        <v>216</v>
      </c>
      <c r="H119" s="407">
        <v>0</v>
      </c>
      <c r="I119" s="408">
        <v>231.42857142857142</v>
      </c>
      <c r="J119" s="409">
        <v>447.42857142857144</v>
      </c>
      <c r="K119" s="410" t="s">
        <v>914</v>
      </c>
      <c r="L119" s="460"/>
      <c r="M119" s="412">
        <v>0</v>
      </c>
      <c r="N119" s="407">
        <v>0</v>
      </c>
      <c r="O119" s="406">
        <v>0</v>
      </c>
      <c r="P119" s="408">
        <v>0</v>
      </c>
      <c r="Q119" s="413">
        <v>0</v>
      </c>
      <c r="R119" s="412">
        <v>0</v>
      </c>
      <c r="S119" s="408">
        <v>0</v>
      </c>
      <c r="T119" s="406">
        <v>0</v>
      </c>
      <c r="U119" s="408">
        <v>0</v>
      </c>
      <c r="V119" s="413">
        <v>0</v>
      </c>
      <c r="W119" s="417">
        <v>0</v>
      </c>
      <c r="X119" s="460"/>
      <c r="Y119" s="412">
        <v>0</v>
      </c>
      <c r="Z119" s="406">
        <v>0</v>
      </c>
      <c r="AA119" s="406">
        <v>0</v>
      </c>
      <c r="AB119" s="408">
        <v>0</v>
      </c>
      <c r="AC119" s="417">
        <v>0</v>
      </c>
      <c r="AD119" s="460"/>
      <c r="AE119" s="412">
        <v>0</v>
      </c>
      <c r="AF119" s="406">
        <v>0</v>
      </c>
      <c r="AG119" s="406">
        <v>0</v>
      </c>
      <c r="AH119" s="408">
        <v>0</v>
      </c>
      <c r="AI119" s="417">
        <v>0</v>
      </c>
      <c r="AJ119" s="418">
        <v>0</v>
      </c>
      <c r="AK119" s="418">
        <v>0</v>
      </c>
      <c r="AL119" s="418">
        <v>0</v>
      </c>
      <c r="AM119" s="418">
        <v>2349</v>
      </c>
      <c r="AN119" s="418">
        <v>0</v>
      </c>
      <c r="AO119" s="418">
        <v>0</v>
      </c>
      <c r="AP119" s="419">
        <v>0</v>
      </c>
      <c r="AQ119" s="653">
        <v>0</v>
      </c>
      <c r="AR119" s="420">
        <v>2349</v>
      </c>
      <c r="AT119" s="420">
        <v>3203</v>
      </c>
      <c r="AU119" s="420">
        <v>-854</v>
      </c>
      <c r="AW119" s="15"/>
    </row>
    <row r="120" spans="1:49" s="25" customFormat="1" x14ac:dyDescent="0.25">
      <c r="A120" s="15" t="s">
        <v>998</v>
      </c>
      <c r="B120" s="15" t="s">
        <v>553</v>
      </c>
      <c r="C120" s="464" t="s">
        <v>553</v>
      </c>
      <c r="D120" s="405"/>
      <c r="E120" s="405" t="s">
        <v>552</v>
      </c>
      <c r="F120" s="446" t="s">
        <v>552</v>
      </c>
      <c r="G120" s="406">
        <v>0</v>
      </c>
      <c r="H120" s="407">
        <v>0</v>
      </c>
      <c r="I120" s="408">
        <v>240</v>
      </c>
      <c r="J120" s="409">
        <v>240</v>
      </c>
      <c r="K120" s="410" t="s">
        <v>914</v>
      </c>
      <c r="L120" s="460"/>
      <c r="M120" s="412">
        <v>0</v>
      </c>
      <c r="N120" s="407">
        <v>0</v>
      </c>
      <c r="O120" s="406">
        <v>0</v>
      </c>
      <c r="P120" s="408">
        <v>0</v>
      </c>
      <c r="Q120" s="413">
        <v>0</v>
      </c>
      <c r="R120" s="412">
        <v>0</v>
      </c>
      <c r="S120" s="408">
        <v>0</v>
      </c>
      <c r="T120" s="406">
        <v>0</v>
      </c>
      <c r="U120" s="408">
        <v>0</v>
      </c>
      <c r="V120" s="413">
        <v>0</v>
      </c>
      <c r="W120" s="417">
        <v>0</v>
      </c>
      <c r="X120" s="460"/>
      <c r="Y120" s="412">
        <v>0</v>
      </c>
      <c r="Z120" s="406">
        <v>0</v>
      </c>
      <c r="AA120" s="406">
        <v>0</v>
      </c>
      <c r="AB120" s="408">
        <v>0</v>
      </c>
      <c r="AC120" s="417">
        <v>0</v>
      </c>
      <c r="AD120" s="460"/>
      <c r="AE120" s="412">
        <v>0</v>
      </c>
      <c r="AF120" s="406">
        <v>0</v>
      </c>
      <c r="AG120" s="406">
        <v>0</v>
      </c>
      <c r="AH120" s="408">
        <v>0</v>
      </c>
      <c r="AI120" s="417">
        <v>0</v>
      </c>
      <c r="AJ120" s="418">
        <v>0</v>
      </c>
      <c r="AK120" s="418">
        <v>0</v>
      </c>
      <c r="AL120" s="418">
        <v>0</v>
      </c>
      <c r="AM120" s="418">
        <v>1260</v>
      </c>
      <c r="AN120" s="418">
        <v>0</v>
      </c>
      <c r="AO120" s="418">
        <v>0</v>
      </c>
      <c r="AP120" s="419">
        <v>0</v>
      </c>
      <c r="AQ120" s="653">
        <v>0</v>
      </c>
      <c r="AR120" s="420">
        <v>1260</v>
      </c>
      <c r="AT120" s="420">
        <v>3572</v>
      </c>
      <c r="AU120" s="420">
        <v>-2312</v>
      </c>
      <c r="AW120" s="15"/>
    </row>
    <row r="121" spans="1:49" s="25" customFormat="1" x14ac:dyDescent="0.25">
      <c r="A121" s="15" t="s">
        <v>555</v>
      </c>
      <c r="B121" s="15" t="s">
        <v>555</v>
      </c>
      <c r="C121" s="464" t="s">
        <v>555</v>
      </c>
      <c r="D121" s="405"/>
      <c r="E121" s="405"/>
      <c r="F121" s="446" t="s">
        <v>554</v>
      </c>
      <c r="G121" s="406">
        <v>360</v>
      </c>
      <c r="H121" s="407">
        <v>537.6</v>
      </c>
      <c r="I121" s="408">
        <v>0</v>
      </c>
      <c r="J121" s="409">
        <v>897.6</v>
      </c>
      <c r="K121" s="410" t="s">
        <v>914</v>
      </c>
      <c r="L121" s="460"/>
      <c r="M121" s="412">
        <v>0</v>
      </c>
      <c r="N121" s="407">
        <v>0</v>
      </c>
      <c r="O121" s="406">
        <v>0</v>
      </c>
      <c r="P121" s="408">
        <v>0</v>
      </c>
      <c r="Q121" s="413">
        <v>0</v>
      </c>
      <c r="R121" s="412">
        <v>0</v>
      </c>
      <c r="S121" s="408">
        <v>0</v>
      </c>
      <c r="T121" s="406">
        <v>0</v>
      </c>
      <c r="U121" s="408">
        <v>0</v>
      </c>
      <c r="V121" s="413">
        <v>0</v>
      </c>
      <c r="W121" s="417">
        <v>0</v>
      </c>
      <c r="X121" s="460"/>
      <c r="Y121" s="412">
        <v>0</v>
      </c>
      <c r="Z121" s="406">
        <v>0</v>
      </c>
      <c r="AA121" s="406">
        <v>0</v>
      </c>
      <c r="AB121" s="408">
        <v>0</v>
      </c>
      <c r="AC121" s="417">
        <v>0</v>
      </c>
      <c r="AD121" s="460"/>
      <c r="AE121" s="412">
        <v>0</v>
      </c>
      <c r="AF121" s="406">
        <v>0</v>
      </c>
      <c r="AG121" s="406">
        <v>0</v>
      </c>
      <c r="AH121" s="408">
        <v>0</v>
      </c>
      <c r="AI121" s="417">
        <v>0</v>
      </c>
      <c r="AJ121" s="418">
        <v>0</v>
      </c>
      <c r="AK121" s="418">
        <v>0</v>
      </c>
      <c r="AL121" s="418">
        <v>0</v>
      </c>
      <c r="AM121" s="418">
        <v>4712.4000000000005</v>
      </c>
      <c r="AN121" s="418">
        <v>0</v>
      </c>
      <c r="AO121" s="418">
        <v>0</v>
      </c>
      <c r="AP121" s="419">
        <v>0</v>
      </c>
      <c r="AQ121" s="653">
        <v>0</v>
      </c>
      <c r="AR121" s="420">
        <v>4712.4000000000005</v>
      </c>
      <c r="AT121" s="420">
        <v>0</v>
      </c>
      <c r="AU121" s="420">
        <v>4712.4000000000005</v>
      </c>
      <c r="AW121" s="15"/>
    </row>
    <row r="122" spans="1:49" s="25" customFormat="1" x14ac:dyDescent="0.25">
      <c r="A122" s="15" t="s">
        <v>999</v>
      </c>
      <c r="B122" s="15" t="s">
        <v>557</v>
      </c>
      <c r="C122" s="464" t="s">
        <v>557</v>
      </c>
      <c r="D122" s="405"/>
      <c r="E122" s="405" t="s">
        <v>556</v>
      </c>
      <c r="F122" s="446" t="s">
        <v>556</v>
      </c>
      <c r="G122" s="406">
        <v>0</v>
      </c>
      <c r="H122" s="407">
        <v>0</v>
      </c>
      <c r="I122" s="408">
        <v>357.99999999999994</v>
      </c>
      <c r="J122" s="409">
        <v>357.99999999999994</v>
      </c>
      <c r="K122" s="410" t="s">
        <v>914</v>
      </c>
      <c r="L122" s="460"/>
      <c r="M122" s="412">
        <v>0</v>
      </c>
      <c r="N122" s="407">
        <v>0</v>
      </c>
      <c r="O122" s="406">
        <v>0</v>
      </c>
      <c r="P122" s="408">
        <v>0</v>
      </c>
      <c r="Q122" s="413">
        <v>0</v>
      </c>
      <c r="R122" s="412">
        <v>0.25292026409344848</v>
      </c>
      <c r="S122" s="408">
        <v>0</v>
      </c>
      <c r="T122" s="406">
        <v>0</v>
      </c>
      <c r="U122" s="408">
        <v>91</v>
      </c>
      <c r="V122" s="413">
        <v>91</v>
      </c>
      <c r="W122" s="417">
        <v>91</v>
      </c>
      <c r="X122" s="460"/>
      <c r="Y122" s="412">
        <v>0</v>
      </c>
      <c r="Z122" s="406">
        <v>0</v>
      </c>
      <c r="AA122" s="406">
        <v>0</v>
      </c>
      <c r="AB122" s="408">
        <v>0</v>
      </c>
      <c r="AC122" s="417">
        <v>0</v>
      </c>
      <c r="AD122" s="460"/>
      <c r="AE122" s="412">
        <v>0</v>
      </c>
      <c r="AF122" s="406">
        <v>0</v>
      </c>
      <c r="AG122" s="406">
        <v>0</v>
      </c>
      <c r="AH122" s="408">
        <v>0</v>
      </c>
      <c r="AI122" s="417">
        <v>0</v>
      </c>
      <c r="AJ122" s="418">
        <v>0</v>
      </c>
      <c r="AK122" s="418">
        <v>0</v>
      </c>
      <c r="AL122" s="418">
        <v>0</v>
      </c>
      <c r="AM122" s="418">
        <v>1879.4999999999998</v>
      </c>
      <c r="AN122" s="418">
        <v>0</v>
      </c>
      <c r="AO122" s="418">
        <v>18.2</v>
      </c>
      <c r="AP122" s="419">
        <v>0</v>
      </c>
      <c r="AQ122" s="653">
        <v>0</v>
      </c>
      <c r="AR122" s="420">
        <v>1897.6999999999998</v>
      </c>
      <c r="AT122" s="420">
        <v>5193</v>
      </c>
      <c r="AU122" s="420">
        <v>-3295.3</v>
      </c>
      <c r="AW122" s="15"/>
    </row>
    <row r="123" spans="1:49" s="25" customFormat="1" x14ac:dyDescent="0.25">
      <c r="A123" s="15" t="s">
        <v>1000</v>
      </c>
      <c r="B123" s="15" t="s">
        <v>559</v>
      </c>
      <c r="C123" s="472" t="s">
        <v>559</v>
      </c>
      <c r="D123" s="405" t="s">
        <v>1001</v>
      </c>
      <c r="E123" s="405" t="s">
        <v>558</v>
      </c>
      <c r="F123" s="446" t="s">
        <v>558</v>
      </c>
      <c r="G123" s="406">
        <v>0</v>
      </c>
      <c r="H123" s="407">
        <v>0</v>
      </c>
      <c r="I123" s="408">
        <v>357.99999999999994</v>
      </c>
      <c r="J123" s="409">
        <v>357.99999999999994</v>
      </c>
      <c r="K123" s="410" t="s">
        <v>914</v>
      </c>
      <c r="L123" s="460"/>
      <c r="M123" s="412">
        <v>0</v>
      </c>
      <c r="N123" s="407">
        <v>0</v>
      </c>
      <c r="O123" s="406">
        <v>0</v>
      </c>
      <c r="P123" s="408">
        <v>0</v>
      </c>
      <c r="Q123" s="413">
        <v>0</v>
      </c>
      <c r="R123" s="412">
        <v>0</v>
      </c>
      <c r="S123" s="408">
        <v>0</v>
      </c>
      <c r="T123" s="406">
        <v>0</v>
      </c>
      <c r="U123" s="408">
        <v>0</v>
      </c>
      <c r="V123" s="413">
        <v>0</v>
      </c>
      <c r="W123" s="417">
        <v>0</v>
      </c>
      <c r="X123" s="460"/>
      <c r="Y123" s="412">
        <v>0</v>
      </c>
      <c r="Z123" s="406">
        <v>0</v>
      </c>
      <c r="AA123" s="406">
        <v>0</v>
      </c>
      <c r="AB123" s="408">
        <v>0</v>
      </c>
      <c r="AC123" s="417">
        <v>0</v>
      </c>
      <c r="AD123" s="460"/>
      <c r="AE123" s="412">
        <v>0</v>
      </c>
      <c r="AF123" s="406">
        <v>0</v>
      </c>
      <c r="AG123" s="406">
        <v>0</v>
      </c>
      <c r="AH123" s="408">
        <v>0</v>
      </c>
      <c r="AI123" s="417">
        <v>0</v>
      </c>
      <c r="AJ123" s="418">
        <v>0</v>
      </c>
      <c r="AK123" s="418">
        <v>0</v>
      </c>
      <c r="AL123" s="418">
        <v>0</v>
      </c>
      <c r="AM123" s="418">
        <v>1879.4999999999998</v>
      </c>
      <c r="AN123" s="418">
        <v>0</v>
      </c>
      <c r="AO123" s="418">
        <v>0</v>
      </c>
      <c r="AP123" s="419">
        <v>0</v>
      </c>
      <c r="AQ123" s="653">
        <v>0</v>
      </c>
      <c r="AR123" s="420">
        <v>1879.4999999999998</v>
      </c>
      <c r="AT123" s="420">
        <v>4292</v>
      </c>
      <c r="AU123" s="420">
        <v>-2412.5</v>
      </c>
      <c r="AW123" s="15"/>
    </row>
    <row r="124" spans="1:49" s="25" customFormat="1" x14ac:dyDescent="0.25">
      <c r="A124" s="15" t="s">
        <v>1002</v>
      </c>
      <c r="B124" s="15" t="s">
        <v>560</v>
      </c>
      <c r="C124" s="467" t="s">
        <v>560</v>
      </c>
      <c r="D124" s="405" t="s">
        <v>1003</v>
      </c>
      <c r="E124" s="405">
        <v>205878</v>
      </c>
      <c r="F124" s="446">
        <v>205878</v>
      </c>
      <c r="G124" s="406">
        <v>900</v>
      </c>
      <c r="H124" s="407">
        <v>984.7786666666666</v>
      </c>
      <c r="I124" s="408">
        <v>900</v>
      </c>
      <c r="J124" s="409">
        <v>2784.7786666666666</v>
      </c>
      <c r="K124" s="410" t="s">
        <v>914</v>
      </c>
      <c r="L124" s="460"/>
      <c r="M124" s="412">
        <v>0.80557999999999996</v>
      </c>
      <c r="N124" s="407">
        <v>725</v>
      </c>
      <c r="O124" s="406">
        <v>793</v>
      </c>
      <c r="P124" s="408">
        <v>725</v>
      </c>
      <c r="Q124" s="413">
        <v>2243</v>
      </c>
      <c r="R124" s="412">
        <v>0</v>
      </c>
      <c r="S124" s="408">
        <v>0</v>
      </c>
      <c r="T124" s="406">
        <v>0</v>
      </c>
      <c r="U124" s="408">
        <v>0</v>
      </c>
      <c r="V124" s="413">
        <v>0</v>
      </c>
      <c r="W124" s="417">
        <v>2243</v>
      </c>
      <c r="X124" s="460"/>
      <c r="Y124" s="412">
        <v>0</v>
      </c>
      <c r="Z124" s="406">
        <v>0</v>
      </c>
      <c r="AA124" s="406">
        <v>0</v>
      </c>
      <c r="AB124" s="408">
        <v>0</v>
      </c>
      <c r="AC124" s="417">
        <v>0</v>
      </c>
      <c r="AD124" s="460"/>
      <c r="AE124" s="412">
        <v>0.39128000000000002</v>
      </c>
      <c r="AF124" s="406">
        <v>352</v>
      </c>
      <c r="AG124" s="406">
        <v>385</v>
      </c>
      <c r="AH124" s="408">
        <v>352</v>
      </c>
      <c r="AI124" s="417">
        <v>1089</v>
      </c>
      <c r="AJ124" s="418">
        <v>0</v>
      </c>
      <c r="AK124" s="418">
        <v>0</v>
      </c>
      <c r="AL124" s="418">
        <v>0</v>
      </c>
      <c r="AM124" s="418">
        <v>14620.088</v>
      </c>
      <c r="AN124" s="418">
        <v>1345.8</v>
      </c>
      <c r="AO124" s="418">
        <v>0</v>
      </c>
      <c r="AP124" s="419">
        <v>0</v>
      </c>
      <c r="AQ124" s="653">
        <v>0</v>
      </c>
      <c r="AR124" s="420">
        <v>15965.887999999999</v>
      </c>
      <c r="AT124" s="420">
        <v>13968</v>
      </c>
      <c r="AU124" s="420">
        <v>1997.887999999999</v>
      </c>
      <c r="AW124" s="15"/>
    </row>
    <row r="125" spans="1:49" s="25" customFormat="1" ht="14.4" x14ac:dyDescent="0.25">
      <c r="A125" s="15" t="s">
        <v>1004</v>
      </c>
      <c r="B125" s="15" t="s">
        <v>562</v>
      </c>
      <c r="C125" s="462" t="s">
        <v>562</v>
      </c>
      <c r="D125" s="405"/>
      <c r="E125" s="465" t="s">
        <v>561</v>
      </c>
      <c r="F125" s="716" t="s">
        <v>561</v>
      </c>
      <c r="G125" s="406">
        <v>180</v>
      </c>
      <c r="H125" s="407">
        <v>252</v>
      </c>
      <c r="I125" s="408">
        <v>720</v>
      </c>
      <c r="J125" s="409">
        <v>1152</v>
      </c>
      <c r="K125" s="410" t="s">
        <v>914</v>
      </c>
      <c r="L125" s="460"/>
      <c r="M125" s="412">
        <v>0</v>
      </c>
      <c r="N125" s="407">
        <v>0</v>
      </c>
      <c r="O125" s="406">
        <v>0</v>
      </c>
      <c r="P125" s="408">
        <v>0</v>
      </c>
      <c r="Q125" s="413">
        <v>0</v>
      </c>
      <c r="R125" s="412">
        <v>0</v>
      </c>
      <c r="S125" s="408">
        <v>0</v>
      </c>
      <c r="T125" s="406">
        <v>0</v>
      </c>
      <c r="U125" s="408">
        <v>0</v>
      </c>
      <c r="V125" s="413">
        <v>0</v>
      </c>
      <c r="W125" s="417">
        <v>0</v>
      </c>
      <c r="X125" s="460"/>
      <c r="Y125" s="412">
        <v>0</v>
      </c>
      <c r="Z125" s="406">
        <v>0</v>
      </c>
      <c r="AA125" s="406">
        <v>0</v>
      </c>
      <c r="AB125" s="408">
        <v>0</v>
      </c>
      <c r="AC125" s="417">
        <v>0</v>
      </c>
      <c r="AD125" s="460"/>
      <c r="AE125" s="412">
        <v>0</v>
      </c>
      <c r="AF125" s="406">
        <v>0</v>
      </c>
      <c r="AG125" s="406">
        <v>0</v>
      </c>
      <c r="AH125" s="408">
        <v>0</v>
      </c>
      <c r="AI125" s="417">
        <v>0</v>
      </c>
      <c r="AJ125" s="418">
        <v>0</v>
      </c>
      <c r="AK125" s="418">
        <v>0</v>
      </c>
      <c r="AL125" s="418">
        <v>0</v>
      </c>
      <c r="AM125" s="418">
        <v>6048</v>
      </c>
      <c r="AN125" s="418">
        <v>0</v>
      </c>
      <c r="AO125" s="418">
        <v>0</v>
      </c>
      <c r="AP125" s="419">
        <v>0</v>
      </c>
      <c r="AQ125" s="653">
        <v>0</v>
      </c>
      <c r="AR125" s="420">
        <v>6048</v>
      </c>
      <c r="AT125" s="420">
        <v>9875</v>
      </c>
      <c r="AU125" s="420">
        <v>-3827</v>
      </c>
      <c r="AW125" s="15"/>
    </row>
    <row r="126" spans="1:49" s="25" customFormat="1" x14ac:dyDescent="0.25">
      <c r="A126" s="15" t="s">
        <v>1005</v>
      </c>
      <c r="B126" s="15" t="s">
        <v>564</v>
      </c>
      <c r="C126" s="462" t="s">
        <v>564</v>
      </c>
      <c r="D126" s="405" t="s">
        <v>1006</v>
      </c>
      <c r="E126" s="470" t="s">
        <v>563</v>
      </c>
      <c r="F126" s="719" t="s">
        <v>563</v>
      </c>
      <c r="G126" s="406">
        <v>1440</v>
      </c>
      <c r="H126" s="407">
        <v>420</v>
      </c>
      <c r="I126" s="408">
        <v>771.42857142857156</v>
      </c>
      <c r="J126" s="409">
        <v>2631.4285714285716</v>
      </c>
      <c r="K126" s="410" t="s">
        <v>914</v>
      </c>
      <c r="L126" s="460"/>
      <c r="M126" s="412">
        <v>0</v>
      </c>
      <c r="N126" s="407">
        <v>0</v>
      </c>
      <c r="O126" s="406">
        <v>0</v>
      </c>
      <c r="P126" s="408">
        <v>0</v>
      </c>
      <c r="Q126" s="413">
        <v>0</v>
      </c>
      <c r="R126" s="412">
        <v>0.80952000000000002</v>
      </c>
      <c r="S126" s="408">
        <v>1166</v>
      </c>
      <c r="T126" s="406">
        <v>340</v>
      </c>
      <c r="U126" s="408">
        <v>624</v>
      </c>
      <c r="V126" s="413">
        <v>2130</v>
      </c>
      <c r="W126" s="417">
        <v>2130</v>
      </c>
      <c r="X126" s="460"/>
      <c r="Y126" s="412">
        <v>0</v>
      </c>
      <c r="Z126" s="406">
        <v>0</v>
      </c>
      <c r="AA126" s="406">
        <v>0</v>
      </c>
      <c r="AB126" s="408">
        <v>0</v>
      </c>
      <c r="AC126" s="417">
        <v>0</v>
      </c>
      <c r="AD126" s="460"/>
      <c r="AE126" s="412">
        <v>0</v>
      </c>
      <c r="AF126" s="406">
        <v>0</v>
      </c>
      <c r="AG126" s="406">
        <v>0</v>
      </c>
      <c r="AH126" s="408">
        <v>0</v>
      </c>
      <c r="AI126" s="417">
        <v>0</v>
      </c>
      <c r="AJ126" s="418">
        <v>0</v>
      </c>
      <c r="AK126" s="418">
        <v>0</v>
      </c>
      <c r="AL126" s="418">
        <v>0</v>
      </c>
      <c r="AM126" s="418">
        <v>13815</v>
      </c>
      <c r="AN126" s="418">
        <v>0</v>
      </c>
      <c r="AO126" s="418">
        <v>426</v>
      </c>
      <c r="AP126" s="419">
        <v>0</v>
      </c>
      <c r="AQ126" s="653">
        <v>0</v>
      </c>
      <c r="AR126" s="420">
        <v>14241</v>
      </c>
      <c r="AT126" s="420">
        <v>11585</v>
      </c>
      <c r="AU126" s="420">
        <v>2656</v>
      </c>
      <c r="AW126" s="15"/>
    </row>
    <row r="127" spans="1:49" s="25" customFormat="1" ht="14.4" x14ac:dyDescent="0.25">
      <c r="A127" s="15" t="s">
        <v>565</v>
      </c>
      <c r="B127" s="15" t="s">
        <v>565</v>
      </c>
      <c r="C127" s="462" t="s">
        <v>565</v>
      </c>
      <c r="D127" s="405"/>
      <c r="E127" s="465"/>
      <c r="F127" s="716">
        <v>2675728</v>
      </c>
      <c r="G127" s="406">
        <v>0</v>
      </c>
      <c r="H127" s="407">
        <v>420</v>
      </c>
      <c r="I127" s="408">
        <v>0</v>
      </c>
      <c r="J127" s="409">
        <v>420</v>
      </c>
      <c r="K127" s="410" t="s">
        <v>914</v>
      </c>
      <c r="L127" s="460"/>
      <c r="M127" s="412">
        <v>0</v>
      </c>
      <c r="N127" s="407">
        <v>0</v>
      </c>
      <c r="O127" s="406">
        <v>0</v>
      </c>
      <c r="P127" s="408">
        <v>0</v>
      </c>
      <c r="Q127" s="413">
        <v>0</v>
      </c>
      <c r="R127" s="412">
        <v>0</v>
      </c>
      <c r="S127" s="408">
        <v>0</v>
      </c>
      <c r="T127" s="406">
        <v>0</v>
      </c>
      <c r="U127" s="408">
        <v>0</v>
      </c>
      <c r="V127" s="413">
        <v>0</v>
      </c>
      <c r="W127" s="417">
        <v>0</v>
      </c>
      <c r="X127" s="460"/>
      <c r="Y127" s="412">
        <v>0</v>
      </c>
      <c r="Z127" s="406">
        <v>0</v>
      </c>
      <c r="AA127" s="406">
        <v>0</v>
      </c>
      <c r="AB127" s="408">
        <v>0</v>
      </c>
      <c r="AC127" s="417">
        <v>0</v>
      </c>
      <c r="AD127" s="460"/>
      <c r="AE127" s="412">
        <v>0</v>
      </c>
      <c r="AF127" s="406">
        <v>0</v>
      </c>
      <c r="AG127" s="406">
        <v>0</v>
      </c>
      <c r="AH127" s="408">
        <v>0</v>
      </c>
      <c r="AI127" s="417">
        <v>0</v>
      </c>
      <c r="AJ127" s="418">
        <v>0</v>
      </c>
      <c r="AK127" s="418">
        <v>0</v>
      </c>
      <c r="AL127" s="418">
        <v>0</v>
      </c>
      <c r="AM127" s="418">
        <v>2205</v>
      </c>
      <c r="AN127" s="418">
        <v>0</v>
      </c>
      <c r="AO127" s="418">
        <v>0</v>
      </c>
      <c r="AP127" s="419">
        <v>0</v>
      </c>
      <c r="AQ127" s="653">
        <v>0</v>
      </c>
      <c r="AR127" s="420">
        <v>2205</v>
      </c>
      <c r="AT127" s="420">
        <v>0</v>
      </c>
      <c r="AU127" s="420">
        <v>2205</v>
      </c>
      <c r="AW127" s="15"/>
    </row>
    <row r="128" spans="1:49" s="25" customFormat="1" x14ac:dyDescent="0.25">
      <c r="A128" s="15" t="s">
        <v>1007</v>
      </c>
      <c r="B128" s="15" t="s">
        <v>566</v>
      </c>
      <c r="C128" s="404" t="s">
        <v>566</v>
      </c>
      <c r="D128" s="405"/>
      <c r="E128" s="405" t="s">
        <v>1008</v>
      </c>
      <c r="F128" s="446">
        <v>2578607</v>
      </c>
      <c r="G128" s="406">
        <v>1440</v>
      </c>
      <c r="H128" s="407">
        <v>672</v>
      </c>
      <c r="I128" s="408">
        <v>1157.1428571428571</v>
      </c>
      <c r="J128" s="409">
        <v>3269.1428571428569</v>
      </c>
      <c r="K128" s="410" t="s">
        <v>914</v>
      </c>
      <c r="L128" s="460"/>
      <c r="M128" s="412">
        <v>0.16667000000000001</v>
      </c>
      <c r="N128" s="407">
        <v>240</v>
      </c>
      <c r="O128" s="406">
        <v>112</v>
      </c>
      <c r="P128" s="408">
        <v>193</v>
      </c>
      <c r="Q128" s="413">
        <v>545</v>
      </c>
      <c r="R128" s="412">
        <v>0.25</v>
      </c>
      <c r="S128" s="408">
        <v>360</v>
      </c>
      <c r="T128" s="406">
        <v>168</v>
      </c>
      <c r="U128" s="408">
        <v>289</v>
      </c>
      <c r="V128" s="413">
        <v>817</v>
      </c>
      <c r="W128" s="417">
        <v>1362</v>
      </c>
      <c r="X128" s="460"/>
      <c r="Y128" s="412">
        <v>0</v>
      </c>
      <c r="Z128" s="406">
        <v>0</v>
      </c>
      <c r="AA128" s="406">
        <v>0</v>
      </c>
      <c r="AB128" s="408">
        <v>0</v>
      </c>
      <c r="AC128" s="417">
        <v>0</v>
      </c>
      <c r="AD128" s="460"/>
      <c r="AE128" s="412">
        <v>0</v>
      </c>
      <c r="AF128" s="406">
        <v>0</v>
      </c>
      <c r="AG128" s="406">
        <v>0</v>
      </c>
      <c r="AH128" s="408">
        <v>0</v>
      </c>
      <c r="AI128" s="417">
        <v>0</v>
      </c>
      <c r="AJ128" s="418">
        <v>0</v>
      </c>
      <c r="AK128" s="418">
        <v>0</v>
      </c>
      <c r="AL128" s="418">
        <v>0</v>
      </c>
      <c r="AM128" s="418">
        <v>17163</v>
      </c>
      <c r="AN128" s="418">
        <v>327</v>
      </c>
      <c r="AO128" s="418">
        <v>163.4</v>
      </c>
      <c r="AP128" s="419">
        <v>0</v>
      </c>
      <c r="AQ128" s="653">
        <v>0</v>
      </c>
      <c r="AR128" s="420">
        <v>17653.400000000001</v>
      </c>
      <c r="AT128" s="420">
        <v>17964</v>
      </c>
      <c r="AU128" s="420">
        <v>-310.59999999999854</v>
      </c>
      <c r="AW128" s="15"/>
    </row>
    <row r="129" spans="1:49" s="25" customFormat="1" x14ac:dyDescent="0.25">
      <c r="A129" s="15" t="s">
        <v>1009</v>
      </c>
      <c r="B129" s="15" t="s">
        <v>568</v>
      </c>
      <c r="C129" s="464" t="s">
        <v>568</v>
      </c>
      <c r="D129" s="405"/>
      <c r="E129" s="405" t="s">
        <v>567</v>
      </c>
      <c r="F129" s="446" t="s">
        <v>567</v>
      </c>
      <c r="G129" s="406">
        <v>1440</v>
      </c>
      <c r="H129" s="407">
        <v>644</v>
      </c>
      <c r="I129" s="408">
        <v>715.99999999999989</v>
      </c>
      <c r="J129" s="409">
        <v>2800</v>
      </c>
      <c r="K129" s="410" t="s">
        <v>914</v>
      </c>
      <c r="L129" s="460"/>
      <c r="M129" s="412">
        <v>0.25352000000000002</v>
      </c>
      <c r="N129" s="407">
        <v>365</v>
      </c>
      <c r="O129" s="406">
        <v>163</v>
      </c>
      <c r="P129" s="408">
        <v>182</v>
      </c>
      <c r="Q129" s="413">
        <v>710</v>
      </c>
      <c r="R129" s="412">
        <v>0</v>
      </c>
      <c r="S129" s="408">
        <v>0</v>
      </c>
      <c r="T129" s="406">
        <v>0</v>
      </c>
      <c r="U129" s="408">
        <v>0</v>
      </c>
      <c r="V129" s="413">
        <v>0</v>
      </c>
      <c r="W129" s="417">
        <v>710</v>
      </c>
      <c r="X129" s="460"/>
      <c r="Y129" s="412">
        <v>0</v>
      </c>
      <c r="Z129" s="406">
        <v>0</v>
      </c>
      <c r="AA129" s="406">
        <v>0</v>
      </c>
      <c r="AB129" s="408">
        <v>0</v>
      </c>
      <c r="AC129" s="417">
        <v>0</v>
      </c>
      <c r="AD129" s="460"/>
      <c r="AE129" s="412">
        <v>0</v>
      </c>
      <c r="AF129" s="406">
        <v>0</v>
      </c>
      <c r="AG129" s="406">
        <v>0</v>
      </c>
      <c r="AH129" s="408">
        <v>0</v>
      </c>
      <c r="AI129" s="417">
        <v>0</v>
      </c>
      <c r="AJ129" s="418">
        <v>0</v>
      </c>
      <c r="AK129" s="418">
        <v>0</v>
      </c>
      <c r="AL129" s="418">
        <v>0</v>
      </c>
      <c r="AM129" s="418">
        <v>14700</v>
      </c>
      <c r="AN129" s="418">
        <v>426</v>
      </c>
      <c r="AO129" s="418">
        <v>0</v>
      </c>
      <c r="AP129" s="419">
        <v>0</v>
      </c>
      <c r="AQ129" s="653">
        <v>0</v>
      </c>
      <c r="AR129" s="420">
        <v>15126</v>
      </c>
      <c r="AT129" s="420">
        <v>12391</v>
      </c>
      <c r="AU129" s="420">
        <v>2735</v>
      </c>
      <c r="AW129" s="15"/>
    </row>
    <row r="130" spans="1:49" s="25" customFormat="1" x14ac:dyDescent="0.25">
      <c r="A130" s="15" t="s">
        <v>1010</v>
      </c>
      <c r="B130" s="15" t="s">
        <v>570</v>
      </c>
      <c r="C130" s="464" t="s">
        <v>570</v>
      </c>
      <c r="D130" s="405" t="s">
        <v>1011</v>
      </c>
      <c r="E130" s="473" t="s">
        <v>569</v>
      </c>
      <c r="F130" s="720" t="s">
        <v>569</v>
      </c>
      <c r="G130" s="406">
        <v>1668</v>
      </c>
      <c r="H130" s="407">
        <v>1260</v>
      </c>
      <c r="I130" s="408">
        <v>1298.5714285714287</v>
      </c>
      <c r="J130" s="409">
        <v>4226.5714285714284</v>
      </c>
      <c r="K130" s="410" t="s">
        <v>914</v>
      </c>
      <c r="L130" s="460"/>
      <c r="M130" s="412">
        <v>0</v>
      </c>
      <c r="N130" s="407">
        <v>0</v>
      </c>
      <c r="O130" s="406">
        <v>0</v>
      </c>
      <c r="P130" s="408">
        <v>0</v>
      </c>
      <c r="Q130" s="413">
        <v>0</v>
      </c>
      <c r="R130" s="412">
        <v>0</v>
      </c>
      <c r="S130" s="408">
        <v>0</v>
      </c>
      <c r="T130" s="406">
        <v>0</v>
      </c>
      <c r="U130" s="408">
        <v>0</v>
      </c>
      <c r="V130" s="413">
        <v>0</v>
      </c>
      <c r="W130" s="417">
        <v>0</v>
      </c>
      <c r="X130" s="460"/>
      <c r="Y130" s="412">
        <v>0</v>
      </c>
      <c r="Z130" s="406">
        <v>0</v>
      </c>
      <c r="AA130" s="406">
        <v>0</v>
      </c>
      <c r="AB130" s="408">
        <v>0</v>
      </c>
      <c r="AC130" s="417">
        <v>0</v>
      </c>
      <c r="AD130" s="460"/>
      <c r="AE130" s="412">
        <v>0</v>
      </c>
      <c r="AF130" s="406">
        <v>0</v>
      </c>
      <c r="AG130" s="406">
        <v>0</v>
      </c>
      <c r="AH130" s="408">
        <v>0</v>
      </c>
      <c r="AI130" s="417">
        <v>0</v>
      </c>
      <c r="AJ130" s="418">
        <v>0</v>
      </c>
      <c r="AK130" s="418">
        <v>0</v>
      </c>
      <c r="AL130" s="418">
        <v>0</v>
      </c>
      <c r="AM130" s="418">
        <v>22189.5</v>
      </c>
      <c r="AN130" s="418">
        <v>0</v>
      </c>
      <c r="AO130" s="418">
        <v>0</v>
      </c>
      <c r="AP130" s="419">
        <v>0</v>
      </c>
      <c r="AQ130" s="653">
        <v>0</v>
      </c>
      <c r="AR130" s="420">
        <v>22189.5</v>
      </c>
      <c r="AT130" s="420">
        <v>20415</v>
      </c>
      <c r="AU130" s="420">
        <v>1774.5</v>
      </c>
      <c r="AW130" s="15"/>
    </row>
    <row r="131" spans="1:49" s="25" customFormat="1" x14ac:dyDescent="0.25">
      <c r="A131" s="15" t="s">
        <v>1012</v>
      </c>
      <c r="B131" s="15" t="s">
        <v>572</v>
      </c>
      <c r="C131" s="464" t="s">
        <v>572</v>
      </c>
      <c r="D131" s="405"/>
      <c r="E131" s="473" t="s">
        <v>571</v>
      </c>
      <c r="F131" s="720" t="s">
        <v>571</v>
      </c>
      <c r="G131" s="406">
        <v>588</v>
      </c>
      <c r="H131" s="407">
        <v>380.8</v>
      </c>
      <c r="I131" s="408">
        <v>540</v>
      </c>
      <c r="J131" s="409">
        <v>1508.8</v>
      </c>
      <c r="K131" s="410" t="s">
        <v>914</v>
      </c>
      <c r="L131" s="460"/>
      <c r="M131" s="412">
        <v>0</v>
      </c>
      <c r="N131" s="407">
        <v>0</v>
      </c>
      <c r="O131" s="406">
        <v>0</v>
      </c>
      <c r="P131" s="408">
        <v>0</v>
      </c>
      <c r="Q131" s="413">
        <v>0</v>
      </c>
      <c r="R131" s="412">
        <v>0.81928000000000001</v>
      </c>
      <c r="S131" s="408">
        <v>482</v>
      </c>
      <c r="T131" s="406">
        <v>312</v>
      </c>
      <c r="U131" s="408">
        <v>442</v>
      </c>
      <c r="V131" s="413">
        <v>1236</v>
      </c>
      <c r="W131" s="417">
        <v>1236</v>
      </c>
      <c r="X131" s="460"/>
      <c r="Y131" s="412">
        <v>0</v>
      </c>
      <c r="Z131" s="406">
        <v>0</v>
      </c>
      <c r="AA131" s="406">
        <v>0</v>
      </c>
      <c r="AB131" s="408">
        <v>0</v>
      </c>
      <c r="AC131" s="417">
        <v>0</v>
      </c>
      <c r="AD131" s="460"/>
      <c r="AE131" s="412">
        <v>0.18071999999999999</v>
      </c>
      <c r="AF131" s="406">
        <v>106</v>
      </c>
      <c r="AG131" s="406">
        <v>69</v>
      </c>
      <c r="AH131" s="408">
        <v>98</v>
      </c>
      <c r="AI131" s="417">
        <v>273</v>
      </c>
      <c r="AJ131" s="418">
        <v>0</v>
      </c>
      <c r="AK131" s="418">
        <v>0</v>
      </c>
      <c r="AL131" s="418">
        <v>0</v>
      </c>
      <c r="AM131" s="418">
        <v>7921.2</v>
      </c>
      <c r="AN131" s="418">
        <v>0</v>
      </c>
      <c r="AO131" s="418">
        <v>247.20000000000002</v>
      </c>
      <c r="AP131" s="419">
        <v>0</v>
      </c>
      <c r="AQ131" s="653">
        <v>0</v>
      </c>
      <c r="AR131" s="420">
        <v>8168.4</v>
      </c>
      <c r="AT131" s="420">
        <v>9274</v>
      </c>
      <c r="AU131" s="420">
        <v>-1105.6000000000004</v>
      </c>
      <c r="AW131" s="15"/>
    </row>
    <row r="132" spans="1:49" s="25" customFormat="1" x14ac:dyDescent="0.25">
      <c r="A132" s="15" t="s">
        <v>1013</v>
      </c>
      <c r="B132" s="15" t="s">
        <v>574</v>
      </c>
      <c r="C132" s="464" t="s">
        <v>574</v>
      </c>
      <c r="D132" s="405"/>
      <c r="E132" s="262" t="s">
        <v>1014</v>
      </c>
      <c r="F132" s="710" t="s">
        <v>573</v>
      </c>
      <c r="G132" s="406">
        <v>444</v>
      </c>
      <c r="H132" s="407">
        <v>294</v>
      </c>
      <c r="I132" s="408">
        <v>282.85714285714283</v>
      </c>
      <c r="J132" s="409">
        <v>1020.8571428571429</v>
      </c>
      <c r="K132" s="410" t="s">
        <v>914</v>
      </c>
      <c r="L132" s="460"/>
      <c r="M132" s="412">
        <v>0.53359999999999996</v>
      </c>
      <c r="N132" s="407">
        <v>237</v>
      </c>
      <c r="O132" s="406">
        <v>157</v>
      </c>
      <c r="P132" s="408">
        <v>151</v>
      </c>
      <c r="Q132" s="413">
        <v>545</v>
      </c>
      <c r="R132" s="412">
        <v>0.23715</v>
      </c>
      <c r="S132" s="408">
        <v>105</v>
      </c>
      <c r="T132" s="406">
        <v>70</v>
      </c>
      <c r="U132" s="408">
        <v>67</v>
      </c>
      <c r="V132" s="413">
        <v>242</v>
      </c>
      <c r="W132" s="417">
        <v>787</v>
      </c>
      <c r="X132" s="460"/>
      <c r="Y132" s="412">
        <v>0</v>
      </c>
      <c r="Z132" s="406">
        <v>0</v>
      </c>
      <c r="AA132" s="406">
        <v>0</v>
      </c>
      <c r="AB132" s="408">
        <v>0</v>
      </c>
      <c r="AC132" s="417">
        <v>0</v>
      </c>
      <c r="AD132" s="460"/>
      <c r="AE132" s="412">
        <v>0.53359999999999996</v>
      </c>
      <c r="AF132" s="406">
        <v>237</v>
      </c>
      <c r="AG132" s="406">
        <v>157</v>
      </c>
      <c r="AH132" s="408">
        <v>151</v>
      </c>
      <c r="AI132" s="417">
        <v>545</v>
      </c>
      <c r="AJ132" s="418">
        <v>0</v>
      </c>
      <c r="AK132" s="418">
        <v>0</v>
      </c>
      <c r="AL132" s="418">
        <v>0</v>
      </c>
      <c r="AM132" s="418">
        <v>5359.5</v>
      </c>
      <c r="AN132" s="418">
        <v>327</v>
      </c>
      <c r="AO132" s="418">
        <v>48.400000000000006</v>
      </c>
      <c r="AP132" s="419">
        <v>0</v>
      </c>
      <c r="AQ132" s="653">
        <v>0</v>
      </c>
      <c r="AR132" s="420">
        <v>5734.9</v>
      </c>
      <c r="AT132" s="420">
        <v>4299</v>
      </c>
      <c r="AU132" s="420">
        <v>1435.8999999999996</v>
      </c>
      <c r="AW132" s="15"/>
    </row>
    <row r="133" spans="1:49" s="25" customFormat="1" x14ac:dyDescent="0.25">
      <c r="A133" s="15" t="s">
        <v>1015</v>
      </c>
      <c r="B133" s="15" t="s">
        <v>576</v>
      </c>
      <c r="C133" s="472" t="s">
        <v>576</v>
      </c>
      <c r="D133" s="405" t="s">
        <v>1016</v>
      </c>
      <c r="E133" s="405" t="s">
        <v>575</v>
      </c>
      <c r="F133" s="446" t="s">
        <v>575</v>
      </c>
      <c r="G133" s="406">
        <v>480</v>
      </c>
      <c r="H133" s="407">
        <v>336</v>
      </c>
      <c r="I133" s="408">
        <v>585</v>
      </c>
      <c r="J133" s="409">
        <v>1401</v>
      </c>
      <c r="K133" s="410" t="s">
        <v>914</v>
      </c>
      <c r="L133" s="460"/>
      <c r="M133" s="412">
        <v>0</v>
      </c>
      <c r="N133" s="407">
        <v>0</v>
      </c>
      <c r="O133" s="406">
        <v>0</v>
      </c>
      <c r="P133" s="408">
        <v>0</v>
      </c>
      <c r="Q133" s="413">
        <v>0</v>
      </c>
      <c r="R133" s="412">
        <v>0.42857000000000001</v>
      </c>
      <c r="S133" s="408">
        <v>206</v>
      </c>
      <c r="T133" s="406">
        <v>144</v>
      </c>
      <c r="U133" s="408">
        <v>251</v>
      </c>
      <c r="V133" s="413">
        <v>601</v>
      </c>
      <c r="W133" s="417">
        <v>601</v>
      </c>
      <c r="X133" s="460"/>
      <c r="Y133" s="412">
        <v>0</v>
      </c>
      <c r="Z133" s="406">
        <v>0</v>
      </c>
      <c r="AA133" s="406">
        <v>0</v>
      </c>
      <c r="AB133" s="408">
        <v>0</v>
      </c>
      <c r="AC133" s="417">
        <v>0</v>
      </c>
      <c r="AD133" s="460"/>
      <c r="AE133" s="412">
        <v>0</v>
      </c>
      <c r="AF133" s="406">
        <v>0</v>
      </c>
      <c r="AG133" s="406">
        <v>0</v>
      </c>
      <c r="AH133" s="408">
        <v>0</v>
      </c>
      <c r="AI133" s="417">
        <v>0</v>
      </c>
      <c r="AJ133" s="418">
        <v>0</v>
      </c>
      <c r="AK133" s="418">
        <v>0</v>
      </c>
      <c r="AL133" s="418">
        <v>0</v>
      </c>
      <c r="AM133" s="418">
        <v>7355.25</v>
      </c>
      <c r="AN133" s="418">
        <v>0</v>
      </c>
      <c r="AO133" s="418">
        <v>120.2</v>
      </c>
      <c r="AP133" s="419">
        <v>0</v>
      </c>
      <c r="AQ133" s="653">
        <v>0</v>
      </c>
      <c r="AR133" s="420">
        <v>7475.45</v>
      </c>
      <c r="AT133" s="420">
        <v>7568</v>
      </c>
      <c r="AU133" s="420">
        <v>-92.550000000000182</v>
      </c>
      <c r="AW133" s="15"/>
    </row>
    <row r="134" spans="1:49" s="25" customFormat="1" x14ac:dyDescent="0.25">
      <c r="A134" s="15" t="s">
        <v>1017</v>
      </c>
      <c r="B134" s="15" t="s">
        <v>578</v>
      </c>
      <c r="C134" s="472" t="s">
        <v>578</v>
      </c>
      <c r="D134" s="405" t="s">
        <v>1018</v>
      </c>
      <c r="E134" s="473" t="s">
        <v>577</v>
      </c>
      <c r="F134" s="720" t="s">
        <v>577</v>
      </c>
      <c r="G134" s="406">
        <v>0</v>
      </c>
      <c r="H134" s="407">
        <v>0</v>
      </c>
      <c r="I134" s="408">
        <v>363.99999999999994</v>
      </c>
      <c r="J134" s="409">
        <v>363.99999999999994</v>
      </c>
      <c r="K134" s="410" t="s">
        <v>914</v>
      </c>
      <c r="L134" s="460"/>
      <c r="M134" s="412">
        <v>0</v>
      </c>
      <c r="N134" s="407">
        <v>0</v>
      </c>
      <c r="O134" s="406">
        <v>0</v>
      </c>
      <c r="P134" s="408">
        <v>0</v>
      </c>
      <c r="Q134" s="413">
        <v>0</v>
      </c>
      <c r="R134" s="412">
        <v>0</v>
      </c>
      <c r="S134" s="408">
        <v>0</v>
      </c>
      <c r="T134" s="406">
        <v>0</v>
      </c>
      <c r="U134" s="408">
        <v>0</v>
      </c>
      <c r="V134" s="413">
        <v>0</v>
      </c>
      <c r="W134" s="417">
        <v>0</v>
      </c>
      <c r="X134" s="460"/>
      <c r="Y134" s="412">
        <v>0</v>
      </c>
      <c r="Z134" s="406">
        <v>0</v>
      </c>
      <c r="AA134" s="406">
        <v>0</v>
      </c>
      <c r="AB134" s="408">
        <v>0</v>
      </c>
      <c r="AC134" s="417">
        <v>0</v>
      </c>
      <c r="AD134" s="460"/>
      <c r="AE134" s="412">
        <v>0</v>
      </c>
      <c r="AF134" s="406">
        <v>0</v>
      </c>
      <c r="AG134" s="406">
        <v>0</v>
      </c>
      <c r="AH134" s="408">
        <v>0</v>
      </c>
      <c r="AI134" s="417">
        <v>0</v>
      </c>
      <c r="AJ134" s="418">
        <v>0</v>
      </c>
      <c r="AK134" s="418">
        <v>0</v>
      </c>
      <c r="AL134" s="418">
        <v>0</v>
      </c>
      <c r="AM134" s="418">
        <v>1910.9999999999998</v>
      </c>
      <c r="AN134" s="418">
        <v>0</v>
      </c>
      <c r="AO134" s="418">
        <v>0</v>
      </c>
      <c r="AP134" s="419">
        <v>0</v>
      </c>
      <c r="AQ134" s="653">
        <v>0</v>
      </c>
      <c r="AR134" s="420">
        <v>1910.9999999999998</v>
      </c>
      <c r="AT134" s="420">
        <v>4318</v>
      </c>
      <c r="AU134" s="420">
        <v>-2407</v>
      </c>
      <c r="AW134" s="15"/>
    </row>
    <row r="135" spans="1:49" s="25" customFormat="1" x14ac:dyDescent="0.25">
      <c r="A135" s="15" t="s">
        <v>1019</v>
      </c>
      <c r="B135" s="15" t="s">
        <v>580</v>
      </c>
      <c r="C135" s="472" t="s">
        <v>580</v>
      </c>
      <c r="D135" s="405"/>
      <c r="E135" s="470" t="s">
        <v>579</v>
      </c>
      <c r="F135" s="719" t="s">
        <v>579</v>
      </c>
      <c r="G135" s="406">
        <v>810</v>
      </c>
      <c r="H135" s="407">
        <v>0</v>
      </c>
      <c r="I135" s="408">
        <v>347.14285714285717</v>
      </c>
      <c r="J135" s="409">
        <v>1157.1428571428571</v>
      </c>
      <c r="K135" s="410" t="s">
        <v>914</v>
      </c>
      <c r="L135" s="460"/>
      <c r="M135" s="412">
        <v>0.15556</v>
      </c>
      <c r="N135" s="407">
        <v>126</v>
      </c>
      <c r="O135" s="406">
        <v>0</v>
      </c>
      <c r="P135" s="408">
        <v>54</v>
      </c>
      <c r="Q135" s="413">
        <v>180</v>
      </c>
      <c r="R135" s="412">
        <v>0.4</v>
      </c>
      <c r="S135" s="408">
        <v>324</v>
      </c>
      <c r="T135" s="406">
        <v>0</v>
      </c>
      <c r="U135" s="408">
        <v>139</v>
      </c>
      <c r="V135" s="413">
        <v>463</v>
      </c>
      <c r="W135" s="417">
        <v>643</v>
      </c>
      <c r="X135" s="460"/>
      <c r="Y135" s="412">
        <v>0</v>
      </c>
      <c r="Z135" s="406">
        <v>0</v>
      </c>
      <c r="AA135" s="406">
        <v>0</v>
      </c>
      <c r="AB135" s="408">
        <v>0</v>
      </c>
      <c r="AC135" s="417">
        <v>0</v>
      </c>
      <c r="AD135" s="460"/>
      <c r="AE135" s="412">
        <v>0</v>
      </c>
      <c r="AF135" s="406">
        <v>0</v>
      </c>
      <c r="AG135" s="406">
        <v>0</v>
      </c>
      <c r="AH135" s="408">
        <v>0</v>
      </c>
      <c r="AI135" s="417">
        <v>0</v>
      </c>
      <c r="AJ135" s="418">
        <v>0</v>
      </c>
      <c r="AK135" s="418">
        <v>0</v>
      </c>
      <c r="AL135" s="418">
        <v>0</v>
      </c>
      <c r="AM135" s="418">
        <v>6075</v>
      </c>
      <c r="AN135" s="418">
        <v>108</v>
      </c>
      <c r="AO135" s="418">
        <v>92.600000000000009</v>
      </c>
      <c r="AP135" s="419">
        <v>0</v>
      </c>
      <c r="AQ135" s="653">
        <v>0</v>
      </c>
      <c r="AR135" s="420">
        <v>6275.6</v>
      </c>
      <c r="AT135" s="420">
        <v>5449</v>
      </c>
      <c r="AU135" s="420">
        <v>826.60000000000036</v>
      </c>
      <c r="AW135" s="15"/>
    </row>
    <row r="136" spans="1:49" s="25" customFormat="1" x14ac:dyDescent="0.25">
      <c r="A136" s="15" t="s">
        <v>1020</v>
      </c>
      <c r="B136" s="15" t="s">
        <v>582</v>
      </c>
      <c r="C136" s="462" t="s">
        <v>582</v>
      </c>
      <c r="D136" s="405" t="s">
        <v>1021</v>
      </c>
      <c r="E136" s="463" t="s">
        <v>581</v>
      </c>
      <c r="F136" s="715" t="s">
        <v>581</v>
      </c>
      <c r="G136" s="406">
        <v>900</v>
      </c>
      <c r="H136" s="407">
        <v>420</v>
      </c>
      <c r="I136" s="408">
        <v>360</v>
      </c>
      <c r="J136" s="409">
        <v>1680</v>
      </c>
      <c r="K136" s="410" t="s">
        <v>914</v>
      </c>
      <c r="L136" s="460"/>
      <c r="M136" s="412">
        <v>0.6</v>
      </c>
      <c r="N136" s="407">
        <v>540</v>
      </c>
      <c r="O136" s="406">
        <v>252</v>
      </c>
      <c r="P136" s="408">
        <v>216</v>
      </c>
      <c r="Q136" s="413">
        <v>1008</v>
      </c>
      <c r="R136" s="412">
        <v>0</v>
      </c>
      <c r="S136" s="408">
        <v>0</v>
      </c>
      <c r="T136" s="406">
        <v>0</v>
      </c>
      <c r="U136" s="408">
        <v>0</v>
      </c>
      <c r="V136" s="413">
        <v>0</v>
      </c>
      <c r="W136" s="417">
        <v>1008</v>
      </c>
      <c r="X136" s="460"/>
      <c r="Y136" s="412">
        <v>0</v>
      </c>
      <c r="Z136" s="406">
        <v>0</v>
      </c>
      <c r="AA136" s="406">
        <v>0</v>
      </c>
      <c r="AB136" s="408">
        <v>0</v>
      </c>
      <c r="AC136" s="417">
        <v>0</v>
      </c>
      <c r="AD136" s="460"/>
      <c r="AE136" s="412">
        <v>0</v>
      </c>
      <c r="AF136" s="406">
        <v>0</v>
      </c>
      <c r="AG136" s="406">
        <v>0</v>
      </c>
      <c r="AH136" s="408">
        <v>0</v>
      </c>
      <c r="AI136" s="417">
        <v>0</v>
      </c>
      <c r="AJ136" s="418">
        <v>0</v>
      </c>
      <c r="AK136" s="418">
        <v>0</v>
      </c>
      <c r="AL136" s="418">
        <v>0</v>
      </c>
      <c r="AM136" s="418">
        <v>8820</v>
      </c>
      <c r="AN136" s="418">
        <v>604.79999999999995</v>
      </c>
      <c r="AO136" s="418">
        <v>0</v>
      </c>
      <c r="AP136" s="419">
        <v>0</v>
      </c>
      <c r="AQ136" s="653">
        <v>0</v>
      </c>
      <c r="AR136" s="420">
        <v>9424.7999999999993</v>
      </c>
      <c r="AT136" s="420">
        <v>4653</v>
      </c>
      <c r="AU136" s="420">
        <v>4771.7999999999993</v>
      </c>
      <c r="AW136" s="15"/>
    </row>
    <row r="137" spans="1:49" s="25" customFormat="1" x14ac:dyDescent="0.25">
      <c r="A137" s="15" t="s">
        <v>1022</v>
      </c>
      <c r="B137" s="15" t="s">
        <v>584</v>
      </c>
      <c r="C137" s="462" t="s">
        <v>584</v>
      </c>
      <c r="D137" s="405" t="s">
        <v>1023</v>
      </c>
      <c r="E137" s="463" t="s">
        <v>583</v>
      </c>
      <c r="F137" s="715" t="s">
        <v>583</v>
      </c>
      <c r="G137" s="406">
        <v>180</v>
      </c>
      <c r="H137" s="407">
        <v>196</v>
      </c>
      <c r="I137" s="408">
        <v>239</v>
      </c>
      <c r="J137" s="409">
        <v>615</v>
      </c>
      <c r="K137" s="410" t="s">
        <v>914</v>
      </c>
      <c r="L137" s="460"/>
      <c r="M137" s="412">
        <v>0</v>
      </c>
      <c r="N137" s="407">
        <v>0</v>
      </c>
      <c r="O137" s="406">
        <v>0</v>
      </c>
      <c r="P137" s="408">
        <v>0</v>
      </c>
      <c r="Q137" s="413">
        <v>0</v>
      </c>
      <c r="R137" s="412">
        <v>0</v>
      </c>
      <c r="S137" s="408">
        <v>0</v>
      </c>
      <c r="T137" s="406">
        <v>0</v>
      </c>
      <c r="U137" s="408">
        <v>0</v>
      </c>
      <c r="V137" s="413">
        <v>0</v>
      </c>
      <c r="W137" s="417">
        <v>0</v>
      </c>
      <c r="X137" s="460"/>
      <c r="Y137" s="412">
        <v>0.53846000000000005</v>
      </c>
      <c r="Z137" s="406">
        <v>97</v>
      </c>
      <c r="AA137" s="406">
        <v>106</v>
      </c>
      <c r="AB137" s="408">
        <v>129</v>
      </c>
      <c r="AC137" s="417">
        <v>332</v>
      </c>
      <c r="AD137" s="460"/>
      <c r="AE137" s="412">
        <v>0</v>
      </c>
      <c r="AF137" s="406">
        <v>0</v>
      </c>
      <c r="AG137" s="406">
        <v>0</v>
      </c>
      <c r="AH137" s="408">
        <v>0</v>
      </c>
      <c r="AI137" s="417">
        <v>0</v>
      </c>
      <c r="AJ137" s="418">
        <v>0</v>
      </c>
      <c r="AK137" s="418">
        <v>0</v>
      </c>
      <c r="AL137" s="418">
        <v>0</v>
      </c>
      <c r="AM137" s="418">
        <v>3228.75</v>
      </c>
      <c r="AN137" s="418">
        <v>0</v>
      </c>
      <c r="AO137" s="418">
        <v>0</v>
      </c>
      <c r="AP137" s="419">
        <v>66.400000000000006</v>
      </c>
      <c r="AQ137" s="653">
        <v>0</v>
      </c>
      <c r="AR137" s="420">
        <v>3295.15</v>
      </c>
      <c r="AT137" s="420">
        <v>3905</v>
      </c>
      <c r="AU137" s="420">
        <v>-609.84999999999991</v>
      </c>
      <c r="AW137" s="15"/>
    </row>
    <row r="138" spans="1:49" s="25" customFormat="1" x14ac:dyDescent="0.25">
      <c r="A138" s="15" t="s">
        <v>1024</v>
      </c>
      <c r="B138" s="15" t="s">
        <v>585</v>
      </c>
      <c r="C138" s="462" t="s">
        <v>585</v>
      </c>
      <c r="D138" s="405"/>
      <c r="E138" s="466">
        <v>206046</v>
      </c>
      <c r="F138" s="717">
        <v>206046</v>
      </c>
      <c r="G138" s="406">
        <v>1752</v>
      </c>
      <c r="H138" s="407">
        <v>1484</v>
      </c>
      <c r="I138" s="408">
        <v>900</v>
      </c>
      <c r="J138" s="409">
        <v>4136</v>
      </c>
      <c r="K138" s="410" t="s">
        <v>914</v>
      </c>
      <c r="L138" s="460"/>
      <c r="M138" s="412">
        <v>0</v>
      </c>
      <c r="N138" s="407">
        <v>0</v>
      </c>
      <c r="O138" s="406">
        <v>0</v>
      </c>
      <c r="P138" s="408">
        <v>0</v>
      </c>
      <c r="Q138" s="413">
        <v>0</v>
      </c>
      <c r="R138" s="412">
        <v>0</v>
      </c>
      <c r="S138" s="408">
        <v>0</v>
      </c>
      <c r="T138" s="406">
        <v>0</v>
      </c>
      <c r="U138" s="408">
        <v>0</v>
      </c>
      <c r="V138" s="413">
        <v>0</v>
      </c>
      <c r="W138" s="417">
        <v>0</v>
      </c>
      <c r="X138" s="460"/>
      <c r="Y138" s="412">
        <v>0</v>
      </c>
      <c r="Z138" s="406">
        <v>0</v>
      </c>
      <c r="AA138" s="406">
        <v>0</v>
      </c>
      <c r="AB138" s="408">
        <v>0</v>
      </c>
      <c r="AC138" s="417">
        <v>0</v>
      </c>
      <c r="AD138" s="460"/>
      <c r="AE138" s="412">
        <v>0</v>
      </c>
      <c r="AF138" s="406">
        <v>0</v>
      </c>
      <c r="AG138" s="406">
        <v>0</v>
      </c>
      <c r="AH138" s="408">
        <v>0</v>
      </c>
      <c r="AI138" s="417">
        <v>0</v>
      </c>
      <c r="AJ138" s="418">
        <v>0</v>
      </c>
      <c r="AK138" s="418">
        <v>0</v>
      </c>
      <c r="AL138" s="418">
        <v>0</v>
      </c>
      <c r="AM138" s="418">
        <v>21714</v>
      </c>
      <c r="AN138" s="418">
        <v>0</v>
      </c>
      <c r="AO138" s="418">
        <v>0</v>
      </c>
      <c r="AP138" s="419">
        <v>0</v>
      </c>
      <c r="AQ138" s="653">
        <v>0</v>
      </c>
      <c r="AR138" s="420">
        <v>21714</v>
      </c>
      <c r="AT138" s="420">
        <v>12338</v>
      </c>
      <c r="AU138" s="420">
        <v>9376</v>
      </c>
      <c r="AW138" s="15"/>
    </row>
    <row r="139" spans="1:49" s="25" customFormat="1" ht="14.4" x14ac:dyDescent="0.25">
      <c r="A139" s="15" t="s">
        <v>587</v>
      </c>
      <c r="B139" s="15" t="s">
        <v>587</v>
      </c>
      <c r="C139" s="462" t="s">
        <v>587</v>
      </c>
      <c r="D139" s="405"/>
      <c r="E139" s="465"/>
      <c r="F139" s="716" t="s">
        <v>586</v>
      </c>
      <c r="G139" s="406">
        <v>216</v>
      </c>
      <c r="H139" s="407">
        <v>0</v>
      </c>
      <c r="I139" s="408">
        <v>0</v>
      </c>
      <c r="J139" s="409">
        <v>216</v>
      </c>
      <c r="K139" s="410" t="s">
        <v>914</v>
      </c>
      <c r="L139" s="460"/>
      <c r="M139" s="412">
        <v>1</v>
      </c>
      <c r="N139" s="407">
        <v>216</v>
      </c>
      <c r="O139" s="406">
        <v>0</v>
      </c>
      <c r="P139" s="408">
        <v>0</v>
      </c>
      <c r="Q139" s="413">
        <v>216</v>
      </c>
      <c r="R139" s="412">
        <v>0</v>
      </c>
      <c r="S139" s="408">
        <v>0</v>
      </c>
      <c r="T139" s="406">
        <v>0</v>
      </c>
      <c r="U139" s="408">
        <v>0</v>
      </c>
      <c r="V139" s="413">
        <v>0</v>
      </c>
      <c r="W139" s="417">
        <v>216</v>
      </c>
      <c r="X139" s="460"/>
      <c r="Y139" s="412">
        <v>0</v>
      </c>
      <c r="Z139" s="406">
        <v>0</v>
      </c>
      <c r="AA139" s="406">
        <v>0</v>
      </c>
      <c r="AB139" s="408">
        <v>0</v>
      </c>
      <c r="AC139" s="417">
        <v>0</v>
      </c>
      <c r="AD139" s="460"/>
      <c r="AE139" s="412">
        <v>0</v>
      </c>
      <c r="AF139" s="406">
        <v>0</v>
      </c>
      <c r="AG139" s="406">
        <v>0</v>
      </c>
      <c r="AH139" s="408">
        <v>0</v>
      </c>
      <c r="AI139" s="417">
        <v>0</v>
      </c>
      <c r="AJ139" s="418">
        <v>0</v>
      </c>
      <c r="AK139" s="418">
        <v>0</v>
      </c>
      <c r="AL139" s="418">
        <v>0</v>
      </c>
      <c r="AM139" s="418">
        <v>1134</v>
      </c>
      <c r="AN139" s="418">
        <v>129.6</v>
      </c>
      <c r="AO139" s="418">
        <v>0</v>
      </c>
      <c r="AP139" s="419">
        <v>0</v>
      </c>
      <c r="AQ139" s="653">
        <v>0</v>
      </c>
      <c r="AR139" s="420">
        <v>1263.5999999999999</v>
      </c>
      <c r="AT139" s="420">
        <v>0</v>
      </c>
      <c r="AU139" s="420">
        <v>1263.5999999999999</v>
      </c>
      <c r="AW139" s="15"/>
    </row>
    <row r="140" spans="1:49" s="25" customFormat="1" x14ac:dyDescent="0.25">
      <c r="A140" s="15" t="s">
        <v>1025</v>
      </c>
      <c r="B140" s="15" t="s">
        <v>589</v>
      </c>
      <c r="C140" s="467" t="s">
        <v>589</v>
      </c>
      <c r="D140" s="405" t="s">
        <v>1026</v>
      </c>
      <c r="E140" s="470" t="s">
        <v>588</v>
      </c>
      <c r="F140" s="719" t="s">
        <v>588</v>
      </c>
      <c r="G140" s="406">
        <v>1272</v>
      </c>
      <c r="H140" s="407">
        <v>539</v>
      </c>
      <c r="I140" s="408">
        <v>715.99999999999989</v>
      </c>
      <c r="J140" s="409">
        <v>2527</v>
      </c>
      <c r="K140" s="410" t="s">
        <v>914</v>
      </c>
      <c r="L140" s="460"/>
      <c r="M140" s="412">
        <v>0</v>
      </c>
      <c r="N140" s="407">
        <v>0</v>
      </c>
      <c r="O140" s="406">
        <v>0</v>
      </c>
      <c r="P140" s="408">
        <v>0</v>
      </c>
      <c r="Q140" s="413">
        <v>0</v>
      </c>
      <c r="R140" s="412">
        <v>0.23924999999999999</v>
      </c>
      <c r="S140" s="408">
        <v>304</v>
      </c>
      <c r="T140" s="406">
        <v>129</v>
      </c>
      <c r="U140" s="408">
        <v>171</v>
      </c>
      <c r="V140" s="413">
        <v>604</v>
      </c>
      <c r="W140" s="417">
        <v>604</v>
      </c>
      <c r="X140" s="460"/>
      <c r="Y140" s="412">
        <v>9.7320000000000004E-2</v>
      </c>
      <c r="Z140" s="406">
        <v>124</v>
      </c>
      <c r="AA140" s="406">
        <v>52</v>
      </c>
      <c r="AB140" s="408">
        <v>70</v>
      </c>
      <c r="AC140" s="417">
        <v>246</v>
      </c>
      <c r="AD140" s="460"/>
      <c r="AE140" s="412">
        <v>0.19464999999999999</v>
      </c>
      <c r="AF140" s="406">
        <v>248</v>
      </c>
      <c r="AG140" s="406">
        <v>105</v>
      </c>
      <c r="AH140" s="408">
        <v>139</v>
      </c>
      <c r="AI140" s="417">
        <v>492</v>
      </c>
      <c r="AJ140" s="418">
        <v>0</v>
      </c>
      <c r="AK140" s="418">
        <v>0</v>
      </c>
      <c r="AL140" s="418">
        <v>0</v>
      </c>
      <c r="AM140" s="418">
        <v>13266.75</v>
      </c>
      <c r="AN140" s="418">
        <v>0</v>
      </c>
      <c r="AO140" s="418">
        <v>120.80000000000001</v>
      </c>
      <c r="AP140" s="419">
        <v>49.2</v>
      </c>
      <c r="AQ140" s="653">
        <v>0</v>
      </c>
      <c r="AR140" s="420">
        <v>13436.75</v>
      </c>
      <c r="AT140" s="420">
        <v>10034</v>
      </c>
      <c r="AU140" s="420">
        <v>3402.75</v>
      </c>
      <c r="AW140" s="15"/>
    </row>
    <row r="141" spans="1:49" s="25" customFormat="1" x14ac:dyDescent="0.25">
      <c r="A141" s="15" t="s">
        <v>1027</v>
      </c>
      <c r="B141" s="15" t="s">
        <v>591</v>
      </c>
      <c r="C141" s="467" t="s">
        <v>591</v>
      </c>
      <c r="D141" s="405" t="s">
        <v>1028</v>
      </c>
      <c r="E141" s="470" t="s">
        <v>590</v>
      </c>
      <c r="F141" s="719" t="s">
        <v>590</v>
      </c>
      <c r="G141" s="406">
        <v>0</v>
      </c>
      <c r="H141" s="407">
        <v>0</v>
      </c>
      <c r="I141" s="408">
        <v>357.99999999999994</v>
      </c>
      <c r="J141" s="409">
        <v>357.99999999999994</v>
      </c>
      <c r="K141" s="410" t="s">
        <v>914</v>
      </c>
      <c r="L141" s="460"/>
      <c r="M141" s="412">
        <v>0</v>
      </c>
      <c r="N141" s="407">
        <v>0</v>
      </c>
      <c r="O141" s="406">
        <v>0</v>
      </c>
      <c r="P141" s="408">
        <v>0</v>
      </c>
      <c r="Q141" s="413">
        <v>0</v>
      </c>
      <c r="R141" s="412">
        <v>0</v>
      </c>
      <c r="S141" s="408">
        <v>0</v>
      </c>
      <c r="T141" s="406">
        <v>0</v>
      </c>
      <c r="U141" s="408">
        <v>0</v>
      </c>
      <c r="V141" s="413">
        <v>0</v>
      </c>
      <c r="W141" s="417">
        <v>0</v>
      </c>
      <c r="X141" s="460"/>
      <c r="Y141" s="412">
        <v>0</v>
      </c>
      <c r="Z141" s="406">
        <v>0</v>
      </c>
      <c r="AA141" s="406">
        <v>0</v>
      </c>
      <c r="AB141" s="408">
        <v>0</v>
      </c>
      <c r="AC141" s="417">
        <v>0</v>
      </c>
      <c r="AD141" s="460"/>
      <c r="AE141" s="412">
        <v>0</v>
      </c>
      <c r="AF141" s="406">
        <v>0</v>
      </c>
      <c r="AG141" s="406">
        <v>0</v>
      </c>
      <c r="AH141" s="408">
        <v>0</v>
      </c>
      <c r="AI141" s="417">
        <v>0</v>
      </c>
      <c r="AJ141" s="418">
        <v>0</v>
      </c>
      <c r="AK141" s="418">
        <v>0</v>
      </c>
      <c r="AL141" s="418">
        <v>0</v>
      </c>
      <c r="AM141" s="418">
        <v>1879.4999999999998</v>
      </c>
      <c r="AN141" s="418">
        <v>0</v>
      </c>
      <c r="AO141" s="418">
        <v>0</v>
      </c>
      <c r="AP141" s="419">
        <v>0</v>
      </c>
      <c r="AQ141" s="653">
        <v>0</v>
      </c>
      <c r="AR141" s="420">
        <v>1879.4999999999998</v>
      </c>
      <c r="AT141" s="420">
        <v>1542</v>
      </c>
      <c r="AU141" s="420">
        <v>337.49999999999977</v>
      </c>
      <c r="AW141" s="15"/>
    </row>
    <row r="142" spans="1:49" s="25" customFormat="1" x14ac:dyDescent="0.25">
      <c r="A142" s="15" t="s">
        <v>1029</v>
      </c>
      <c r="B142" s="15" t="s">
        <v>592</v>
      </c>
      <c r="C142" s="462" t="s">
        <v>592</v>
      </c>
      <c r="D142" s="405" t="s">
        <v>1030</v>
      </c>
      <c r="E142" s="470">
        <v>260848</v>
      </c>
      <c r="F142" s="719">
        <v>260848</v>
      </c>
      <c r="G142" s="406">
        <v>360</v>
      </c>
      <c r="H142" s="407">
        <v>210</v>
      </c>
      <c r="I142" s="408">
        <v>180</v>
      </c>
      <c r="J142" s="409">
        <v>750</v>
      </c>
      <c r="K142" s="410" t="s">
        <v>914</v>
      </c>
      <c r="L142" s="460"/>
      <c r="M142" s="412">
        <v>0</v>
      </c>
      <c r="N142" s="407">
        <v>0</v>
      </c>
      <c r="O142" s="406">
        <v>0</v>
      </c>
      <c r="P142" s="408">
        <v>0</v>
      </c>
      <c r="Q142" s="413">
        <v>0</v>
      </c>
      <c r="R142" s="412">
        <v>1</v>
      </c>
      <c r="S142" s="408">
        <v>360</v>
      </c>
      <c r="T142" s="406">
        <v>210</v>
      </c>
      <c r="U142" s="408">
        <v>180</v>
      </c>
      <c r="V142" s="413">
        <v>750</v>
      </c>
      <c r="W142" s="417">
        <v>750</v>
      </c>
      <c r="X142" s="460"/>
      <c r="Y142" s="412">
        <v>0</v>
      </c>
      <c r="Z142" s="406">
        <v>0</v>
      </c>
      <c r="AA142" s="406">
        <v>0</v>
      </c>
      <c r="AB142" s="408">
        <v>0</v>
      </c>
      <c r="AC142" s="417">
        <v>0</v>
      </c>
      <c r="AD142" s="460"/>
      <c r="AE142" s="412">
        <v>0</v>
      </c>
      <c r="AF142" s="406">
        <v>0</v>
      </c>
      <c r="AG142" s="406">
        <v>0</v>
      </c>
      <c r="AH142" s="408">
        <v>0</v>
      </c>
      <c r="AI142" s="417">
        <v>0</v>
      </c>
      <c r="AJ142" s="418">
        <v>0</v>
      </c>
      <c r="AK142" s="418">
        <v>0</v>
      </c>
      <c r="AL142" s="418">
        <v>0</v>
      </c>
      <c r="AM142" s="418">
        <v>3937.5</v>
      </c>
      <c r="AN142" s="418">
        <v>0</v>
      </c>
      <c r="AO142" s="418">
        <v>150</v>
      </c>
      <c r="AP142" s="419">
        <v>0</v>
      </c>
      <c r="AQ142" s="653">
        <v>0</v>
      </c>
      <c r="AR142" s="420">
        <v>4087.5</v>
      </c>
      <c r="AT142" s="420">
        <v>2793</v>
      </c>
      <c r="AU142" s="420">
        <v>1294.5</v>
      </c>
      <c r="AW142" s="15"/>
    </row>
    <row r="143" spans="1:49" s="25" customFormat="1" x14ac:dyDescent="0.25">
      <c r="A143" s="15" t="s">
        <v>1031</v>
      </c>
      <c r="B143" s="15" t="s">
        <v>593</v>
      </c>
      <c r="C143" s="462" t="s">
        <v>593</v>
      </c>
      <c r="D143" s="405" t="s">
        <v>1032</v>
      </c>
      <c r="E143" s="470">
        <v>205978</v>
      </c>
      <c r="F143" s="719">
        <v>205978</v>
      </c>
      <c r="G143" s="406">
        <v>1656</v>
      </c>
      <c r="H143" s="407">
        <v>210</v>
      </c>
      <c r="I143" s="408">
        <v>900</v>
      </c>
      <c r="J143" s="409">
        <v>2766</v>
      </c>
      <c r="K143" s="410" t="s">
        <v>914</v>
      </c>
      <c r="L143" s="460"/>
      <c r="M143" s="412">
        <v>0.11962</v>
      </c>
      <c r="N143" s="407">
        <v>198</v>
      </c>
      <c r="O143" s="406">
        <v>25</v>
      </c>
      <c r="P143" s="408">
        <v>108</v>
      </c>
      <c r="Q143" s="413">
        <v>331</v>
      </c>
      <c r="R143" s="412">
        <v>0.19139</v>
      </c>
      <c r="S143" s="408">
        <v>317</v>
      </c>
      <c r="T143" s="406">
        <v>40</v>
      </c>
      <c r="U143" s="408">
        <v>172</v>
      </c>
      <c r="V143" s="413">
        <v>529</v>
      </c>
      <c r="W143" s="417">
        <v>860</v>
      </c>
      <c r="X143" s="460"/>
      <c r="Y143" s="412">
        <v>0</v>
      </c>
      <c r="Z143" s="406">
        <v>0</v>
      </c>
      <c r="AA143" s="406">
        <v>0</v>
      </c>
      <c r="AB143" s="408">
        <v>0</v>
      </c>
      <c r="AC143" s="417">
        <v>0</v>
      </c>
      <c r="AD143" s="460"/>
      <c r="AE143" s="412">
        <v>0</v>
      </c>
      <c r="AF143" s="406">
        <v>0</v>
      </c>
      <c r="AG143" s="406">
        <v>0</v>
      </c>
      <c r="AH143" s="408">
        <v>0</v>
      </c>
      <c r="AI143" s="417">
        <v>0</v>
      </c>
      <c r="AJ143" s="418">
        <v>0</v>
      </c>
      <c r="AK143" s="418">
        <v>0</v>
      </c>
      <c r="AL143" s="418">
        <v>0</v>
      </c>
      <c r="AM143" s="418">
        <v>14521.5</v>
      </c>
      <c r="AN143" s="418">
        <v>198.6</v>
      </c>
      <c r="AO143" s="418">
        <v>105.80000000000001</v>
      </c>
      <c r="AP143" s="419">
        <v>0</v>
      </c>
      <c r="AQ143" s="653">
        <v>0</v>
      </c>
      <c r="AR143" s="420">
        <v>14825.9</v>
      </c>
      <c r="AT143" s="420">
        <v>12422</v>
      </c>
      <c r="AU143" s="420">
        <v>2403.8999999999996</v>
      </c>
      <c r="AW143" s="15"/>
    </row>
    <row r="144" spans="1:49" s="25" customFormat="1" ht="14.4" x14ac:dyDescent="0.25">
      <c r="A144" s="15" t="s">
        <v>1033</v>
      </c>
      <c r="B144" s="15" t="s">
        <v>594</v>
      </c>
      <c r="C144" s="467" t="s">
        <v>594</v>
      </c>
      <c r="D144" s="405" t="s">
        <v>1034</v>
      </c>
      <c r="E144" s="465">
        <v>2563900</v>
      </c>
      <c r="F144" s="716">
        <v>2563900</v>
      </c>
      <c r="G144" s="406">
        <v>0</v>
      </c>
      <c r="H144" s="407">
        <v>0</v>
      </c>
      <c r="I144" s="408">
        <v>720</v>
      </c>
      <c r="J144" s="409">
        <v>720</v>
      </c>
      <c r="K144" s="410" t="s">
        <v>914</v>
      </c>
      <c r="L144" s="460"/>
      <c r="M144" s="412">
        <v>0</v>
      </c>
      <c r="N144" s="407">
        <v>0</v>
      </c>
      <c r="O144" s="406">
        <v>0</v>
      </c>
      <c r="P144" s="408">
        <v>0</v>
      </c>
      <c r="Q144" s="413">
        <v>0</v>
      </c>
      <c r="R144" s="412">
        <v>0.5</v>
      </c>
      <c r="S144" s="408">
        <v>0</v>
      </c>
      <c r="T144" s="406">
        <v>0</v>
      </c>
      <c r="U144" s="408">
        <v>360</v>
      </c>
      <c r="V144" s="413">
        <v>360</v>
      </c>
      <c r="W144" s="417">
        <v>360</v>
      </c>
      <c r="X144" s="460"/>
      <c r="Y144" s="412">
        <v>0</v>
      </c>
      <c r="Z144" s="406">
        <v>0</v>
      </c>
      <c r="AA144" s="406">
        <v>0</v>
      </c>
      <c r="AB144" s="408">
        <v>0</v>
      </c>
      <c r="AC144" s="417">
        <v>0</v>
      </c>
      <c r="AD144" s="460"/>
      <c r="AE144" s="412">
        <v>0</v>
      </c>
      <c r="AF144" s="406">
        <v>0</v>
      </c>
      <c r="AG144" s="406">
        <v>0</v>
      </c>
      <c r="AH144" s="408">
        <v>0</v>
      </c>
      <c r="AI144" s="417">
        <v>0</v>
      </c>
      <c r="AJ144" s="418">
        <v>0</v>
      </c>
      <c r="AK144" s="418">
        <v>0</v>
      </c>
      <c r="AL144" s="418">
        <v>0</v>
      </c>
      <c r="AM144" s="418">
        <v>3780</v>
      </c>
      <c r="AN144" s="418">
        <v>0</v>
      </c>
      <c r="AO144" s="418">
        <v>72</v>
      </c>
      <c r="AP144" s="419">
        <v>0</v>
      </c>
      <c r="AQ144" s="653">
        <v>0</v>
      </c>
      <c r="AR144" s="420">
        <v>3852</v>
      </c>
      <c r="AT144" s="420">
        <v>10944</v>
      </c>
      <c r="AU144" s="420">
        <v>-7092</v>
      </c>
      <c r="AW144" s="15"/>
    </row>
    <row r="145" spans="1:49" s="25" customFormat="1" x14ac:dyDescent="0.25">
      <c r="A145" s="15" t="s">
        <v>1035</v>
      </c>
      <c r="B145" s="15" t="s">
        <v>596</v>
      </c>
      <c r="C145" s="467" t="s">
        <v>596</v>
      </c>
      <c r="D145" s="405"/>
      <c r="E145" s="470" t="s">
        <v>595</v>
      </c>
      <c r="F145" s="719" t="s">
        <v>595</v>
      </c>
      <c r="G145" s="406">
        <v>144</v>
      </c>
      <c r="H145" s="407">
        <v>0</v>
      </c>
      <c r="I145" s="408">
        <v>360</v>
      </c>
      <c r="J145" s="409">
        <v>504</v>
      </c>
      <c r="K145" s="410" t="s">
        <v>914</v>
      </c>
      <c r="L145" s="460"/>
      <c r="M145" s="412">
        <v>0</v>
      </c>
      <c r="N145" s="407">
        <v>0</v>
      </c>
      <c r="O145" s="406">
        <v>0</v>
      </c>
      <c r="P145" s="408">
        <v>0</v>
      </c>
      <c r="Q145" s="413">
        <v>0</v>
      </c>
      <c r="R145" s="412">
        <v>1</v>
      </c>
      <c r="S145" s="408">
        <v>144</v>
      </c>
      <c r="T145" s="406">
        <v>0</v>
      </c>
      <c r="U145" s="408">
        <v>360</v>
      </c>
      <c r="V145" s="413">
        <v>504</v>
      </c>
      <c r="W145" s="417">
        <v>504</v>
      </c>
      <c r="X145" s="460"/>
      <c r="Y145" s="412">
        <v>0</v>
      </c>
      <c r="Z145" s="406">
        <v>0</v>
      </c>
      <c r="AA145" s="406">
        <v>0</v>
      </c>
      <c r="AB145" s="408">
        <v>0</v>
      </c>
      <c r="AC145" s="417">
        <v>0</v>
      </c>
      <c r="AD145" s="460"/>
      <c r="AE145" s="412">
        <v>0</v>
      </c>
      <c r="AF145" s="406">
        <v>0</v>
      </c>
      <c r="AG145" s="406">
        <v>0</v>
      </c>
      <c r="AH145" s="408">
        <v>0</v>
      </c>
      <c r="AI145" s="417">
        <v>0</v>
      </c>
      <c r="AJ145" s="418">
        <v>0</v>
      </c>
      <c r="AK145" s="418">
        <v>0</v>
      </c>
      <c r="AL145" s="418">
        <v>0</v>
      </c>
      <c r="AM145" s="418">
        <v>2646</v>
      </c>
      <c r="AN145" s="418">
        <v>0</v>
      </c>
      <c r="AO145" s="418">
        <v>100.80000000000001</v>
      </c>
      <c r="AP145" s="419">
        <v>0</v>
      </c>
      <c r="AQ145" s="653">
        <v>0</v>
      </c>
      <c r="AR145" s="420">
        <v>2746.8</v>
      </c>
      <c r="AT145" s="420">
        <v>4484</v>
      </c>
      <c r="AU145" s="420">
        <v>-1737.1999999999998</v>
      </c>
      <c r="AW145" s="15"/>
    </row>
    <row r="146" spans="1:49" s="25" customFormat="1" x14ac:dyDescent="0.25">
      <c r="A146" s="15" t="s">
        <v>1036</v>
      </c>
      <c r="B146" s="15" t="s">
        <v>597</v>
      </c>
      <c r="C146" s="474" t="s">
        <v>597</v>
      </c>
      <c r="D146" s="405" t="s">
        <v>1037</v>
      </c>
      <c r="E146" s="470">
        <v>206043</v>
      </c>
      <c r="F146" s="719">
        <v>206043</v>
      </c>
      <c r="G146" s="406">
        <v>1404</v>
      </c>
      <c r="H146" s="407">
        <v>1358</v>
      </c>
      <c r="I146" s="408">
        <v>447.42857142857144</v>
      </c>
      <c r="J146" s="409">
        <v>3209.4285714285716</v>
      </c>
      <c r="K146" s="410" t="s">
        <v>914</v>
      </c>
      <c r="L146" s="460"/>
      <c r="M146" s="412">
        <v>0</v>
      </c>
      <c r="N146" s="407">
        <v>0</v>
      </c>
      <c r="O146" s="406">
        <v>0</v>
      </c>
      <c r="P146" s="408">
        <v>0</v>
      </c>
      <c r="Q146" s="413">
        <v>0</v>
      </c>
      <c r="R146" s="412">
        <v>0.1469</v>
      </c>
      <c r="S146" s="408">
        <v>206</v>
      </c>
      <c r="T146" s="406">
        <v>199</v>
      </c>
      <c r="U146" s="408">
        <v>66</v>
      </c>
      <c r="V146" s="413">
        <v>471</v>
      </c>
      <c r="W146" s="417">
        <v>471</v>
      </c>
      <c r="X146" s="460"/>
      <c r="Y146" s="412">
        <v>0</v>
      </c>
      <c r="Z146" s="406">
        <v>0</v>
      </c>
      <c r="AA146" s="406">
        <v>0</v>
      </c>
      <c r="AB146" s="408">
        <v>0</v>
      </c>
      <c r="AC146" s="417">
        <v>0</v>
      </c>
      <c r="AD146" s="460"/>
      <c r="AE146" s="412">
        <v>0</v>
      </c>
      <c r="AF146" s="406">
        <v>0</v>
      </c>
      <c r="AG146" s="406">
        <v>0</v>
      </c>
      <c r="AH146" s="408">
        <v>0</v>
      </c>
      <c r="AI146" s="417">
        <v>0</v>
      </c>
      <c r="AJ146" s="418">
        <v>0</v>
      </c>
      <c r="AK146" s="418">
        <v>0</v>
      </c>
      <c r="AL146" s="418">
        <v>0</v>
      </c>
      <c r="AM146" s="418">
        <v>16849.5</v>
      </c>
      <c r="AN146" s="418">
        <v>0</v>
      </c>
      <c r="AO146" s="418">
        <v>94.2</v>
      </c>
      <c r="AP146" s="419">
        <v>0</v>
      </c>
      <c r="AQ146" s="653">
        <v>0</v>
      </c>
      <c r="AR146" s="420">
        <v>16943.7</v>
      </c>
      <c r="AT146" s="420">
        <v>7162</v>
      </c>
      <c r="AU146" s="420">
        <v>9781.7000000000007</v>
      </c>
      <c r="AW146" s="15"/>
    </row>
    <row r="147" spans="1:49" s="25" customFormat="1" x14ac:dyDescent="0.25">
      <c r="A147" s="15" t="s">
        <v>1038</v>
      </c>
      <c r="B147" s="15" t="s">
        <v>599</v>
      </c>
      <c r="C147" s="474" t="s">
        <v>599</v>
      </c>
      <c r="D147" s="405"/>
      <c r="E147" s="466" t="s">
        <v>598</v>
      </c>
      <c r="F147" s="717" t="s">
        <v>598</v>
      </c>
      <c r="G147" s="406">
        <v>180</v>
      </c>
      <c r="H147" s="407">
        <v>0</v>
      </c>
      <c r="I147" s="408">
        <v>537</v>
      </c>
      <c r="J147" s="409">
        <v>717</v>
      </c>
      <c r="K147" s="410" t="s">
        <v>914</v>
      </c>
      <c r="L147" s="460"/>
      <c r="M147" s="412">
        <v>0</v>
      </c>
      <c r="N147" s="407">
        <v>0</v>
      </c>
      <c r="O147" s="406">
        <v>0</v>
      </c>
      <c r="P147" s="408">
        <v>0</v>
      </c>
      <c r="Q147" s="413">
        <v>0</v>
      </c>
      <c r="R147" s="412">
        <v>0</v>
      </c>
      <c r="S147" s="408">
        <v>0</v>
      </c>
      <c r="T147" s="406">
        <v>0</v>
      </c>
      <c r="U147" s="408">
        <v>0</v>
      </c>
      <c r="V147" s="413">
        <v>0</v>
      </c>
      <c r="W147" s="417">
        <v>0</v>
      </c>
      <c r="X147" s="460"/>
      <c r="Y147" s="412">
        <v>0</v>
      </c>
      <c r="Z147" s="406">
        <v>0</v>
      </c>
      <c r="AA147" s="406">
        <v>0</v>
      </c>
      <c r="AB147" s="408">
        <v>0</v>
      </c>
      <c r="AC147" s="417">
        <v>0</v>
      </c>
      <c r="AD147" s="460"/>
      <c r="AE147" s="412">
        <v>0</v>
      </c>
      <c r="AF147" s="406">
        <v>0</v>
      </c>
      <c r="AG147" s="406">
        <v>0</v>
      </c>
      <c r="AH147" s="408">
        <v>0</v>
      </c>
      <c r="AI147" s="417">
        <v>0</v>
      </c>
      <c r="AJ147" s="418">
        <v>0</v>
      </c>
      <c r="AK147" s="418">
        <v>0</v>
      </c>
      <c r="AL147" s="418">
        <v>0</v>
      </c>
      <c r="AM147" s="418">
        <v>3764.25</v>
      </c>
      <c r="AN147" s="418">
        <v>0</v>
      </c>
      <c r="AO147" s="418">
        <v>0</v>
      </c>
      <c r="AP147" s="419">
        <v>0</v>
      </c>
      <c r="AQ147" s="653">
        <v>0</v>
      </c>
      <c r="AR147" s="420">
        <v>3764.25</v>
      </c>
      <c r="AT147" s="420">
        <v>6941</v>
      </c>
      <c r="AU147" s="420">
        <v>-3176.75</v>
      </c>
      <c r="AW147" s="15"/>
    </row>
    <row r="148" spans="1:49" s="25" customFormat="1" ht="14.4" x14ac:dyDescent="0.25">
      <c r="A148" s="15" t="s">
        <v>1039</v>
      </c>
      <c r="B148" s="15" t="s">
        <v>600</v>
      </c>
      <c r="C148" s="462" t="s">
        <v>600</v>
      </c>
      <c r="D148" s="405" t="s">
        <v>1040</v>
      </c>
      <c r="E148" s="465">
        <v>505502</v>
      </c>
      <c r="F148" s="716">
        <v>505502</v>
      </c>
      <c r="G148" s="406">
        <v>504</v>
      </c>
      <c r="H148" s="407">
        <v>0</v>
      </c>
      <c r="I148" s="408">
        <v>360</v>
      </c>
      <c r="J148" s="409">
        <v>864</v>
      </c>
      <c r="K148" s="410" t="s">
        <v>914</v>
      </c>
      <c r="L148" s="460"/>
      <c r="M148" s="412">
        <v>0</v>
      </c>
      <c r="N148" s="407">
        <v>0</v>
      </c>
      <c r="O148" s="406">
        <v>0</v>
      </c>
      <c r="P148" s="408">
        <v>0</v>
      </c>
      <c r="Q148" s="413">
        <v>0</v>
      </c>
      <c r="R148" s="412">
        <v>0</v>
      </c>
      <c r="S148" s="408">
        <v>0</v>
      </c>
      <c r="T148" s="406">
        <v>0</v>
      </c>
      <c r="U148" s="408">
        <v>0</v>
      </c>
      <c r="V148" s="413">
        <v>0</v>
      </c>
      <c r="W148" s="417">
        <v>0</v>
      </c>
      <c r="X148" s="460"/>
      <c r="Y148" s="412">
        <v>0</v>
      </c>
      <c r="Z148" s="406">
        <v>0</v>
      </c>
      <c r="AA148" s="406">
        <v>0</v>
      </c>
      <c r="AB148" s="408">
        <v>0</v>
      </c>
      <c r="AC148" s="417">
        <v>0</v>
      </c>
      <c r="AD148" s="460"/>
      <c r="AE148" s="412">
        <v>0</v>
      </c>
      <c r="AF148" s="406">
        <v>0</v>
      </c>
      <c r="AG148" s="406">
        <v>0</v>
      </c>
      <c r="AH148" s="408">
        <v>0</v>
      </c>
      <c r="AI148" s="417">
        <v>0</v>
      </c>
      <c r="AJ148" s="418">
        <v>0</v>
      </c>
      <c r="AK148" s="418">
        <v>0</v>
      </c>
      <c r="AL148" s="418">
        <v>0</v>
      </c>
      <c r="AM148" s="418">
        <v>4536</v>
      </c>
      <c r="AN148" s="418">
        <v>0</v>
      </c>
      <c r="AO148" s="418">
        <v>0</v>
      </c>
      <c r="AP148" s="419">
        <v>0</v>
      </c>
      <c r="AQ148" s="653">
        <v>0</v>
      </c>
      <c r="AR148" s="420">
        <v>4536</v>
      </c>
      <c r="AT148" s="420">
        <v>4301</v>
      </c>
      <c r="AU148" s="420">
        <v>235</v>
      </c>
      <c r="AW148" s="15"/>
    </row>
    <row r="149" spans="1:49" s="25" customFormat="1" x14ac:dyDescent="0.25">
      <c r="A149" s="15" t="s">
        <v>1041</v>
      </c>
      <c r="B149" s="15" t="s">
        <v>602</v>
      </c>
      <c r="C149" s="462" t="s">
        <v>602</v>
      </c>
      <c r="D149" s="405" t="s">
        <v>1042</v>
      </c>
      <c r="E149" s="463" t="s">
        <v>601</v>
      </c>
      <c r="F149" s="715" t="s">
        <v>601</v>
      </c>
      <c r="G149" s="406">
        <v>0</v>
      </c>
      <c r="H149" s="407">
        <v>0</v>
      </c>
      <c r="I149" s="408">
        <v>178.99999999999997</v>
      </c>
      <c r="J149" s="409">
        <v>178.99999999999997</v>
      </c>
      <c r="K149" s="410" t="s">
        <v>914</v>
      </c>
      <c r="L149" s="460"/>
      <c r="M149" s="412">
        <v>0</v>
      </c>
      <c r="N149" s="407">
        <v>0</v>
      </c>
      <c r="O149" s="406">
        <v>0</v>
      </c>
      <c r="P149" s="408">
        <v>0</v>
      </c>
      <c r="Q149" s="413">
        <v>0</v>
      </c>
      <c r="R149" s="412">
        <v>0</v>
      </c>
      <c r="S149" s="408">
        <v>0</v>
      </c>
      <c r="T149" s="406">
        <v>0</v>
      </c>
      <c r="U149" s="408">
        <v>0</v>
      </c>
      <c r="V149" s="413">
        <v>0</v>
      </c>
      <c r="W149" s="417">
        <v>0</v>
      </c>
      <c r="X149" s="460"/>
      <c r="Y149" s="412">
        <v>0</v>
      </c>
      <c r="Z149" s="406">
        <v>0</v>
      </c>
      <c r="AA149" s="406">
        <v>0</v>
      </c>
      <c r="AB149" s="408">
        <v>0</v>
      </c>
      <c r="AC149" s="417">
        <v>0</v>
      </c>
      <c r="AD149" s="460"/>
      <c r="AE149" s="412">
        <v>0</v>
      </c>
      <c r="AF149" s="406">
        <v>0</v>
      </c>
      <c r="AG149" s="406">
        <v>0</v>
      </c>
      <c r="AH149" s="408">
        <v>0</v>
      </c>
      <c r="AI149" s="417">
        <v>0</v>
      </c>
      <c r="AJ149" s="418">
        <v>0</v>
      </c>
      <c r="AK149" s="418">
        <v>0</v>
      </c>
      <c r="AL149" s="418">
        <v>0</v>
      </c>
      <c r="AM149" s="418">
        <v>939.74999999999989</v>
      </c>
      <c r="AN149" s="418">
        <v>0</v>
      </c>
      <c r="AO149" s="418">
        <v>0</v>
      </c>
      <c r="AP149" s="419">
        <v>0</v>
      </c>
      <c r="AQ149" s="653">
        <v>0</v>
      </c>
      <c r="AR149" s="420">
        <v>939.74999999999989</v>
      </c>
      <c r="AT149" s="420">
        <v>2524</v>
      </c>
      <c r="AU149" s="420">
        <v>-1584.25</v>
      </c>
      <c r="AW149" s="15"/>
    </row>
    <row r="150" spans="1:49" s="25" customFormat="1" x14ac:dyDescent="0.25">
      <c r="A150" s="15" t="s">
        <v>1043</v>
      </c>
      <c r="B150" s="15" t="s">
        <v>604</v>
      </c>
      <c r="C150" s="475" t="s">
        <v>604</v>
      </c>
      <c r="D150" s="405" t="s">
        <v>1044</v>
      </c>
      <c r="E150" s="473" t="s">
        <v>603</v>
      </c>
      <c r="F150" s="720" t="s">
        <v>603</v>
      </c>
      <c r="G150" s="406">
        <v>360</v>
      </c>
      <c r="H150" s="407">
        <v>0</v>
      </c>
      <c r="I150" s="408">
        <v>715.99999999999989</v>
      </c>
      <c r="J150" s="409">
        <v>1076</v>
      </c>
      <c r="K150" s="410" t="s">
        <v>914</v>
      </c>
      <c r="L150" s="460"/>
      <c r="M150" s="412">
        <v>0.5</v>
      </c>
      <c r="N150" s="407">
        <v>180</v>
      </c>
      <c r="O150" s="406">
        <v>0</v>
      </c>
      <c r="P150" s="408">
        <v>358</v>
      </c>
      <c r="Q150" s="413">
        <v>538</v>
      </c>
      <c r="R150" s="412">
        <v>0</v>
      </c>
      <c r="S150" s="408">
        <v>0</v>
      </c>
      <c r="T150" s="406">
        <v>0</v>
      </c>
      <c r="U150" s="408">
        <v>0</v>
      </c>
      <c r="V150" s="413">
        <v>0</v>
      </c>
      <c r="W150" s="417">
        <v>538</v>
      </c>
      <c r="X150" s="460"/>
      <c r="Y150" s="412">
        <v>0</v>
      </c>
      <c r="Z150" s="406">
        <v>0</v>
      </c>
      <c r="AA150" s="406">
        <v>0</v>
      </c>
      <c r="AB150" s="408">
        <v>0</v>
      </c>
      <c r="AC150" s="417">
        <v>0</v>
      </c>
      <c r="AD150" s="460"/>
      <c r="AE150" s="412">
        <v>1</v>
      </c>
      <c r="AF150" s="406">
        <v>360</v>
      </c>
      <c r="AG150" s="406">
        <v>0</v>
      </c>
      <c r="AH150" s="408">
        <v>716</v>
      </c>
      <c r="AI150" s="417">
        <v>1076</v>
      </c>
      <c r="AJ150" s="418">
        <v>0</v>
      </c>
      <c r="AK150" s="418">
        <v>0</v>
      </c>
      <c r="AL150" s="418">
        <v>0</v>
      </c>
      <c r="AM150" s="418">
        <v>5649</v>
      </c>
      <c r="AN150" s="418">
        <v>322.8</v>
      </c>
      <c r="AO150" s="418">
        <v>0</v>
      </c>
      <c r="AP150" s="419">
        <v>0</v>
      </c>
      <c r="AQ150" s="653">
        <v>0</v>
      </c>
      <c r="AR150" s="420">
        <v>5971.8</v>
      </c>
      <c r="AT150" s="420">
        <v>11441</v>
      </c>
      <c r="AU150" s="420">
        <v>-5469.2</v>
      </c>
      <c r="AW150" s="15"/>
    </row>
    <row r="151" spans="1:49" s="25" customFormat="1" x14ac:dyDescent="0.25">
      <c r="A151" s="15" t="s">
        <v>1045</v>
      </c>
      <c r="B151" s="15" t="s">
        <v>606</v>
      </c>
      <c r="C151" s="475" t="s">
        <v>606</v>
      </c>
      <c r="D151" s="405" t="s">
        <v>1046</v>
      </c>
      <c r="E151" s="473" t="s">
        <v>605</v>
      </c>
      <c r="F151" s="720" t="s">
        <v>605</v>
      </c>
      <c r="G151" s="406">
        <v>900</v>
      </c>
      <c r="H151" s="407">
        <v>1260</v>
      </c>
      <c r="I151" s="408">
        <v>1004</v>
      </c>
      <c r="J151" s="409">
        <v>3164</v>
      </c>
      <c r="K151" s="410" t="s">
        <v>914</v>
      </c>
      <c r="L151" s="460"/>
      <c r="M151" s="412">
        <v>0</v>
      </c>
      <c r="N151" s="407">
        <v>0</v>
      </c>
      <c r="O151" s="406">
        <v>0</v>
      </c>
      <c r="P151" s="408">
        <v>0</v>
      </c>
      <c r="Q151" s="413">
        <v>0</v>
      </c>
      <c r="R151" s="412">
        <v>0.16</v>
      </c>
      <c r="S151" s="408">
        <v>144</v>
      </c>
      <c r="T151" s="406">
        <v>202</v>
      </c>
      <c r="U151" s="408">
        <v>161</v>
      </c>
      <c r="V151" s="413">
        <v>507</v>
      </c>
      <c r="W151" s="417">
        <v>507</v>
      </c>
      <c r="X151" s="460"/>
      <c r="Y151" s="412">
        <v>0</v>
      </c>
      <c r="Z151" s="406">
        <v>0</v>
      </c>
      <c r="AA151" s="406">
        <v>0</v>
      </c>
      <c r="AB151" s="408">
        <v>0</v>
      </c>
      <c r="AC151" s="417">
        <v>0</v>
      </c>
      <c r="AD151" s="460"/>
      <c r="AE151" s="412">
        <v>0</v>
      </c>
      <c r="AF151" s="406">
        <v>0</v>
      </c>
      <c r="AG151" s="406">
        <v>0</v>
      </c>
      <c r="AH151" s="408">
        <v>0</v>
      </c>
      <c r="AI151" s="417">
        <v>0</v>
      </c>
      <c r="AJ151" s="418">
        <v>0</v>
      </c>
      <c r="AK151" s="418">
        <v>0</v>
      </c>
      <c r="AL151" s="418">
        <v>0</v>
      </c>
      <c r="AM151" s="418">
        <v>16611</v>
      </c>
      <c r="AN151" s="418">
        <v>0</v>
      </c>
      <c r="AO151" s="418">
        <v>101.4</v>
      </c>
      <c r="AP151" s="419">
        <v>0</v>
      </c>
      <c r="AQ151" s="653">
        <v>0</v>
      </c>
      <c r="AR151" s="420">
        <v>16712.400000000001</v>
      </c>
      <c r="AT151" s="420">
        <v>13543</v>
      </c>
      <c r="AU151" s="420">
        <v>3169.4000000000015</v>
      </c>
      <c r="AW151" s="15"/>
    </row>
    <row r="152" spans="1:49" s="25" customFormat="1" ht="14.4" x14ac:dyDescent="0.25">
      <c r="A152" s="15" t="s">
        <v>1047</v>
      </c>
      <c r="B152" s="15" t="s">
        <v>608</v>
      </c>
      <c r="C152" s="471" t="s">
        <v>608</v>
      </c>
      <c r="D152" s="405"/>
      <c r="E152" s="476" t="s">
        <v>607</v>
      </c>
      <c r="F152" s="721" t="s">
        <v>607</v>
      </c>
      <c r="G152" s="406">
        <v>360</v>
      </c>
      <c r="H152" s="407">
        <v>0</v>
      </c>
      <c r="I152" s="408">
        <v>385.71428571428578</v>
      </c>
      <c r="J152" s="409">
        <v>745.71428571428578</v>
      </c>
      <c r="K152" s="410" t="s">
        <v>914</v>
      </c>
      <c r="L152" s="460"/>
      <c r="M152" s="412">
        <v>0</v>
      </c>
      <c r="N152" s="407">
        <v>0</v>
      </c>
      <c r="O152" s="406">
        <v>0</v>
      </c>
      <c r="P152" s="408">
        <v>0</v>
      </c>
      <c r="Q152" s="413">
        <v>0</v>
      </c>
      <c r="R152" s="412">
        <v>1</v>
      </c>
      <c r="S152" s="408">
        <v>360</v>
      </c>
      <c r="T152" s="406">
        <v>0</v>
      </c>
      <c r="U152" s="408">
        <v>386</v>
      </c>
      <c r="V152" s="413">
        <v>746</v>
      </c>
      <c r="W152" s="417">
        <v>746</v>
      </c>
      <c r="X152" s="460"/>
      <c r="Y152" s="412">
        <v>0</v>
      </c>
      <c r="Z152" s="406">
        <v>0</v>
      </c>
      <c r="AA152" s="406">
        <v>0</v>
      </c>
      <c r="AB152" s="408">
        <v>0</v>
      </c>
      <c r="AC152" s="417">
        <v>0</v>
      </c>
      <c r="AD152" s="460"/>
      <c r="AE152" s="412">
        <v>0</v>
      </c>
      <c r="AF152" s="406">
        <v>0</v>
      </c>
      <c r="AG152" s="406">
        <v>0</v>
      </c>
      <c r="AH152" s="408">
        <v>0</v>
      </c>
      <c r="AI152" s="417">
        <v>0</v>
      </c>
      <c r="AJ152" s="418">
        <v>0</v>
      </c>
      <c r="AK152" s="418">
        <v>0</v>
      </c>
      <c r="AL152" s="418">
        <v>0</v>
      </c>
      <c r="AM152" s="418">
        <v>3915.0000000000005</v>
      </c>
      <c r="AN152" s="418">
        <v>0</v>
      </c>
      <c r="AO152" s="418">
        <v>149.20000000000002</v>
      </c>
      <c r="AP152" s="419">
        <v>0</v>
      </c>
      <c r="AQ152" s="653">
        <v>0</v>
      </c>
      <c r="AR152" s="420">
        <v>4064.2000000000003</v>
      </c>
      <c r="AT152" s="420">
        <v>5976</v>
      </c>
      <c r="AU152" s="420">
        <v>-1911.7999999999997</v>
      </c>
      <c r="AW152" s="15"/>
    </row>
    <row r="153" spans="1:49" s="25" customFormat="1" x14ac:dyDescent="0.25">
      <c r="A153" s="15" t="s">
        <v>1048</v>
      </c>
      <c r="B153" s="15" t="s">
        <v>610</v>
      </c>
      <c r="C153" s="404" t="s">
        <v>610</v>
      </c>
      <c r="D153" s="405" t="s">
        <v>1049</v>
      </c>
      <c r="E153" s="405" t="s">
        <v>609</v>
      </c>
      <c r="F153" s="446" t="s">
        <v>609</v>
      </c>
      <c r="G153" s="406">
        <v>660</v>
      </c>
      <c r="H153" s="407">
        <v>490</v>
      </c>
      <c r="I153" s="408">
        <v>450</v>
      </c>
      <c r="J153" s="409">
        <v>1600</v>
      </c>
      <c r="K153" s="410" t="s">
        <v>914</v>
      </c>
      <c r="L153" s="460"/>
      <c r="M153" s="412">
        <v>0</v>
      </c>
      <c r="N153" s="407">
        <v>0</v>
      </c>
      <c r="O153" s="406">
        <v>0</v>
      </c>
      <c r="P153" s="408">
        <v>0</v>
      </c>
      <c r="Q153" s="413">
        <v>0</v>
      </c>
      <c r="R153" s="412">
        <v>0</v>
      </c>
      <c r="S153" s="408">
        <v>0</v>
      </c>
      <c r="T153" s="406">
        <v>0</v>
      </c>
      <c r="U153" s="408">
        <v>0</v>
      </c>
      <c r="V153" s="413">
        <v>0</v>
      </c>
      <c r="W153" s="417">
        <v>0</v>
      </c>
      <c r="X153" s="460"/>
      <c r="Y153" s="412">
        <v>0</v>
      </c>
      <c r="Z153" s="406">
        <v>0</v>
      </c>
      <c r="AA153" s="406">
        <v>0</v>
      </c>
      <c r="AB153" s="408">
        <v>0</v>
      </c>
      <c r="AC153" s="417">
        <v>0</v>
      </c>
      <c r="AD153" s="460"/>
      <c r="AE153" s="412">
        <v>0</v>
      </c>
      <c r="AF153" s="406">
        <v>0</v>
      </c>
      <c r="AG153" s="406">
        <v>0</v>
      </c>
      <c r="AH153" s="408">
        <v>0</v>
      </c>
      <c r="AI153" s="417">
        <v>0</v>
      </c>
      <c r="AJ153" s="418">
        <v>0</v>
      </c>
      <c r="AK153" s="418">
        <v>0</v>
      </c>
      <c r="AL153" s="418">
        <v>0</v>
      </c>
      <c r="AM153" s="418">
        <v>8400</v>
      </c>
      <c r="AN153" s="418">
        <v>0</v>
      </c>
      <c r="AO153" s="418">
        <v>0</v>
      </c>
      <c r="AP153" s="419">
        <v>0</v>
      </c>
      <c r="AQ153" s="653">
        <v>0</v>
      </c>
      <c r="AR153" s="420">
        <v>8400</v>
      </c>
      <c r="AT153" s="420">
        <v>6839</v>
      </c>
      <c r="AU153" s="420">
        <v>1561</v>
      </c>
      <c r="AW153" s="15"/>
    </row>
    <row r="154" spans="1:49" s="25" customFormat="1" x14ac:dyDescent="0.25">
      <c r="A154" s="15" t="s">
        <v>1050</v>
      </c>
      <c r="B154" s="15" t="s">
        <v>612</v>
      </c>
      <c r="C154" s="477" t="s">
        <v>612</v>
      </c>
      <c r="D154" s="405" t="s">
        <v>1051</v>
      </c>
      <c r="E154" s="405" t="s">
        <v>611</v>
      </c>
      <c r="F154" s="446" t="s">
        <v>611</v>
      </c>
      <c r="G154" s="406">
        <v>360</v>
      </c>
      <c r="H154" s="407">
        <v>420</v>
      </c>
      <c r="I154" s="408">
        <v>357.99999999999994</v>
      </c>
      <c r="J154" s="409">
        <v>1138</v>
      </c>
      <c r="K154" s="410" t="s">
        <v>914</v>
      </c>
      <c r="L154" s="460"/>
      <c r="M154" s="412">
        <v>0</v>
      </c>
      <c r="N154" s="407">
        <v>0</v>
      </c>
      <c r="O154" s="406">
        <v>0</v>
      </c>
      <c r="P154" s="408">
        <v>0</v>
      </c>
      <c r="Q154" s="413">
        <v>0</v>
      </c>
      <c r="R154" s="412">
        <v>1</v>
      </c>
      <c r="S154" s="408">
        <v>360</v>
      </c>
      <c r="T154" s="406">
        <v>420</v>
      </c>
      <c r="U154" s="408">
        <v>358</v>
      </c>
      <c r="V154" s="413">
        <v>1138</v>
      </c>
      <c r="W154" s="417">
        <v>1138</v>
      </c>
      <c r="X154" s="460"/>
      <c r="Y154" s="412">
        <v>0</v>
      </c>
      <c r="Z154" s="406">
        <v>0</v>
      </c>
      <c r="AA154" s="406">
        <v>0</v>
      </c>
      <c r="AB154" s="408">
        <v>0</v>
      </c>
      <c r="AC154" s="417">
        <v>0</v>
      </c>
      <c r="AD154" s="460"/>
      <c r="AE154" s="412">
        <v>0</v>
      </c>
      <c r="AF154" s="406">
        <v>0</v>
      </c>
      <c r="AG154" s="406">
        <v>0</v>
      </c>
      <c r="AH154" s="408">
        <v>0</v>
      </c>
      <c r="AI154" s="417">
        <v>0</v>
      </c>
      <c r="AJ154" s="418">
        <v>0</v>
      </c>
      <c r="AK154" s="418">
        <v>0</v>
      </c>
      <c r="AL154" s="418">
        <v>0</v>
      </c>
      <c r="AM154" s="418">
        <v>5974.5</v>
      </c>
      <c r="AN154" s="418">
        <v>0</v>
      </c>
      <c r="AO154" s="418">
        <v>227.60000000000002</v>
      </c>
      <c r="AP154" s="419">
        <v>0</v>
      </c>
      <c r="AQ154" s="653">
        <v>0</v>
      </c>
      <c r="AR154" s="420">
        <v>6202.1</v>
      </c>
      <c r="AT154" s="420">
        <v>6238</v>
      </c>
      <c r="AU154" s="420">
        <v>-35.899999999999636</v>
      </c>
      <c r="AW154" s="15"/>
    </row>
    <row r="155" spans="1:49" s="25" customFormat="1" x14ac:dyDescent="0.25">
      <c r="A155" s="15" t="s">
        <v>1052</v>
      </c>
      <c r="B155" s="15" t="s">
        <v>614</v>
      </c>
      <c r="C155" s="477" t="s">
        <v>614</v>
      </c>
      <c r="D155" s="405" t="s">
        <v>1053</v>
      </c>
      <c r="E155" s="405" t="s">
        <v>613</v>
      </c>
      <c r="F155" s="446" t="s">
        <v>613</v>
      </c>
      <c r="G155" s="406">
        <v>180</v>
      </c>
      <c r="H155" s="407">
        <v>0</v>
      </c>
      <c r="I155" s="408">
        <v>840</v>
      </c>
      <c r="J155" s="409">
        <v>1020</v>
      </c>
      <c r="K155" s="410" t="s">
        <v>914</v>
      </c>
      <c r="L155" s="460"/>
      <c r="M155" s="412">
        <v>0</v>
      </c>
      <c r="N155" s="407">
        <v>0</v>
      </c>
      <c r="O155" s="406">
        <v>0</v>
      </c>
      <c r="P155" s="408">
        <v>0</v>
      </c>
      <c r="Q155" s="413">
        <v>0</v>
      </c>
      <c r="R155" s="412">
        <v>0</v>
      </c>
      <c r="S155" s="408">
        <v>0</v>
      </c>
      <c r="T155" s="406">
        <v>0</v>
      </c>
      <c r="U155" s="408">
        <v>0</v>
      </c>
      <c r="V155" s="413">
        <v>0</v>
      </c>
      <c r="W155" s="417">
        <v>0</v>
      </c>
      <c r="X155" s="460"/>
      <c r="Y155" s="412">
        <v>0</v>
      </c>
      <c r="Z155" s="406">
        <v>0</v>
      </c>
      <c r="AA155" s="406">
        <v>0</v>
      </c>
      <c r="AB155" s="408">
        <v>0</v>
      </c>
      <c r="AC155" s="417">
        <v>0</v>
      </c>
      <c r="AD155" s="460"/>
      <c r="AE155" s="412">
        <v>0</v>
      </c>
      <c r="AF155" s="406">
        <v>0</v>
      </c>
      <c r="AG155" s="406">
        <v>0</v>
      </c>
      <c r="AH155" s="408">
        <v>0</v>
      </c>
      <c r="AI155" s="417">
        <v>0</v>
      </c>
      <c r="AJ155" s="418">
        <v>0</v>
      </c>
      <c r="AK155" s="418">
        <v>0</v>
      </c>
      <c r="AL155" s="418">
        <v>0</v>
      </c>
      <c r="AM155" s="418">
        <v>5355</v>
      </c>
      <c r="AN155" s="418">
        <v>0</v>
      </c>
      <c r="AO155" s="418">
        <v>0</v>
      </c>
      <c r="AP155" s="419">
        <v>0</v>
      </c>
      <c r="AQ155" s="653">
        <v>0</v>
      </c>
      <c r="AR155" s="420">
        <v>5355</v>
      </c>
      <c r="AT155" s="420">
        <v>11813</v>
      </c>
      <c r="AU155" s="420">
        <v>-6458</v>
      </c>
      <c r="AW155" s="15"/>
    </row>
    <row r="156" spans="1:49" s="25" customFormat="1" x14ac:dyDescent="0.25">
      <c r="A156" s="15" t="s">
        <v>1054</v>
      </c>
      <c r="B156" s="15" t="s">
        <v>616</v>
      </c>
      <c r="C156" s="462" t="s">
        <v>616</v>
      </c>
      <c r="D156" s="405" t="s">
        <v>1055</v>
      </c>
      <c r="E156" s="405" t="s">
        <v>615</v>
      </c>
      <c r="F156" s="446" t="s">
        <v>615</v>
      </c>
      <c r="G156" s="406">
        <v>3960</v>
      </c>
      <c r="H156" s="407">
        <v>2478</v>
      </c>
      <c r="I156" s="408">
        <v>3973</v>
      </c>
      <c r="J156" s="409">
        <v>10411</v>
      </c>
      <c r="K156" s="410" t="s">
        <v>914</v>
      </c>
      <c r="L156" s="460"/>
      <c r="M156" s="412">
        <v>0.50339999999999996</v>
      </c>
      <c r="N156" s="407">
        <v>1993</v>
      </c>
      <c r="O156" s="406">
        <v>1247</v>
      </c>
      <c r="P156" s="408">
        <v>2000</v>
      </c>
      <c r="Q156" s="413">
        <v>5240</v>
      </c>
      <c r="R156" s="412">
        <v>0.23129</v>
      </c>
      <c r="S156" s="408">
        <v>916</v>
      </c>
      <c r="T156" s="406">
        <v>573</v>
      </c>
      <c r="U156" s="408">
        <v>919</v>
      </c>
      <c r="V156" s="413">
        <v>2408</v>
      </c>
      <c r="W156" s="417">
        <v>7648</v>
      </c>
      <c r="X156" s="460"/>
      <c r="Y156" s="412">
        <v>0.26530999999999999</v>
      </c>
      <c r="Z156" s="406">
        <v>1051</v>
      </c>
      <c r="AA156" s="406">
        <v>657</v>
      </c>
      <c r="AB156" s="408">
        <v>1054</v>
      </c>
      <c r="AC156" s="417">
        <v>2762</v>
      </c>
      <c r="AD156" s="460"/>
      <c r="AE156" s="412">
        <v>0</v>
      </c>
      <c r="AF156" s="406">
        <v>0</v>
      </c>
      <c r="AG156" s="406">
        <v>0</v>
      </c>
      <c r="AH156" s="408">
        <v>0</v>
      </c>
      <c r="AI156" s="417">
        <v>0</v>
      </c>
      <c r="AJ156" s="418">
        <v>0</v>
      </c>
      <c r="AK156" s="418">
        <v>0</v>
      </c>
      <c r="AL156" s="418">
        <v>0</v>
      </c>
      <c r="AM156" s="418">
        <v>54657.75</v>
      </c>
      <c r="AN156" s="418">
        <v>3144</v>
      </c>
      <c r="AO156" s="418">
        <v>481.6</v>
      </c>
      <c r="AP156" s="419">
        <v>552.4</v>
      </c>
      <c r="AQ156" s="653">
        <v>0</v>
      </c>
      <c r="AR156" s="420">
        <v>58835.75</v>
      </c>
      <c r="AT156" s="420">
        <v>62593</v>
      </c>
      <c r="AU156" s="420">
        <v>-3757.25</v>
      </c>
      <c r="AW156" s="15"/>
    </row>
    <row r="157" spans="1:49" s="25" customFormat="1" x14ac:dyDescent="0.25">
      <c r="A157" s="15" t="s">
        <v>1056</v>
      </c>
      <c r="B157" s="15" t="s">
        <v>618</v>
      </c>
      <c r="C157" s="478" t="s">
        <v>618</v>
      </c>
      <c r="D157" s="405" t="s">
        <v>1057</v>
      </c>
      <c r="E157" s="479" t="s">
        <v>617</v>
      </c>
      <c r="F157" s="446" t="s">
        <v>617</v>
      </c>
      <c r="G157" s="406">
        <v>5247</v>
      </c>
      <c r="H157" s="407">
        <v>7504</v>
      </c>
      <c r="I157" s="408">
        <v>6800</v>
      </c>
      <c r="J157" s="409">
        <v>19551</v>
      </c>
      <c r="K157" s="410" t="s">
        <v>914</v>
      </c>
      <c r="L157" s="460"/>
      <c r="M157" s="412">
        <v>3.9059999999999997E-2</v>
      </c>
      <c r="N157" s="407">
        <v>205</v>
      </c>
      <c r="O157" s="406">
        <v>293</v>
      </c>
      <c r="P157" s="408">
        <v>266</v>
      </c>
      <c r="Q157" s="413">
        <v>764</v>
      </c>
      <c r="R157" s="412">
        <v>0.12034</v>
      </c>
      <c r="S157" s="408">
        <v>631</v>
      </c>
      <c r="T157" s="406">
        <v>903</v>
      </c>
      <c r="U157" s="408">
        <v>818</v>
      </c>
      <c r="V157" s="413">
        <v>2352</v>
      </c>
      <c r="W157" s="417">
        <v>3116</v>
      </c>
      <c r="X157" s="460"/>
      <c r="Y157" s="412">
        <v>2.7089999999999999E-2</v>
      </c>
      <c r="Z157" s="406">
        <v>142</v>
      </c>
      <c r="AA157" s="406">
        <v>203</v>
      </c>
      <c r="AB157" s="408">
        <v>184</v>
      </c>
      <c r="AC157" s="417">
        <v>529</v>
      </c>
      <c r="AD157" s="460"/>
      <c r="AE157" s="412">
        <v>0</v>
      </c>
      <c r="AF157" s="406">
        <v>0</v>
      </c>
      <c r="AG157" s="406">
        <v>0</v>
      </c>
      <c r="AH157" s="408">
        <v>0</v>
      </c>
      <c r="AI157" s="417">
        <v>0</v>
      </c>
      <c r="AJ157" s="418">
        <v>0</v>
      </c>
      <c r="AK157" s="418">
        <v>0</v>
      </c>
      <c r="AL157" s="418">
        <v>0</v>
      </c>
      <c r="AM157" s="418">
        <v>102642.75</v>
      </c>
      <c r="AN157" s="418">
        <v>458.4</v>
      </c>
      <c r="AO157" s="418">
        <v>470.40000000000003</v>
      </c>
      <c r="AP157" s="419">
        <v>105.80000000000001</v>
      </c>
      <c r="AQ157" s="653">
        <v>0</v>
      </c>
      <c r="AR157" s="420">
        <v>103677.34999999999</v>
      </c>
      <c r="AT157" s="420">
        <v>94239</v>
      </c>
      <c r="AU157" s="420">
        <v>9438.3499999999913</v>
      </c>
      <c r="AW157" s="15"/>
    </row>
    <row r="158" spans="1:49" s="25" customFormat="1" x14ac:dyDescent="0.25">
      <c r="A158" s="15" t="s">
        <v>1058</v>
      </c>
      <c r="B158" s="15" t="s">
        <v>620</v>
      </c>
      <c r="C158" s="461" t="s">
        <v>620</v>
      </c>
      <c r="D158" s="405" t="s">
        <v>1059</v>
      </c>
      <c r="E158" s="405" t="s">
        <v>619</v>
      </c>
      <c r="F158" s="446" t="s">
        <v>619</v>
      </c>
      <c r="G158" s="406">
        <v>4668</v>
      </c>
      <c r="H158" s="407">
        <v>3486</v>
      </c>
      <c r="I158" s="408">
        <v>5571</v>
      </c>
      <c r="J158" s="409">
        <v>13725</v>
      </c>
      <c r="K158" s="410" t="s">
        <v>914</v>
      </c>
      <c r="L158" s="460"/>
      <c r="M158" s="412">
        <v>0.26812000000000002</v>
      </c>
      <c r="N158" s="407">
        <v>1252</v>
      </c>
      <c r="O158" s="406">
        <v>935</v>
      </c>
      <c r="P158" s="408">
        <v>1494</v>
      </c>
      <c r="Q158" s="413">
        <v>3681</v>
      </c>
      <c r="R158" s="412">
        <v>0.25134000000000001</v>
      </c>
      <c r="S158" s="408">
        <v>1173</v>
      </c>
      <c r="T158" s="406">
        <v>876</v>
      </c>
      <c r="U158" s="408">
        <v>1400</v>
      </c>
      <c r="V158" s="413">
        <v>3449</v>
      </c>
      <c r="W158" s="417">
        <v>7130</v>
      </c>
      <c r="X158" s="460"/>
      <c r="Y158" s="412">
        <v>0.23349</v>
      </c>
      <c r="Z158" s="406">
        <v>1090</v>
      </c>
      <c r="AA158" s="406">
        <v>814</v>
      </c>
      <c r="AB158" s="408">
        <v>1301</v>
      </c>
      <c r="AC158" s="417">
        <v>3205</v>
      </c>
      <c r="AD158" s="460"/>
      <c r="AE158" s="412">
        <v>0.16494</v>
      </c>
      <c r="AF158" s="406">
        <v>770</v>
      </c>
      <c r="AG158" s="406">
        <v>575</v>
      </c>
      <c r="AH158" s="408">
        <v>919</v>
      </c>
      <c r="AI158" s="417">
        <v>2264</v>
      </c>
      <c r="AJ158" s="418">
        <v>0</v>
      </c>
      <c r="AK158" s="418">
        <v>0</v>
      </c>
      <c r="AL158" s="418">
        <v>0</v>
      </c>
      <c r="AM158" s="418">
        <v>72056.25</v>
      </c>
      <c r="AN158" s="418">
        <v>2208.6</v>
      </c>
      <c r="AO158" s="418">
        <v>689.80000000000007</v>
      </c>
      <c r="AP158" s="419">
        <v>641</v>
      </c>
      <c r="AQ158" s="653">
        <v>0</v>
      </c>
      <c r="AR158" s="420">
        <v>75595.650000000009</v>
      </c>
      <c r="AT158" s="420">
        <v>80989</v>
      </c>
      <c r="AU158" s="420">
        <v>-5393.3499999999913</v>
      </c>
      <c r="AW158" s="15"/>
    </row>
    <row r="159" spans="1:49" s="25" customFormat="1" x14ac:dyDescent="0.25">
      <c r="A159" s="15" t="s">
        <v>1060</v>
      </c>
      <c r="B159" s="15" t="s">
        <v>622</v>
      </c>
      <c r="C159" s="464" t="s">
        <v>622</v>
      </c>
      <c r="D159" s="405" t="s">
        <v>1061</v>
      </c>
      <c r="E159" s="405" t="s">
        <v>621</v>
      </c>
      <c r="F159" s="446" t="s">
        <v>621</v>
      </c>
      <c r="G159" s="406">
        <v>9840</v>
      </c>
      <c r="H159" s="407">
        <v>5208</v>
      </c>
      <c r="I159" s="408">
        <v>8590</v>
      </c>
      <c r="J159" s="409">
        <v>23638</v>
      </c>
      <c r="K159" s="410" t="s">
        <v>914</v>
      </c>
      <c r="L159" s="460"/>
      <c r="M159" s="412">
        <v>0.73734999999999995</v>
      </c>
      <c r="N159" s="407">
        <v>7256</v>
      </c>
      <c r="O159" s="406">
        <v>3840</v>
      </c>
      <c r="P159" s="408">
        <v>6334</v>
      </c>
      <c r="Q159" s="413">
        <v>17430</v>
      </c>
      <c r="R159" s="412">
        <v>0.11965000000000001</v>
      </c>
      <c r="S159" s="408">
        <v>1177</v>
      </c>
      <c r="T159" s="406">
        <v>623</v>
      </c>
      <c r="U159" s="408">
        <v>1028</v>
      </c>
      <c r="V159" s="413">
        <v>2828</v>
      </c>
      <c r="W159" s="417">
        <v>20258</v>
      </c>
      <c r="X159" s="460"/>
      <c r="Y159" s="412">
        <v>0.10409</v>
      </c>
      <c r="Z159" s="406">
        <v>1024</v>
      </c>
      <c r="AA159" s="406">
        <v>542</v>
      </c>
      <c r="AB159" s="408">
        <v>894</v>
      </c>
      <c r="AC159" s="417">
        <v>2460</v>
      </c>
      <c r="AD159" s="460"/>
      <c r="AE159" s="412">
        <v>0.42509999999999998</v>
      </c>
      <c r="AF159" s="406">
        <v>4183</v>
      </c>
      <c r="AG159" s="406">
        <v>2214</v>
      </c>
      <c r="AH159" s="408">
        <v>3652</v>
      </c>
      <c r="AI159" s="417">
        <v>10049</v>
      </c>
      <c r="AJ159" s="418">
        <v>0</v>
      </c>
      <c r="AK159" s="418">
        <v>0</v>
      </c>
      <c r="AL159" s="418">
        <v>0</v>
      </c>
      <c r="AM159" s="418">
        <v>124099.5</v>
      </c>
      <c r="AN159" s="418">
        <v>10458</v>
      </c>
      <c r="AO159" s="418">
        <v>565.6</v>
      </c>
      <c r="AP159" s="419">
        <v>492</v>
      </c>
      <c r="AQ159" s="653">
        <v>0</v>
      </c>
      <c r="AR159" s="420">
        <v>135615.1</v>
      </c>
      <c r="AT159" s="420">
        <v>141686</v>
      </c>
      <c r="AU159" s="420">
        <v>-6070.8999999999942</v>
      </c>
      <c r="AW159" s="15"/>
    </row>
    <row r="160" spans="1:49" s="25" customFormat="1" ht="14.4" x14ac:dyDescent="0.25">
      <c r="A160" s="15" t="s">
        <v>1062</v>
      </c>
      <c r="B160" s="15" t="s">
        <v>624</v>
      </c>
      <c r="C160" s="462" t="s">
        <v>624</v>
      </c>
      <c r="D160" s="405" t="s">
        <v>1063</v>
      </c>
      <c r="E160" s="465" t="s">
        <v>623</v>
      </c>
      <c r="F160" s="716" t="s">
        <v>623</v>
      </c>
      <c r="G160" s="406">
        <v>3348</v>
      </c>
      <c r="H160" s="407">
        <v>1405.6000000000001</v>
      </c>
      <c r="I160" s="408">
        <v>4140</v>
      </c>
      <c r="J160" s="409">
        <v>8893.6</v>
      </c>
      <c r="K160" s="410" t="s">
        <v>914</v>
      </c>
      <c r="L160" s="460"/>
      <c r="M160" s="412">
        <v>0.49875999999999998</v>
      </c>
      <c r="N160" s="407">
        <v>1670</v>
      </c>
      <c r="O160" s="406">
        <v>701</v>
      </c>
      <c r="P160" s="408">
        <v>2065</v>
      </c>
      <c r="Q160" s="413">
        <v>4436</v>
      </c>
      <c r="R160" s="412">
        <v>0.48269000000000001</v>
      </c>
      <c r="S160" s="408">
        <v>1616</v>
      </c>
      <c r="T160" s="406">
        <v>678</v>
      </c>
      <c r="U160" s="408">
        <v>1998</v>
      </c>
      <c r="V160" s="413">
        <v>4292</v>
      </c>
      <c r="W160" s="417">
        <v>8728</v>
      </c>
      <c r="X160" s="460"/>
      <c r="Y160" s="412">
        <v>0.67737999999999998</v>
      </c>
      <c r="Z160" s="406">
        <v>2268</v>
      </c>
      <c r="AA160" s="406">
        <v>952</v>
      </c>
      <c r="AB160" s="408">
        <v>2804</v>
      </c>
      <c r="AC160" s="417">
        <v>6024</v>
      </c>
      <c r="AD160" s="460"/>
      <c r="AE160" s="412">
        <v>0.36958999999999997</v>
      </c>
      <c r="AF160" s="406">
        <v>1237</v>
      </c>
      <c r="AG160" s="406">
        <v>519</v>
      </c>
      <c r="AH160" s="408">
        <v>1530</v>
      </c>
      <c r="AI160" s="417">
        <v>3286</v>
      </c>
      <c r="AJ160" s="418">
        <v>0</v>
      </c>
      <c r="AK160" s="418">
        <v>0</v>
      </c>
      <c r="AL160" s="418">
        <v>0</v>
      </c>
      <c r="AM160" s="418">
        <v>46691.4</v>
      </c>
      <c r="AN160" s="418">
        <v>2661.6</v>
      </c>
      <c r="AO160" s="418">
        <v>858.40000000000009</v>
      </c>
      <c r="AP160" s="419">
        <v>1204.8</v>
      </c>
      <c r="AQ160" s="653">
        <v>0</v>
      </c>
      <c r="AR160" s="420">
        <v>51416.200000000004</v>
      </c>
      <c r="AT160" s="420">
        <v>68535</v>
      </c>
      <c r="AU160" s="420">
        <v>-17118.799999999996</v>
      </c>
      <c r="AW160" s="15"/>
    </row>
    <row r="161" spans="1:49" s="25" customFormat="1" x14ac:dyDescent="0.25">
      <c r="A161" s="15" t="s">
        <v>1064</v>
      </c>
      <c r="B161" s="15" t="s">
        <v>626</v>
      </c>
      <c r="C161" s="404" t="s">
        <v>626</v>
      </c>
      <c r="D161" s="405" t="s">
        <v>1065</v>
      </c>
      <c r="E161" s="405" t="s">
        <v>625</v>
      </c>
      <c r="F161" s="446" t="s">
        <v>625</v>
      </c>
      <c r="G161" s="406">
        <v>9720</v>
      </c>
      <c r="H161" s="407">
        <v>0</v>
      </c>
      <c r="I161" s="408">
        <v>7740</v>
      </c>
      <c r="J161" s="409">
        <v>17460</v>
      </c>
      <c r="K161" s="410" t="s">
        <v>914</v>
      </c>
      <c r="L161" s="460"/>
      <c r="M161" s="412">
        <v>0.22222</v>
      </c>
      <c r="N161" s="407">
        <v>2160</v>
      </c>
      <c r="O161" s="406">
        <v>0</v>
      </c>
      <c r="P161" s="408">
        <v>1720</v>
      </c>
      <c r="Q161" s="413">
        <v>3880</v>
      </c>
      <c r="R161" s="412">
        <v>0.33333000000000002</v>
      </c>
      <c r="S161" s="408">
        <v>3240</v>
      </c>
      <c r="T161" s="406">
        <v>0</v>
      </c>
      <c r="U161" s="408">
        <v>2580</v>
      </c>
      <c r="V161" s="413">
        <v>5820</v>
      </c>
      <c r="W161" s="417">
        <v>9700</v>
      </c>
      <c r="X161" s="460"/>
      <c r="Y161" s="412">
        <v>0.35185</v>
      </c>
      <c r="Z161" s="406">
        <v>3420</v>
      </c>
      <c r="AA161" s="406">
        <v>0</v>
      </c>
      <c r="AB161" s="408">
        <v>2723</v>
      </c>
      <c r="AC161" s="417">
        <v>6143</v>
      </c>
      <c r="AD161" s="460"/>
      <c r="AE161" s="412">
        <v>7.4069999999999997E-2</v>
      </c>
      <c r="AF161" s="406">
        <v>720</v>
      </c>
      <c r="AG161" s="406">
        <v>0</v>
      </c>
      <c r="AH161" s="408">
        <v>573</v>
      </c>
      <c r="AI161" s="417">
        <v>1293</v>
      </c>
      <c r="AJ161" s="418">
        <v>0</v>
      </c>
      <c r="AK161" s="418">
        <v>0</v>
      </c>
      <c r="AL161" s="418">
        <v>0</v>
      </c>
      <c r="AM161" s="418">
        <v>91665</v>
      </c>
      <c r="AN161" s="418">
        <v>2328</v>
      </c>
      <c r="AO161" s="418">
        <v>1164</v>
      </c>
      <c r="AP161" s="419">
        <v>1228.6000000000001</v>
      </c>
      <c r="AQ161" s="653">
        <v>0</v>
      </c>
      <c r="AR161" s="420">
        <v>96385.600000000006</v>
      </c>
      <c r="AT161" s="420">
        <v>121122</v>
      </c>
      <c r="AU161" s="420">
        <v>-24736.399999999994</v>
      </c>
      <c r="AW161" s="15"/>
    </row>
    <row r="162" spans="1:49" s="25" customFormat="1" x14ac:dyDescent="0.25">
      <c r="A162" s="15" t="s">
        <v>1066</v>
      </c>
      <c r="B162" s="15" t="s">
        <v>628</v>
      </c>
      <c r="C162" s="459" t="s">
        <v>628</v>
      </c>
      <c r="D162" s="405" t="s">
        <v>1067</v>
      </c>
      <c r="E162" s="480" t="s">
        <v>627</v>
      </c>
      <c r="F162" s="722" t="s">
        <v>627</v>
      </c>
      <c r="G162" s="406">
        <v>4713</v>
      </c>
      <c r="H162" s="407">
        <v>6258</v>
      </c>
      <c r="I162" s="408">
        <v>4680</v>
      </c>
      <c r="J162" s="409">
        <v>15651</v>
      </c>
      <c r="K162" s="410" t="s">
        <v>914</v>
      </c>
      <c r="L162" s="460"/>
      <c r="M162" s="412">
        <v>0.12848000000000001</v>
      </c>
      <c r="N162" s="407">
        <v>606</v>
      </c>
      <c r="O162" s="406">
        <v>804</v>
      </c>
      <c r="P162" s="408">
        <v>601</v>
      </c>
      <c r="Q162" s="413">
        <v>2011</v>
      </c>
      <c r="R162" s="412">
        <v>0.17077999999999999</v>
      </c>
      <c r="S162" s="408">
        <v>805</v>
      </c>
      <c r="T162" s="406">
        <v>1069</v>
      </c>
      <c r="U162" s="408">
        <v>799</v>
      </c>
      <c r="V162" s="413">
        <v>2673</v>
      </c>
      <c r="W162" s="417">
        <v>4684</v>
      </c>
      <c r="X162" s="460"/>
      <c r="Y162" s="412">
        <v>0.14949999999999999</v>
      </c>
      <c r="Z162" s="406">
        <v>705</v>
      </c>
      <c r="AA162" s="406">
        <v>936</v>
      </c>
      <c r="AB162" s="408">
        <v>700</v>
      </c>
      <c r="AC162" s="417">
        <v>2341</v>
      </c>
      <c r="AD162" s="460"/>
      <c r="AE162" s="412">
        <v>4.861E-2</v>
      </c>
      <c r="AF162" s="406">
        <v>229</v>
      </c>
      <c r="AG162" s="406">
        <v>304</v>
      </c>
      <c r="AH162" s="408">
        <v>227</v>
      </c>
      <c r="AI162" s="417">
        <v>760</v>
      </c>
      <c r="AJ162" s="418">
        <v>0</v>
      </c>
      <c r="AK162" s="418">
        <v>0</v>
      </c>
      <c r="AL162" s="418">
        <v>0</v>
      </c>
      <c r="AM162" s="418">
        <v>82167.75</v>
      </c>
      <c r="AN162" s="418">
        <v>1206.5999999999999</v>
      </c>
      <c r="AO162" s="418">
        <v>534.6</v>
      </c>
      <c r="AP162" s="419">
        <v>468.20000000000005</v>
      </c>
      <c r="AQ162" s="653">
        <v>0</v>
      </c>
      <c r="AR162" s="420">
        <v>84377.150000000009</v>
      </c>
      <c r="AT162" s="420">
        <v>71221</v>
      </c>
      <c r="AU162" s="420">
        <v>13156.150000000009</v>
      </c>
      <c r="AW162" s="15"/>
    </row>
    <row r="163" spans="1:49" s="25" customFormat="1" x14ac:dyDescent="0.25">
      <c r="A163" s="15" t="s">
        <v>1068</v>
      </c>
      <c r="B163" s="15" t="s">
        <v>630</v>
      </c>
      <c r="C163" s="459" t="s">
        <v>630</v>
      </c>
      <c r="D163" s="405" t="s">
        <v>1069</v>
      </c>
      <c r="E163" s="405" t="s">
        <v>629</v>
      </c>
      <c r="F163" s="446" t="s">
        <v>629</v>
      </c>
      <c r="G163" s="406">
        <v>7560</v>
      </c>
      <c r="H163" s="407">
        <v>5460</v>
      </c>
      <c r="I163" s="408">
        <v>4140</v>
      </c>
      <c r="J163" s="409">
        <v>17160</v>
      </c>
      <c r="K163" s="410" t="s">
        <v>914</v>
      </c>
      <c r="L163" s="460"/>
      <c r="M163" s="412">
        <v>0.23826</v>
      </c>
      <c r="N163" s="407">
        <v>1801</v>
      </c>
      <c r="O163" s="406">
        <v>1301</v>
      </c>
      <c r="P163" s="408">
        <v>986</v>
      </c>
      <c r="Q163" s="413">
        <v>4088</v>
      </c>
      <c r="R163" s="412">
        <v>0.32550000000000001</v>
      </c>
      <c r="S163" s="408">
        <v>2461</v>
      </c>
      <c r="T163" s="406">
        <v>1777</v>
      </c>
      <c r="U163" s="408">
        <v>1348</v>
      </c>
      <c r="V163" s="413">
        <v>5586</v>
      </c>
      <c r="W163" s="417">
        <v>9674</v>
      </c>
      <c r="X163" s="460"/>
      <c r="Y163" s="412">
        <v>3.0200000000000001E-2</v>
      </c>
      <c r="Z163" s="406">
        <v>228</v>
      </c>
      <c r="AA163" s="406">
        <v>165</v>
      </c>
      <c r="AB163" s="408">
        <v>125</v>
      </c>
      <c r="AC163" s="417">
        <v>518</v>
      </c>
      <c r="AD163" s="460"/>
      <c r="AE163" s="412">
        <v>0.2349</v>
      </c>
      <c r="AF163" s="406">
        <v>1776</v>
      </c>
      <c r="AG163" s="406">
        <v>1283</v>
      </c>
      <c r="AH163" s="408">
        <v>972</v>
      </c>
      <c r="AI163" s="417">
        <v>4031</v>
      </c>
      <c r="AJ163" s="418">
        <v>0</v>
      </c>
      <c r="AK163" s="418">
        <v>0</v>
      </c>
      <c r="AL163" s="418">
        <v>0</v>
      </c>
      <c r="AM163" s="418">
        <v>90090</v>
      </c>
      <c r="AN163" s="418">
        <v>2452.7999999999997</v>
      </c>
      <c r="AO163" s="418">
        <v>1117.2</v>
      </c>
      <c r="AP163" s="419">
        <v>103.60000000000001</v>
      </c>
      <c r="AQ163" s="653">
        <v>0</v>
      </c>
      <c r="AR163" s="420">
        <v>93763.6</v>
      </c>
      <c r="AT163" s="420">
        <v>68070</v>
      </c>
      <c r="AU163" s="420">
        <v>25693.600000000006</v>
      </c>
      <c r="AW163" s="15"/>
    </row>
    <row r="164" spans="1:49" s="25" customFormat="1" x14ac:dyDescent="0.25">
      <c r="A164" s="15" t="s">
        <v>1070</v>
      </c>
      <c r="B164" s="15" t="s">
        <v>631</v>
      </c>
      <c r="C164" s="459" t="s">
        <v>631</v>
      </c>
      <c r="D164" s="405" t="s">
        <v>1071</v>
      </c>
      <c r="E164" s="405">
        <v>206106</v>
      </c>
      <c r="F164" s="446">
        <v>206106</v>
      </c>
      <c r="G164" s="406">
        <v>5787.84</v>
      </c>
      <c r="H164" s="407">
        <v>4442.8719999999994</v>
      </c>
      <c r="I164" s="408">
        <v>5760</v>
      </c>
      <c r="J164" s="409">
        <v>15990.712</v>
      </c>
      <c r="K164" s="410" t="s">
        <v>914</v>
      </c>
      <c r="L164" s="460"/>
      <c r="M164" s="412">
        <v>0.27474999999999999</v>
      </c>
      <c r="N164" s="407">
        <v>1590</v>
      </c>
      <c r="O164" s="406">
        <v>1221</v>
      </c>
      <c r="P164" s="408">
        <v>1583</v>
      </c>
      <c r="Q164" s="413">
        <v>4394</v>
      </c>
      <c r="R164" s="412">
        <v>0.34806999999999999</v>
      </c>
      <c r="S164" s="408">
        <v>2015</v>
      </c>
      <c r="T164" s="406">
        <v>1546</v>
      </c>
      <c r="U164" s="408">
        <v>2005</v>
      </c>
      <c r="V164" s="413">
        <v>5566</v>
      </c>
      <c r="W164" s="417">
        <v>9960</v>
      </c>
      <c r="X164" s="460"/>
      <c r="Y164" s="412">
        <v>5.2139999999999999E-2</v>
      </c>
      <c r="Z164" s="406">
        <v>302</v>
      </c>
      <c r="AA164" s="406">
        <v>232</v>
      </c>
      <c r="AB164" s="408">
        <v>300</v>
      </c>
      <c r="AC164" s="417">
        <v>834</v>
      </c>
      <c r="AD164" s="460"/>
      <c r="AE164" s="412">
        <v>0.32602999999999999</v>
      </c>
      <c r="AF164" s="406">
        <v>1887</v>
      </c>
      <c r="AG164" s="406">
        <v>1449</v>
      </c>
      <c r="AH164" s="408">
        <v>1878</v>
      </c>
      <c r="AI164" s="417">
        <v>5214</v>
      </c>
      <c r="AJ164" s="418">
        <v>0</v>
      </c>
      <c r="AK164" s="418">
        <v>0</v>
      </c>
      <c r="AL164" s="418">
        <v>0</v>
      </c>
      <c r="AM164" s="418">
        <v>83951.237999999998</v>
      </c>
      <c r="AN164" s="418">
        <v>2636.4</v>
      </c>
      <c r="AO164" s="418">
        <v>1113.2</v>
      </c>
      <c r="AP164" s="419">
        <v>166.8</v>
      </c>
      <c r="AQ164" s="653">
        <v>0</v>
      </c>
      <c r="AR164" s="420">
        <v>87867.637999999992</v>
      </c>
      <c r="AT164" s="420">
        <v>82450</v>
      </c>
      <c r="AU164" s="420">
        <v>5417.6379999999917</v>
      </c>
      <c r="AW164" s="15"/>
    </row>
    <row r="165" spans="1:49" s="25" customFormat="1" x14ac:dyDescent="0.25">
      <c r="A165" s="15" t="s">
        <v>1072</v>
      </c>
      <c r="B165" s="15" t="s">
        <v>633</v>
      </c>
      <c r="C165" s="459" t="s">
        <v>633</v>
      </c>
      <c r="D165" s="405" t="s">
        <v>1073</v>
      </c>
      <c r="E165" s="405" t="s">
        <v>632</v>
      </c>
      <c r="F165" s="446" t="s">
        <v>632</v>
      </c>
      <c r="G165" s="406">
        <v>8455</v>
      </c>
      <c r="H165" s="407">
        <v>0</v>
      </c>
      <c r="I165" s="408">
        <v>5760</v>
      </c>
      <c r="J165" s="409">
        <v>14215</v>
      </c>
      <c r="K165" s="410" t="s">
        <v>914</v>
      </c>
      <c r="L165" s="460"/>
      <c r="M165" s="412">
        <v>0.70550000000000002</v>
      </c>
      <c r="N165" s="407">
        <v>5965</v>
      </c>
      <c r="O165" s="406">
        <v>0</v>
      </c>
      <c r="P165" s="408">
        <v>4064</v>
      </c>
      <c r="Q165" s="413">
        <v>10029</v>
      </c>
      <c r="R165" s="412">
        <v>0.15612000000000001</v>
      </c>
      <c r="S165" s="408">
        <v>1320</v>
      </c>
      <c r="T165" s="406">
        <v>0</v>
      </c>
      <c r="U165" s="408">
        <v>899</v>
      </c>
      <c r="V165" s="413">
        <v>2219</v>
      </c>
      <c r="W165" s="417">
        <v>12248</v>
      </c>
      <c r="X165" s="460"/>
      <c r="Y165" s="412">
        <v>0</v>
      </c>
      <c r="Z165" s="406">
        <v>0</v>
      </c>
      <c r="AA165" s="406">
        <v>0</v>
      </c>
      <c r="AB165" s="408">
        <v>0</v>
      </c>
      <c r="AC165" s="417">
        <v>0</v>
      </c>
      <c r="AD165" s="460"/>
      <c r="AE165" s="412">
        <v>0.31224000000000002</v>
      </c>
      <c r="AF165" s="406">
        <v>2640</v>
      </c>
      <c r="AG165" s="406">
        <v>0</v>
      </c>
      <c r="AH165" s="408">
        <v>1799</v>
      </c>
      <c r="AI165" s="417">
        <v>4439</v>
      </c>
      <c r="AJ165" s="418">
        <v>0</v>
      </c>
      <c r="AK165" s="418">
        <v>0</v>
      </c>
      <c r="AL165" s="418">
        <v>0</v>
      </c>
      <c r="AM165" s="418">
        <v>74628.75</v>
      </c>
      <c r="AN165" s="418">
        <v>6017.4</v>
      </c>
      <c r="AO165" s="418">
        <v>443.8</v>
      </c>
      <c r="AP165" s="419">
        <v>0</v>
      </c>
      <c r="AQ165" s="653">
        <v>0</v>
      </c>
      <c r="AR165" s="420">
        <v>81089.95</v>
      </c>
      <c r="AT165" s="420">
        <v>102722</v>
      </c>
      <c r="AU165" s="420">
        <v>-21632.050000000003</v>
      </c>
      <c r="AW165" s="15"/>
    </row>
    <row r="166" spans="1:49" s="25" customFormat="1" x14ac:dyDescent="0.25">
      <c r="A166" s="15" t="s">
        <v>1074</v>
      </c>
      <c r="B166" s="15" t="s">
        <v>635</v>
      </c>
      <c r="C166" s="461" t="s">
        <v>635</v>
      </c>
      <c r="D166" s="405" t="s">
        <v>1075</v>
      </c>
      <c r="E166" s="405" t="s">
        <v>634</v>
      </c>
      <c r="F166" s="446" t="s">
        <v>634</v>
      </c>
      <c r="G166" s="406">
        <v>9216</v>
      </c>
      <c r="H166" s="407">
        <v>4578</v>
      </c>
      <c r="I166" s="408">
        <v>7200</v>
      </c>
      <c r="J166" s="409">
        <v>20994</v>
      </c>
      <c r="K166" s="410" t="s">
        <v>914</v>
      </c>
      <c r="L166" s="460"/>
      <c r="M166" s="412">
        <v>0.52900000000000003</v>
      </c>
      <c r="N166" s="407">
        <v>4875</v>
      </c>
      <c r="O166" s="406">
        <v>2422</v>
      </c>
      <c r="P166" s="408">
        <v>3809</v>
      </c>
      <c r="Q166" s="413">
        <v>11106</v>
      </c>
      <c r="R166" s="412">
        <v>7.3300000000000004E-2</v>
      </c>
      <c r="S166" s="408">
        <v>676</v>
      </c>
      <c r="T166" s="406">
        <v>336</v>
      </c>
      <c r="U166" s="408">
        <v>528</v>
      </c>
      <c r="V166" s="413">
        <v>1540</v>
      </c>
      <c r="W166" s="417">
        <v>12646</v>
      </c>
      <c r="X166" s="460"/>
      <c r="Y166" s="412">
        <v>2.8680000000000001E-2</v>
      </c>
      <c r="Z166" s="406">
        <v>264</v>
      </c>
      <c r="AA166" s="406">
        <v>131</v>
      </c>
      <c r="AB166" s="408">
        <v>206</v>
      </c>
      <c r="AC166" s="417">
        <v>601</v>
      </c>
      <c r="AD166" s="460"/>
      <c r="AE166" s="412">
        <v>0.20075999999999999</v>
      </c>
      <c r="AF166" s="406">
        <v>1850</v>
      </c>
      <c r="AG166" s="406">
        <v>919</v>
      </c>
      <c r="AH166" s="408">
        <v>1445</v>
      </c>
      <c r="AI166" s="417">
        <v>4214</v>
      </c>
      <c r="AJ166" s="418">
        <v>0</v>
      </c>
      <c r="AK166" s="418">
        <v>0</v>
      </c>
      <c r="AL166" s="418">
        <v>0</v>
      </c>
      <c r="AM166" s="418">
        <v>110218.5</v>
      </c>
      <c r="AN166" s="418">
        <v>6663.5999999999995</v>
      </c>
      <c r="AO166" s="418">
        <v>308</v>
      </c>
      <c r="AP166" s="419">
        <v>120.2</v>
      </c>
      <c r="AQ166" s="653">
        <v>0</v>
      </c>
      <c r="AR166" s="420">
        <v>117310.3</v>
      </c>
      <c r="AT166" s="420">
        <v>114779</v>
      </c>
      <c r="AU166" s="420">
        <v>2531.3000000000029</v>
      </c>
      <c r="AW166" s="15"/>
    </row>
    <row r="167" spans="1:49" s="25" customFormat="1" x14ac:dyDescent="0.25">
      <c r="A167" s="15" t="s">
        <v>1076</v>
      </c>
      <c r="B167" s="15" t="s">
        <v>637</v>
      </c>
      <c r="C167" s="459" t="s">
        <v>637</v>
      </c>
      <c r="D167" s="405" t="s">
        <v>931</v>
      </c>
      <c r="E167" s="473" t="s">
        <v>636</v>
      </c>
      <c r="F167" s="720" t="s">
        <v>636</v>
      </c>
      <c r="G167" s="406">
        <v>2556</v>
      </c>
      <c r="H167" s="407">
        <v>2254</v>
      </c>
      <c r="I167" s="408">
        <v>2470.0000000000005</v>
      </c>
      <c r="J167" s="409">
        <v>7280</v>
      </c>
      <c r="K167" s="410" t="s">
        <v>914</v>
      </c>
      <c r="L167" s="460"/>
      <c r="M167" s="412">
        <v>0</v>
      </c>
      <c r="N167" s="407">
        <v>0</v>
      </c>
      <c r="O167" s="406">
        <v>0</v>
      </c>
      <c r="P167" s="408">
        <v>0</v>
      </c>
      <c r="Q167" s="413">
        <v>0</v>
      </c>
      <c r="R167" s="412">
        <v>0.40434999999999999</v>
      </c>
      <c r="S167" s="408">
        <v>1034</v>
      </c>
      <c r="T167" s="406">
        <v>911</v>
      </c>
      <c r="U167" s="408">
        <v>999</v>
      </c>
      <c r="V167" s="413">
        <v>2944</v>
      </c>
      <c r="W167" s="417">
        <v>2944</v>
      </c>
      <c r="X167" s="460"/>
      <c r="Y167" s="412">
        <v>7.2419999999999998E-2</v>
      </c>
      <c r="Z167" s="406">
        <v>185</v>
      </c>
      <c r="AA167" s="406">
        <v>163</v>
      </c>
      <c r="AB167" s="408">
        <v>179</v>
      </c>
      <c r="AC167" s="417">
        <v>527</v>
      </c>
      <c r="AD167" s="460"/>
      <c r="AE167" s="412">
        <v>0.18104999999999999</v>
      </c>
      <c r="AF167" s="406">
        <v>463</v>
      </c>
      <c r="AG167" s="406">
        <v>408</v>
      </c>
      <c r="AH167" s="408">
        <v>447</v>
      </c>
      <c r="AI167" s="417">
        <v>1318</v>
      </c>
      <c r="AJ167" s="418">
        <v>0</v>
      </c>
      <c r="AK167" s="418">
        <v>0</v>
      </c>
      <c r="AL167" s="418">
        <v>0</v>
      </c>
      <c r="AM167" s="418">
        <v>38220</v>
      </c>
      <c r="AN167" s="418">
        <v>0</v>
      </c>
      <c r="AO167" s="418">
        <v>588.80000000000007</v>
      </c>
      <c r="AP167" s="419">
        <v>105.4</v>
      </c>
      <c r="AQ167" s="653">
        <v>0</v>
      </c>
      <c r="AR167" s="420">
        <v>38914.200000000004</v>
      </c>
      <c r="AT167" s="420">
        <v>37036</v>
      </c>
      <c r="AU167" s="420">
        <v>1878.2000000000044</v>
      </c>
      <c r="AW167" s="15"/>
    </row>
    <row r="168" spans="1:49" s="25" customFormat="1" x14ac:dyDescent="0.25">
      <c r="A168" s="15" t="s">
        <v>1077</v>
      </c>
      <c r="B168" s="15" t="s">
        <v>639</v>
      </c>
      <c r="C168" s="464" t="s">
        <v>639</v>
      </c>
      <c r="D168" s="405" t="s">
        <v>1078</v>
      </c>
      <c r="E168" s="481" t="s">
        <v>638</v>
      </c>
      <c r="F168" s="723" t="s">
        <v>638</v>
      </c>
      <c r="G168" s="406">
        <v>9241</v>
      </c>
      <c r="H168" s="407">
        <v>4433.8</v>
      </c>
      <c r="I168" s="408">
        <v>7528</v>
      </c>
      <c r="J168" s="409">
        <v>21202.799999999999</v>
      </c>
      <c r="K168" s="410" t="s">
        <v>914</v>
      </c>
      <c r="L168" s="460"/>
      <c r="M168" s="412">
        <v>0.33806000000000003</v>
      </c>
      <c r="N168" s="407">
        <v>3124</v>
      </c>
      <c r="O168" s="406">
        <v>1499</v>
      </c>
      <c r="P168" s="408">
        <v>2545</v>
      </c>
      <c r="Q168" s="413">
        <v>7168</v>
      </c>
      <c r="R168" s="412">
        <v>0.31441000000000002</v>
      </c>
      <c r="S168" s="408">
        <v>2905</v>
      </c>
      <c r="T168" s="406">
        <v>1394</v>
      </c>
      <c r="U168" s="408">
        <v>2367</v>
      </c>
      <c r="V168" s="413">
        <v>6666</v>
      </c>
      <c r="W168" s="417">
        <v>13834</v>
      </c>
      <c r="X168" s="460"/>
      <c r="Y168" s="412">
        <v>0.12447</v>
      </c>
      <c r="Z168" s="406">
        <v>1150</v>
      </c>
      <c r="AA168" s="406">
        <v>552</v>
      </c>
      <c r="AB168" s="408">
        <v>937</v>
      </c>
      <c r="AC168" s="417">
        <v>2639</v>
      </c>
      <c r="AD168" s="460"/>
      <c r="AE168" s="412">
        <v>0.15645000000000001</v>
      </c>
      <c r="AF168" s="406">
        <v>1446</v>
      </c>
      <c r="AG168" s="406">
        <v>694</v>
      </c>
      <c r="AH168" s="408">
        <v>1178</v>
      </c>
      <c r="AI168" s="417">
        <v>3318</v>
      </c>
      <c r="AJ168" s="418">
        <v>0</v>
      </c>
      <c r="AK168" s="418">
        <v>0</v>
      </c>
      <c r="AL168" s="418">
        <v>0</v>
      </c>
      <c r="AM168" s="418">
        <v>111314.7</v>
      </c>
      <c r="AN168" s="418">
        <v>4300.8</v>
      </c>
      <c r="AO168" s="418">
        <v>1333.2</v>
      </c>
      <c r="AP168" s="419">
        <v>527.80000000000007</v>
      </c>
      <c r="AQ168" s="653">
        <v>0</v>
      </c>
      <c r="AR168" s="420">
        <v>117476.5</v>
      </c>
      <c r="AT168" s="420">
        <v>113178</v>
      </c>
      <c r="AU168" s="420">
        <v>4298.5</v>
      </c>
      <c r="AW168" s="15"/>
    </row>
    <row r="169" spans="1:49" s="25" customFormat="1" x14ac:dyDescent="0.25">
      <c r="A169" s="15" t="s">
        <v>1079</v>
      </c>
      <c r="B169" s="15" t="s">
        <v>640</v>
      </c>
      <c r="C169" s="464" t="s">
        <v>640</v>
      </c>
      <c r="D169" s="405" t="s">
        <v>1080</v>
      </c>
      <c r="E169" s="473">
        <v>206134</v>
      </c>
      <c r="F169" s="720">
        <v>206134</v>
      </c>
      <c r="G169" s="406">
        <v>7848</v>
      </c>
      <c r="H169" s="407">
        <v>4578</v>
      </c>
      <c r="I169" s="408">
        <v>7200</v>
      </c>
      <c r="J169" s="409">
        <v>19626</v>
      </c>
      <c r="K169" s="410" t="s">
        <v>914</v>
      </c>
      <c r="L169" s="460"/>
      <c r="M169" s="412">
        <v>0.12562000000000001</v>
      </c>
      <c r="N169" s="407">
        <v>986</v>
      </c>
      <c r="O169" s="406">
        <v>575</v>
      </c>
      <c r="P169" s="408">
        <v>904</v>
      </c>
      <c r="Q169" s="413">
        <v>2465</v>
      </c>
      <c r="R169" s="412">
        <v>0.13619999999999999</v>
      </c>
      <c r="S169" s="408">
        <v>1069</v>
      </c>
      <c r="T169" s="406">
        <v>624</v>
      </c>
      <c r="U169" s="408">
        <v>981</v>
      </c>
      <c r="V169" s="413">
        <v>2674</v>
      </c>
      <c r="W169" s="417">
        <v>5139</v>
      </c>
      <c r="X169" s="460"/>
      <c r="Y169" s="412">
        <v>3.6700000000000003E-2</v>
      </c>
      <c r="Z169" s="406">
        <v>288</v>
      </c>
      <c r="AA169" s="406">
        <v>168</v>
      </c>
      <c r="AB169" s="408">
        <v>264</v>
      </c>
      <c r="AC169" s="417">
        <v>720</v>
      </c>
      <c r="AD169" s="460"/>
      <c r="AE169" s="412">
        <v>5.9990000000000002E-2</v>
      </c>
      <c r="AF169" s="406">
        <v>471</v>
      </c>
      <c r="AG169" s="406">
        <v>275</v>
      </c>
      <c r="AH169" s="408">
        <v>432</v>
      </c>
      <c r="AI169" s="417">
        <v>1178</v>
      </c>
      <c r="AJ169" s="418">
        <v>0</v>
      </c>
      <c r="AK169" s="418">
        <v>0</v>
      </c>
      <c r="AL169" s="418">
        <v>0</v>
      </c>
      <c r="AM169" s="418">
        <v>103036.5</v>
      </c>
      <c r="AN169" s="418">
        <v>1479</v>
      </c>
      <c r="AO169" s="418">
        <v>534.80000000000007</v>
      </c>
      <c r="AP169" s="419">
        <v>144</v>
      </c>
      <c r="AQ169" s="653">
        <v>0</v>
      </c>
      <c r="AR169" s="420">
        <v>105194.3</v>
      </c>
      <c r="AT169" s="420">
        <v>111735</v>
      </c>
      <c r="AU169" s="420">
        <v>-6540.6999999999971</v>
      </c>
      <c r="AW169" s="15"/>
    </row>
    <row r="170" spans="1:49" s="25" customFormat="1" x14ac:dyDescent="0.25">
      <c r="A170" s="15" t="s">
        <v>1081</v>
      </c>
      <c r="B170" s="15" t="s">
        <v>642</v>
      </c>
      <c r="C170" s="464" t="s">
        <v>642</v>
      </c>
      <c r="D170" s="405" t="s">
        <v>1082</v>
      </c>
      <c r="E170" s="473" t="s">
        <v>641</v>
      </c>
      <c r="F170" s="720" t="s">
        <v>641</v>
      </c>
      <c r="G170" s="406">
        <v>17229.46</v>
      </c>
      <c r="H170" s="407">
        <v>7727.4026666666659</v>
      </c>
      <c r="I170" s="408">
        <v>13500</v>
      </c>
      <c r="J170" s="409">
        <v>38456.862666666668</v>
      </c>
      <c r="K170" s="410" t="s">
        <v>914</v>
      </c>
      <c r="L170" s="460"/>
      <c r="M170" s="412">
        <v>0.24521000000000001</v>
      </c>
      <c r="N170" s="407">
        <v>4225</v>
      </c>
      <c r="O170" s="406">
        <v>1895</v>
      </c>
      <c r="P170" s="408">
        <v>3310</v>
      </c>
      <c r="Q170" s="413">
        <v>9430</v>
      </c>
      <c r="R170" s="412">
        <v>0.21970999999999999</v>
      </c>
      <c r="S170" s="408">
        <v>3785</v>
      </c>
      <c r="T170" s="406">
        <v>1698</v>
      </c>
      <c r="U170" s="408">
        <v>2966</v>
      </c>
      <c r="V170" s="413">
        <v>8449</v>
      </c>
      <c r="W170" s="417">
        <v>17879</v>
      </c>
      <c r="X170" s="460"/>
      <c r="Y170" s="412">
        <v>0</v>
      </c>
      <c r="Z170" s="406">
        <v>0</v>
      </c>
      <c r="AA170" s="406">
        <v>0</v>
      </c>
      <c r="AB170" s="408">
        <v>0</v>
      </c>
      <c r="AC170" s="417">
        <v>0</v>
      </c>
      <c r="AD170" s="460"/>
      <c r="AE170" s="412">
        <v>0.12356</v>
      </c>
      <c r="AF170" s="406">
        <v>2129</v>
      </c>
      <c r="AG170" s="406">
        <v>955</v>
      </c>
      <c r="AH170" s="408">
        <v>1668</v>
      </c>
      <c r="AI170" s="417">
        <v>4752</v>
      </c>
      <c r="AJ170" s="418">
        <v>0</v>
      </c>
      <c r="AK170" s="418">
        <v>0</v>
      </c>
      <c r="AL170" s="418">
        <v>0</v>
      </c>
      <c r="AM170" s="418">
        <v>201898.52900000001</v>
      </c>
      <c r="AN170" s="418">
        <v>5658</v>
      </c>
      <c r="AO170" s="418">
        <v>1689.8000000000002</v>
      </c>
      <c r="AP170" s="419">
        <v>0</v>
      </c>
      <c r="AQ170" s="653">
        <v>0</v>
      </c>
      <c r="AR170" s="420">
        <v>209246.329</v>
      </c>
      <c r="AT170" s="420">
        <v>213507</v>
      </c>
      <c r="AU170" s="420">
        <v>-4260.6710000000021</v>
      </c>
      <c r="AW170" s="15"/>
    </row>
    <row r="171" spans="1:49" s="25" customFormat="1" x14ac:dyDescent="0.25">
      <c r="A171" s="15" t="s">
        <v>1083</v>
      </c>
      <c r="B171" s="15" t="s">
        <v>643</v>
      </c>
      <c r="C171" s="464" t="s">
        <v>643</v>
      </c>
      <c r="D171" s="405" t="s">
        <v>1084</v>
      </c>
      <c r="E171" s="473">
        <v>206109</v>
      </c>
      <c r="F171" s="720">
        <v>206109</v>
      </c>
      <c r="G171" s="406">
        <v>14052.519999999999</v>
      </c>
      <c r="H171" s="407">
        <v>6151.768</v>
      </c>
      <c r="I171" s="408">
        <v>9900</v>
      </c>
      <c r="J171" s="409">
        <v>30104.288</v>
      </c>
      <c r="K171" s="410" t="s">
        <v>914</v>
      </c>
      <c r="L171" s="460"/>
      <c r="M171" s="412">
        <v>6.7049999999999998E-2</v>
      </c>
      <c r="N171" s="407">
        <v>942</v>
      </c>
      <c r="O171" s="406">
        <v>412</v>
      </c>
      <c r="P171" s="408">
        <v>664</v>
      </c>
      <c r="Q171" s="413">
        <v>2018</v>
      </c>
      <c r="R171" s="412">
        <v>0.16234000000000001</v>
      </c>
      <c r="S171" s="408">
        <v>2281</v>
      </c>
      <c r="T171" s="406">
        <v>999</v>
      </c>
      <c r="U171" s="408">
        <v>1607</v>
      </c>
      <c r="V171" s="413">
        <v>4887</v>
      </c>
      <c r="W171" s="417">
        <v>6905</v>
      </c>
      <c r="X171" s="460"/>
      <c r="Y171" s="412">
        <v>1.7440000000000001E-2</v>
      </c>
      <c r="Z171" s="406">
        <v>245</v>
      </c>
      <c r="AA171" s="406">
        <v>107</v>
      </c>
      <c r="AB171" s="408">
        <v>173</v>
      </c>
      <c r="AC171" s="417">
        <v>525</v>
      </c>
      <c r="AD171" s="460"/>
      <c r="AE171" s="412">
        <v>0.1714</v>
      </c>
      <c r="AF171" s="406">
        <v>2409</v>
      </c>
      <c r="AG171" s="406">
        <v>1054</v>
      </c>
      <c r="AH171" s="408">
        <v>1697</v>
      </c>
      <c r="AI171" s="417">
        <v>5160</v>
      </c>
      <c r="AJ171" s="418">
        <v>0</v>
      </c>
      <c r="AK171" s="418">
        <v>0</v>
      </c>
      <c r="AL171" s="418">
        <v>0</v>
      </c>
      <c r="AM171" s="418">
        <v>158047.51199999999</v>
      </c>
      <c r="AN171" s="418">
        <v>1210.8</v>
      </c>
      <c r="AO171" s="418">
        <v>977.40000000000009</v>
      </c>
      <c r="AP171" s="419">
        <v>105</v>
      </c>
      <c r="AQ171" s="653">
        <v>0</v>
      </c>
      <c r="AR171" s="420">
        <v>160340.71199999997</v>
      </c>
      <c r="AT171" s="420">
        <v>147845</v>
      </c>
      <c r="AU171" s="420">
        <v>12495.71199999997</v>
      </c>
      <c r="AW171" s="15"/>
    </row>
    <row r="172" spans="1:49" s="25" customFormat="1" x14ac:dyDescent="0.25">
      <c r="A172" s="15" t="s">
        <v>1085</v>
      </c>
      <c r="B172" s="15" t="s">
        <v>644</v>
      </c>
      <c r="C172" s="459" t="s">
        <v>644</v>
      </c>
      <c r="D172" s="405" t="s">
        <v>1086</v>
      </c>
      <c r="E172" s="405">
        <v>206110</v>
      </c>
      <c r="F172" s="446">
        <v>206110</v>
      </c>
      <c r="G172" s="406">
        <v>9683.7699999999968</v>
      </c>
      <c r="H172" s="407">
        <v>6814.92</v>
      </c>
      <c r="I172" s="408">
        <v>8100</v>
      </c>
      <c r="J172" s="409">
        <v>24598.689999999995</v>
      </c>
      <c r="K172" s="410" t="s">
        <v>914</v>
      </c>
      <c r="L172" s="460"/>
      <c r="M172" s="412">
        <v>9.307E-2</v>
      </c>
      <c r="N172" s="407">
        <v>901</v>
      </c>
      <c r="O172" s="406">
        <v>634</v>
      </c>
      <c r="P172" s="408">
        <v>754</v>
      </c>
      <c r="Q172" s="413">
        <v>2289</v>
      </c>
      <c r="R172" s="412">
        <v>0.14002999999999999</v>
      </c>
      <c r="S172" s="408">
        <v>1356</v>
      </c>
      <c r="T172" s="406">
        <v>954</v>
      </c>
      <c r="U172" s="408">
        <v>1134</v>
      </c>
      <c r="V172" s="413">
        <v>3444</v>
      </c>
      <c r="W172" s="417">
        <v>5733</v>
      </c>
      <c r="X172" s="460"/>
      <c r="Y172" s="412">
        <v>0</v>
      </c>
      <c r="Z172" s="406">
        <v>0</v>
      </c>
      <c r="AA172" s="406">
        <v>0</v>
      </c>
      <c r="AB172" s="408">
        <v>0</v>
      </c>
      <c r="AC172" s="417">
        <v>0</v>
      </c>
      <c r="AD172" s="460"/>
      <c r="AE172" s="412">
        <v>7.9899999999999999E-2</v>
      </c>
      <c r="AF172" s="406">
        <v>774</v>
      </c>
      <c r="AG172" s="406">
        <v>545</v>
      </c>
      <c r="AH172" s="408">
        <v>647</v>
      </c>
      <c r="AI172" s="417">
        <v>1966</v>
      </c>
      <c r="AJ172" s="418">
        <v>0</v>
      </c>
      <c r="AK172" s="418">
        <v>0</v>
      </c>
      <c r="AL172" s="418">
        <v>0</v>
      </c>
      <c r="AM172" s="418">
        <v>129143.12249999997</v>
      </c>
      <c r="AN172" s="418">
        <v>1373.3999999999999</v>
      </c>
      <c r="AO172" s="418">
        <v>688.80000000000007</v>
      </c>
      <c r="AP172" s="419">
        <v>0</v>
      </c>
      <c r="AQ172" s="653">
        <v>0</v>
      </c>
      <c r="AR172" s="420">
        <v>131205.32249999995</v>
      </c>
      <c r="AT172" s="420">
        <v>119378</v>
      </c>
      <c r="AU172" s="420">
        <v>11827.322499999951</v>
      </c>
      <c r="AW172" s="15"/>
    </row>
    <row r="173" spans="1:49" s="25" customFormat="1" x14ac:dyDescent="0.25">
      <c r="A173" s="15" t="s">
        <v>1087</v>
      </c>
      <c r="B173" s="15" t="s">
        <v>646</v>
      </c>
      <c r="C173" s="459" t="s">
        <v>646</v>
      </c>
      <c r="D173" s="405" t="s">
        <v>1088</v>
      </c>
      <c r="E173" s="405" t="s">
        <v>645</v>
      </c>
      <c r="F173" s="446" t="s">
        <v>645</v>
      </c>
      <c r="G173" s="406">
        <v>11700</v>
      </c>
      <c r="H173" s="407">
        <v>6195</v>
      </c>
      <c r="I173" s="408">
        <v>10915.999999999998</v>
      </c>
      <c r="J173" s="409">
        <v>28811</v>
      </c>
      <c r="K173" s="410" t="s">
        <v>914</v>
      </c>
      <c r="L173" s="460"/>
      <c r="M173" s="412">
        <v>0.14968999999999999</v>
      </c>
      <c r="N173" s="407">
        <v>1751</v>
      </c>
      <c r="O173" s="406">
        <v>927</v>
      </c>
      <c r="P173" s="408">
        <v>1634</v>
      </c>
      <c r="Q173" s="413">
        <v>4312</v>
      </c>
      <c r="R173" s="412">
        <v>0.73251999999999995</v>
      </c>
      <c r="S173" s="408">
        <v>8570</v>
      </c>
      <c r="T173" s="406">
        <v>4538</v>
      </c>
      <c r="U173" s="408">
        <v>7996</v>
      </c>
      <c r="V173" s="413">
        <v>21104</v>
      </c>
      <c r="W173" s="417">
        <v>25416</v>
      </c>
      <c r="X173" s="460"/>
      <c r="Y173" s="412">
        <v>0.21104000000000001</v>
      </c>
      <c r="Z173" s="406">
        <v>2469</v>
      </c>
      <c r="AA173" s="406">
        <v>1307</v>
      </c>
      <c r="AB173" s="408">
        <v>2304</v>
      </c>
      <c r="AC173" s="417">
        <v>6080</v>
      </c>
      <c r="AD173" s="460"/>
      <c r="AE173" s="412">
        <v>0.3362</v>
      </c>
      <c r="AF173" s="406">
        <v>3934</v>
      </c>
      <c r="AG173" s="406">
        <v>2083</v>
      </c>
      <c r="AH173" s="408">
        <v>3670</v>
      </c>
      <c r="AI173" s="417">
        <v>9687</v>
      </c>
      <c r="AJ173" s="418">
        <v>0</v>
      </c>
      <c r="AK173" s="418">
        <v>0</v>
      </c>
      <c r="AL173" s="418">
        <v>0</v>
      </c>
      <c r="AM173" s="418">
        <v>151257.75</v>
      </c>
      <c r="AN173" s="418">
        <v>2587.1999999999998</v>
      </c>
      <c r="AO173" s="418">
        <v>4220.8</v>
      </c>
      <c r="AP173" s="419">
        <v>1216</v>
      </c>
      <c r="AQ173" s="653">
        <v>0</v>
      </c>
      <c r="AR173" s="420">
        <v>159281.75</v>
      </c>
      <c r="AT173" s="420">
        <v>166628</v>
      </c>
      <c r="AU173" s="420">
        <v>-7346.25</v>
      </c>
      <c r="AW173" s="15"/>
    </row>
    <row r="174" spans="1:49" s="25" customFormat="1" x14ac:dyDescent="0.25">
      <c r="A174" s="15" t="s">
        <v>1089</v>
      </c>
      <c r="B174" s="15" t="s">
        <v>648</v>
      </c>
      <c r="C174" s="459" t="s">
        <v>648</v>
      </c>
      <c r="D174" s="405" t="s">
        <v>1090</v>
      </c>
      <c r="E174" s="405" t="s">
        <v>647</v>
      </c>
      <c r="F174" s="446" t="s">
        <v>647</v>
      </c>
      <c r="G174" s="406">
        <v>7122</v>
      </c>
      <c r="H174" s="407">
        <v>4620</v>
      </c>
      <c r="I174" s="408">
        <v>5667</v>
      </c>
      <c r="J174" s="409">
        <v>17409</v>
      </c>
      <c r="K174" s="410" t="s">
        <v>914</v>
      </c>
      <c r="L174" s="460"/>
      <c r="M174" s="412">
        <v>0</v>
      </c>
      <c r="N174" s="407">
        <v>0</v>
      </c>
      <c r="O174" s="406">
        <v>0</v>
      </c>
      <c r="P174" s="408">
        <v>0</v>
      </c>
      <c r="Q174" s="413">
        <v>0</v>
      </c>
      <c r="R174" s="412">
        <v>1.491E-2</v>
      </c>
      <c r="S174" s="408">
        <v>106</v>
      </c>
      <c r="T174" s="406">
        <v>69</v>
      </c>
      <c r="U174" s="408">
        <v>84</v>
      </c>
      <c r="V174" s="413">
        <v>259</v>
      </c>
      <c r="W174" s="417">
        <v>259</v>
      </c>
      <c r="X174" s="460"/>
      <c r="Y174" s="412">
        <v>0</v>
      </c>
      <c r="Z174" s="406">
        <v>0</v>
      </c>
      <c r="AA174" s="406">
        <v>0</v>
      </c>
      <c r="AB174" s="408">
        <v>0</v>
      </c>
      <c r="AC174" s="417">
        <v>0</v>
      </c>
      <c r="AD174" s="460"/>
      <c r="AE174" s="412">
        <v>0.11133</v>
      </c>
      <c r="AF174" s="406">
        <v>793</v>
      </c>
      <c r="AG174" s="406">
        <v>514</v>
      </c>
      <c r="AH174" s="408">
        <v>631</v>
      </c>
      <c r="AI174" s="417">
        <v>1938</v>
      </c>
      <c r="AJ174" s="418">
        <v>0</v>
      </c>
      <c r="AK174" s="418">
        <v>0</v>
      </c>
      <c r="AL174" s="418">
        <v>0</v>
      </c>
      <c r="AM174" s="418">
        <v>91397.25</v>
      </c>
      <c r="AN174" s="418">
        <v>0</v>
      </c>
      <c r="AO174" s="418">
        <v>51.800000000000004</v>
      </c>
      <c r="AP174" s="419">
        <v>0</v>
      </c>
      <c r="AQ174" s="653">
        <v>0</v>
      </c>
      <c r="AR174" s="420">
        <v>91449.05</v>
      </c>
      <c r="AT174" s="420">
        <v>84606</v>
      </c>
      <c r="AU174" s="420">
        <v>6843.0500000000029</v>
      </c>
      <c r="AW174" s="15"/>
    </row>
    <row r="175" spans="1:49" s="25" customFormat="1" x14ac:dyDescent="0.25">
      <c r="A175" s="15" t="s">
        <v>1091</v>
      </c>
      <c r="B175" s="15" t="s">
        <v>650</v>
      </c>
      <c r="C175" s="459" t="s">
        <v>650</v>
      </c>
      <c r="D175" s="405" t="s">
        <v>1092</v>
      </c>
      <c r="E175" s="466" t="s">
        <v>649</v>
      </c>
      <c r="F175" s="717" t="s">
        <v>649</v>
      </c>
      <c r="G175" s="406">
        <v>9486.52</v>
      </c>
      <c r="H175" s="407">
        <v>6620.7120000000004</v>
      </c>
      <c r="I175" s="408">
        <v>6840</v>
      </c>
      <c r="J175" s="409">
        <v>22947.232</v>
      </c>
      <c r="K175" s="410" t="s">
        <v>914</v>
      </c>
      <c r="L175" s="460"/>
      <c r="M175" s="412">
        <v>0.15257000000000001</v>
      </c>
      <c r="N175" s="407">
        <v>1447</v>
      </c>
      <c r="O175" s="406">
        <v>1010</v>
      </c>
      <c r="P175" s="408">
        <v>1044</v>
      </c>
      <c r="Q175" s="413">
        <v>3501</v>
      </c>
      <c r="R175" s="412">
        <v>5.4280000000000002E-2</v>
      </c>
      <c r="S175" s="408">
        <v>515</v>
      </c>
      <c r="T175" s="406">
        <v>359</v>
      </c>
      <c r="U175" s="408">
        <v>371</v>
      </c>
      <c r="V175" s="413">
        <v>1245</v>
      </c>
      <c r="W175" s="417">
        <v>4746</v>
      </c>
      <c r="X175" s="460"/>
      <c r="Y175" s="412">
        <v>0.29521999999999998</v>
      </c>
      <c r="Z175" s="406">
        <v>2801</v>
      </c>
      <c r="AA175" s="406">
        <v>1955</v>
      </c>
      <c r="AB175" s="408">
        <v>2019</v>
      </c>
      <c r="AC175" s="417">
        <v>6775</v>
      </c>
      <c r="AD175" s="460"/>
      <c r="AE175" s="412">
        <v>0.19777</v>
      </c>
      <c r="AF175" s="406">
        <v>1876</v>
      </c>
      <c r="AG175" s="406">
        <v>1309</v>
      </c>
      <c r="AH175" s="408">
        <v>1353</v>
      </c>
      <c r="AI175" s="417">
        <v>4538</v>
      </c>
      <c r="AJ175" s="418">
        <v>0</v>
      </c>
      <c r="AK175" s="418">
        <v>0</v>
      </c>
      <c r="AL175" s="418">
        <v>0</v>
      </c>
      <c r="AM175" s="418">
        <v>120472.96799999999</v>
      </c>
      <c r="AN175" s="418">
        <v>2100.6</v>
      </c>
      <c r="AO175" s="418">
        <v>249</v>
      </c>
      <c r="AP175" s="419">
        <v>1355</v>
      </c>
      <c r="AQ175" s="653">
        <v>0</v>
      </c>
      <c r="AR175" s="420">
        <v>124177.568</v>
      </c>
      <c r="AT175" s="420">
        <v>105426</v>
      </c>
      <c r="AU175" s="420">
        <v>18751.567999999999</v>
      </c>
      <c r="AW175" s="15"/>
    </row>
    <row r="176" spans="1:49" s="25" customFormat="1" x14ac:dyDescent="0.25">
      <c r="A176" s="15" t="s">
        <v>1093</v>
      </c>
      <c r="B176" s="15" t="s">
        <v>651</v>
      </c>
      <c r="C176" s="459" t="s">
        <v>651</v>
      </c>
      <c r="D176" s="405" t="s">
        <v>1094</v>
      </c>
      <c r="E176" s="405">
        <v>509197</v>
      </c>
      <c r="F176" s="446">
        <v>509197</v>
      </c>
      <c r="G176" s="406">
        <v>9022.7200000000012</v>
      </c>
      <c r="H176" s="407">
        <v>5383.681333333333</v>
      </c>
      <c r="I176" s="408">
        <v>6750</v>
      </c>
      <c r="J176" s="409">
        <v>21156.401333333335</v>
      </c>
      <c r="K176" s="410" t="s">
        <v>914</v>
      </c>
      <c r="L176" s="460"/>
      <c r="M176" s="412">
        <v>0.12304</v>
      </c>
      <c r="N176" s="407">
        <v>1110</v>
      </c>
      <c r="O176" s="406">
        <v>662</v>
      </c>
      <c r="P176" s="408">
        <v>831</v>
      </c>
      <c r="Q176" s="413">
        <v>2603</v>
      </c>
      <c r="R176" s="412">
        <v>0.24812000000000001</v>
      </c>
      <c r="S176" s="408">
        <v>2239</v>
      </c>
      <c r="T176" s="406">
        <v>1336</v>
      </c>
      <c r="U176" s="408">
        <v>1675</v>
      </c>
      <c r="V176" s="413">
        <v>5250</v>
      </c>
      <c r="W176" s="417">
        <v>7853</v>
      </c>
      <c r="X176" s="460"/>
      <c r="Y176" s="412">
        <v>0.11561</v>
      </c>
      <c r="Z176" s="406">
        <v>1043</v>
      </c>
      <c r="AA176" s="406">
        <v>622</v>
      </c>
      <c r="AB176" s="408">
        <v>780</v>
      </c>
      <c r="AC176" s="417">
        <v>2445</v>
      </c>
      <c r="AD176" s="460"/>
      <c r="AE176" s="412">
        <v>0.11315</v>
      </c>
      <c r="AF176" s="406">
        <v>1021</v>
      </c>
      <c r="AG176" s="406">
        <v>609</v>
      </c>
      <c r="AH176" s="408">
        <v>764</v>
      </c>
      <c r="AI176" s="417">
        <v>2394</v>
      </c>
      <c r="AJ176" s="418">
        <v>0</v>
      </c>
      <c r="AK176" s="418">
        <v>0</v>
      </c>
      <c r="AL176" s="418">
        <v>0</v>
      </c>
      <c r="AM176" s="418">
        <v>111071.107</v>
      </c>
      <c r="AN176" s="418">
        <v>1561.8</v>
      </c>
      <c r="AO176" s="418">
        <v>1050</v>
      </c>
      <c r="AP176" s="419">
        <v>489</v>
      </c>
      <c r="AQ176" s="653">
        <v>0</v>
      </c>
      <c r="AR176" s="420">
        <v>114171.90700000001</v>
      </c>
      <c r="AT176" s="420">
        <v>103337</v>
      </c>
      <c r="AU176" s="420">
        <v>10834.907000000007</v>
      </c>
      <c r="AW176" s="15"/>
    </row>
    <row r="177" spans="1:49" s="25" customFormat="1" x14ac:dyDescent="0.25">
      <c r="A177" s="15" t="s">
        <v>1095</v>
      </c>
      <c r="B177" s="15" t="s">
        <v>653</v>
      </c>
      <c r="C177" s="459" t="s">
        <v>653</v>
      </c>
      <c r="D177" s="405" t="s">
        <v>1096</v>
      </c>
      <c r="E177" s="405" t="s">
        <v>652</v>
      </c>
      <c r="F177" s="446" t="s">
        <v>652</v>
      </c>
      <c r="G177" s="406">
        <v>5076</v>
      </c>
      <c r="H177" s="407">
        <v>4102</v>
      </c>
      <c r="I177" s="408">
        <v>4950.9999999999991</v>
      </c>
      <c r="J177" s="409">
        <v>14129</v>
      </c>
      <c r="K177" s="410" t="s">
        <v>914</v>
      </c>
      <c r="L177" s="460"/>
      <c r="M177" s="412">
        <v>0.93442999999999998</v>
      </c>
      <c r="N177" s="407">
        <v>4743</v>
      </c>
      <c r="O177" s="406">
        <v>3833</v>
      </c>
      <c r="P177" s="408">
        <v>4626</v>
      </c>
      <c r="Q177" s="413">
        <v>13202</v>
      </c>
      <c r="R177" s="412">
        <v>4.6559999999999997E-2</v>
      </c>
      <c r="S177" s="408">
        <v>236</v>
      </c>
      <c r="T177" s="406">
        <v>191</v>
      </c>
      <c r="U177" s="408">
        <v>231</v>
      </c>
      <c r="V177" s="413">
        <v>658</v>
      </c>
      <c r="W177" s="417">
        <v>13860</v>
      </c>
      <c r="X177" s="460"/>
      <c r="Y177" s="412">
        <v>0.13936999999999999</v>
      </c>
      <c r="Z177" s="406">
        <v>707</v>
      </c>
      <c r="AA177" s="406">
        <v>572</v>
      </c>
      <c r="AB177" s="408">
        <v>690</v>
      </c>
      <c r="AC177" s="417">
        <v>1969</v>
      </c>
      <c r="AD177" s="460"/>
      <c r="AE177" s="412">
        <v>0.50680999999999998</v>
      </c>
      <c r="AF177" s="406">
        <v>2573</v>
      </c>
      <c r="AG177" s="406">
        <v>2079</v>
      </c>
      <c r="AH177" s="408">
        <v>2509</v>
      </c>
      <c r="AI177" s="417">
        <v>7161</v>
      </c>
      <c r="AJ177" s="418">
        <v>0</v>
      </c>
      <c r="AK177" s="418">
        <v>0</v>
      </c>
      <c r="AL177" s="418">
        <v>0</v>
      </c>
      <c r="AM177" s="418">
        <v>74177.25</v>
      </c>
      <c r="AN177" s="418">
        <v>7921.2</v>
      </c>
      <c r="AO177" s="418">
        <v>131.6</v>
      </c>
      <c r="AP177" s="419">
        <v>393.8</v>
      </c>
      <c r="AQ177" s="653">
        <v>0</v>
      </c>
      <c r="AR177" s="420">
        <v>82623.850000000006</v>
      </c>
      <c r="AT177" s="420">
        <v>77468</v>
      </c>
      <c r="AU177" s="420">
        <v>5155.8500000000058</v>
      </c>
      <c r="AW177" s="15"/>
    </row>
    <row r="178" spans="1:49" s="25" customFormat="1" x14ac:dyDescent="0.25">
      <c r="A178" s="15" t="s">
        <v>1097</v>
      </c>
      <c r="B178" s="15" t="s">
        <v>655</v>
      </c>
      <c r="C178" s="464" t="s">
        <v>655</v>
      </c>
      <c r="D178" s="405" t="s">
        <v>1098</v>
      </c>
      <c r="E178" s="405" t="s">
        <v>654</v>
      </c>
      <c r="F178" s="446" t="s">
        <v>654</v>
      </c>
      <c r="G178" s="406">
        <v>8130</v>
      </c>
      <c r="H178" s="407">
        <v>5250</v>
      </c>
      <c r="I178" s="408">
        <v>7142</v>
      </c>
      <c r="J178" s="409">
        <v>20522</v>
      </c>
      <c r="K178" s="410" t="s">
        <v>914</v>
      </c>
      <c r="L178" s="460"/>
      <c r="M178" s="412">
        <v>0.84297</v>
      </c>
      <c r="N178" s="407">
        <v>6853</v>
      </c>
      <c r="O178" s="406">
        <v>4426</v>
      </c>
      <c r="P178" s="408">
        <v>6020</v>
      </c>
      <c r="Q178" s="413">
        <v>17299</v>
      </c>
      <c r="R178" s="412">
        <v>1.3089999999999999E-2</v>
      </c>
      <c r="S178" s="408">
        <v>106</v>
      </c>
      <c r="T178" s="406">
        <v>69</v>
      </c>
      <c r="U178" s="408">
        <v>93</v>
      </c>
      <c r="V178" s="413">
        <v>268</v>
      </c>
      <c r="W178" s="417">
        <v>17567</v>
      </c>
      <c r="X178" s="460"/>
      <c r="Y178" s="412">
        <v>0.18321000000000001</v>
      </c>
      <c r="Z178" s="406">
        <v>1489</v>
      </c>
      <c r="AA178" s="406">
        <v>962</v>
      </c>
      <c r="AB178" s="408">
        <v>1308</v>
      </c>
      <c r="AC178" s="417">
        <v>3759</v>
      </c>
      <c r="AD178" s="460"/>
      <c r="AE178" s="412">
        <v>0.47437000000000001</v>
      </c>
      <c r="AF178" s="406">
        <v>3857</v>
      </c>
      <c r="AG178" s="406">
        <v>2490</v>
      </c>
      <c r="AH178" s="408">
        <v>3388</v>
      </c>
      <c r="AI178" s="417">
        <v>9735</v>
      </c>
      <c r="AJ178" s="418">
        <v>0</v>
      </c>
      <c r="AK178" s="418">
        <v>0</v>
      </c>
      <c r="AL178" s="418">
        <v>0</v>
      </c>
      <c r="AM178" s="418">
        <v>107740.5</v>
      </c>
      <c r="AN178" s="418">
        <v>10379.4</v>
      </c>
      <c r="AO178" s="418">
        <v>53.6</v>
      </c>
      <c r="AP178" s="419">
        <v>751.80000000000007</v>
      </c>
      <c r="AQ178" s="653">
        <v>0</v>
      </c>
      <c r="AR178" s="420">
        <v>118925.3</v>
      </c>
      <c r="AT178" s="420">
        <v>118717</v>
      </c>
      <c r="AU178" s="420">
        <v>208.30000000000291</v>
      </c>
      <c r="AW178" s="15"/>
    </row>
    <row r="179" spans="1:49" s="25" customFormat="1" x14ac:dyDescent="0.25">
      <c r="A179" s="15" t="s">
        <v>1099</v>
      </c>
      <c r="B179" s="15" t="s">
        <v>656</v>
      </c>
      <c r="C179" s="464" t="s">
        <v>656</v>
      </c>
      <c r="D179" s="405" t="s">
        <v>1100</v>
      </c>
      <c r="E179" s="405">
        <v>206117</v>
      </c>
      <c r="F179" s="446">
        <v>206117</v>
      </c>
      <c r="G179" s="406">
        <v>8346</v>
      </c>
      <c r="H179" s="407">
        <v>6370</v>
      </c>
      <c r="I179" s="408">
        <v>14415</v>
      </c>
      <c r="J179" s="409">
        <v>29131</v>
      </c>
      <c r="K179" s="410" t="s">
        <v>914</v>
      </c>
      <c r="L179" s="460"/>
      <c r="M179" s="412">
        <v>0</v>
      </c>
      <c r="N179" s="407">
        <v>0</v>
      </c>
      <c r="O179" s="406">
        <v>0</v>
      </c>
      <c r="P179" s="408">
        <v>0</v>
      </c>
      <c r="Q179" s="413">
        <v>0</v>
      </c>
      <c r="R179" s="412">
        <v>2.3730000000000001E-2</v>
      </c>
      <c r="S179" s="408">
        <v>198</v>
      </c>
      <c r="T179" s="406">
        <v>151</v>
      </c>
      <c r="U179" s="408">
        <v>342</v>
      </c>
      <c r="V179" s="413">
        <v>691</v>
      </c>
      <c r="W179" s="417">
        <v>691</v>
      </c>
      <c r="X179" s="460"/>
      <c r="Y179" s="412">
        <v>0</v>
      </c>
      <c r="Z179" s="406">
        <v>0</v>
      </c>
      <c r="AA179" s="406">
        <v>0</v>
      </c>
      <c r="AB179" s="408">
        <v>0</v>
      </c>
      <c r="AC179" s="417">
        <v>0</v>
      </c>
      <c r="AD179" s="460"/>
      <c r="AE179" s="412">
        <v>0</v>
      </c>
      <c r="AF179" s="406">
        <v>0</v>
      </c>
      <c r="AG179" s="406">
        <v>0</v>
      </c>
      <c r="AH179" s="408">
        <v>0</v>
      </c>
      <c r="AI179" s="417">
        <v>0</v>
      </c>
      <c r="AJ179" s="418">
        <v>0</v>
      </c>
      <c r="AK179" s="418">
        <v>0</v>
      </c>
      <c r="AL179" s="418">
        <v>0</v>
      </c>
      <c r="AM179" s="418">
        <v>152937.75</v>
      </c>
      <c r="AN179" s="418">
        <v>0</v>
      </c>
      <c r="AO179" s="418">
        <v>138.20000000000002</v>
      </c>
      <c r="AP179" s="419">
        <v>0</v>
      </c>
      <c r="AQ179" s="653">
        <v>0</v>
      </c>
      <c r="AR179" s="420">
        <v>153075.95000000001</v>
      </c>
      <c r="AT179" s="420">
        <v>189122</v>
      </c>
      <c r="AU179" s="420">
        <v>-36046.049999999988</v>
      </c>
      <c r="AW179" s="15"/>
    </row>
    <row r="180" spans="1:49" s="25" customFormat="1" x14ac:dyDescent="0.25">
      <c r="A180" s="15" t="s">
        <v>1101</v>
      </c>
      <c r="B180" s="15" t="s">
        <v>657</v>
      </c>
      <c r="C180" s="464" t="s">
        <v>657</v>
      </c>
      <c r="D180" s="405" t="s">
        <v>1102</v>
      </c>
      <c r="E180" s="405">
        <v>206141</v>
      </c>
      <c r="F180" s="446">
        <v>206141</v>
      </c>
      <c r="G180" s="406">
        <v>7788</v>
      </c>
      <c r="H180" s="407">
        <v>4950.4000000000005</v>
      </c>
      <c r="I180" s="408">
        <v>4914.8571428571422</v>
      </c>
      <c r="J180" s="409">
        <v>17653.257142857143</v>
      </c>
      <c r="K180" s="410" t="s">
        <v>914</v>
      </c>
      <c r="L180" s="460"/>
      <c r="M180" s="412">
        <v>1.375E-2</v>
      </c>
      <c r="N180" s="407">
        <v>107</v>
      </c>
      <c r="O180" s="406">
        <v>68</v>
      </c>
      <c r="P180" s="408">
        <v>68</v>
      </c>
      <c r="Q180" s="413">
        <v>243</v>
      </c>
      <c r="R180" s="412">
        <v>0.10793</v>
      </c>
      <c r="S180" s="408">
        <v>841</v>
      </c>
      <c r="T180" s="406">
        <v>534</v>
      </c>
      <c r="U180" s="408">
        <v>530</v>
      </c>
      <c r="V180" s="413">
        <v>1905</v>
      </c>
      <c r="W180" s="417">
        <v>2148</v>
      </c>
      <c r="X180" s="460"/>
      <c r="Y180" s="412">
        <v>0.13474</v>
      </c>
      <c r="Z180" s="406">
        <v>1049</v>
      </c>
      <c r="AA180" s="406">
        <v>667</v>
      </c>
      <c r="AB180" s="408">
        <v>662</v>
      </c>
      <c r="AC180" s="417">
        <v>2378</v>
      </c>
      <c r="AD180" s="460"/>
      <c r="AE180" s="412">
        <v>0.13405</v>
      </c>
      <c r="AF180" s="406">
        <v>1044</v>
      </c>
      <c r="AG180" s="406">
        <v>664</v>
      </c>
      <c r="AH180" s="408">
        <v>659</v>
      </c>
      <c r="AI180" s="417">
        <v>2367</v>
      </c>
      <c r="AJ180" s="418">
        <v>0</v>
      </c>
      <c r="AK180" s="418">
        <v>0</v>
      </c>
      <c r="AL180" s="418">
        <v>0</v>
      </c>
      <c r="AM180" s="418">
        <v>92679.6</v>
      </c>
      <c r="AN180" s="418">
        <v>145.79999999999998</v>
      </c>
      <c r="AO180" s="418">
        <v>381</v>
      </c>
      <c r="AP180" s="419">
        <v>475.6</v>
      </c>
      <c r="AQ180" s="653">
        <v>0</v>
      </c>
      <c r="AR180" s="420">
        <v>93682.000000000015</v>
      </c>
      <c r="AT180" s="420">
        <v>76931</v>
      </c>
      <c r="AU180" s="420">
        <v>16751.000000000015</v>
      </c>
      <c r="AW180" s="15"/>
    </row>
    <row r="181" spans="1:49" s="25" customFormat="1" x14ac:dyDescent="0.25">
      <c r="A181" s="15" t="s">
        <v>1103</v>
      </c>
      <c r="B181" s="15" t="s">
        <v>659</v>
      </c>
      <c r="C181" s="464" t="s">
        <v>659</v>
      </c>
      <c r="D181" s="405" t="s">
        <v>1104</v>
      </c>
      <c r="E181" s="473" t="s">
        <v>658</v>
      </c>
      <c r="F181" s="720" t="s">
        <v>658</v>
      </c>
      <c r="G181" s="406">
        <v>15384</v>
      </c>
      <c r="H181" s="407">
        <v>7624.4000000000005</v>
      </c>
      <c r="I181" s="408">
        <v>11703</v>
      </c>
      <c r="J181" s="409">
        <v>34711.4</v>
      </c>
      <c r="K181" s="410" t="s">
        <v>914</v>
      </c>
      <c r="L181" s="460"/>
      <c r="M181" s="412">
        <v>0</v>
      </c>
      <c r="N181" s="407">
        <v>0</v>
      </c>
      <c r="O181" s="406">
        <v>0</v>
      </c>
      <c r="P181" s="408">
        <v>0</v>
      </c>
      <c r="Q181" s="413">
        <v>0</v>
      </c>
      <c r="R181" s="412">
        <v>1.9109999999999999E-2</v>
      </c>
      <c r="S181" s="408">
        <v>294</v>
      </c>
      <c r="T181" s="406">
        <v>146</v>
      </c>
      <c r="U181" s="408">
        <v>224</v>
      </c>
      <c r="V181" s="413">
        <v>664</v>
      </c>
      <c r="W181" s="417">
        <v>664</v>
      </c>
      <c r="X181" s="460"/>
      <c r="Y181" s="412">
        <v>0</v>
      </c>
      <c r="Z181" s="406">
        <v>0</v>
      </c>
      <c r="AA181" s="406">
        <v>0</v>
      </c>
      <c r="AB181" s="408">
        <v>0</v>
      </c>
      <c r="AC181" s="417">
        <v>0</v>
      </c>
      <c r="AD181" s="460"/>
      <c r="AE181" s="412">
        <v>0</v>
      </c>
      <c r="AF181" s="406">
        <v>0</v>
      </c>
      <c r="AG181" s="406">
        <v>0</v>
      </c>
      <c r="AH181" s="408">
        <v>0</v>
      </c>
      <c r="AI181" s="417">
        <v>0</v>
      </c>
      <c r="AJ181" s="418">
        <v>0</v>
      </c>
      <c r="AK181" s="418">
        <v>0</v>
      </c>
      <c r="AL181" s="418">
        <v>0</v>
      </c>
      <c r="AM181" s="418">
        <v>182234.85</v>
      </c>
      <c r="AN181" s="418">
        <v>0</v>
      </c>
      <c r="AO181" s="418">
        <v>132.80000000000001</v>
      </c>
      <c r="AP181" s="419">
        <v>0</v>
      </c>
      <c r="AQ181" s="653">
        <v>0</v>
      </c>
      <c r="AR181" s="420">
        <v>182367.65</v>
      </c>
      <c r="AT181" s="420">
        <v>172172</v>
      </c>
      <c r="AU181" s="420">
        <v>10195.649999999994</v>
      </c>
      <c r="AW181" s="15"/>
    </row>
    <row r="182" spans="1:49" s="25" customFormat="1" x14ac:dyDescent="0.25">
      <c r="A182" s="15" t="s">
        <v>1105</v>
      </c>
      <c r="B182" s="15" t="s">
        <v>661</v>
      </c>
      <c r="C182" s="475" t="s">
        <v>661</v>
      </c>
      <c r="D182" s="475"/>
      <c r="E182" s="405" t="s">
        <v>660</v>
      </c>
      <c r="F182" s="446" t="s">
        <v>660</v>
      </c>
      <c r="G182" s="406">
        <v>16061.039999999995</v>
      </c>
      <c r="H182" s="407">
        <v>9749.4320000000025</v>
      </c>
      <c r="I182" s="408">
        <v>13958</v>
      </c>
      <c r="J182" s="409">
        <v>39768.471999999994</v>
      </c>
      <c r="K182" s="410" t="s">
        <v>914</v>
      </c>
      <c r="L182" s="460"/>
      <c r="M182" s="412">
        <v>3.551E-2</v>
      </c>
      <c r="N182" s="407">
        <v>570</v>
      </c>
      <c r="O182" s="406">
        <v>346</v>
      </c>
      <c r="P182" s="408">
        <v>496</v>
      </c>
      <c r="Q182" s="413">
        <v>1412</v>
      </c>
      <c r="R182" s="412">
        <v>1.0120000000000001E-2</v>
      </c>
      <c r="S182" s="408">
        <v>163</v>
      </c>
      <c r="T182" s="406">
        <v>99</v>
      </c>
      <c r="U182" s="408">
        <v>141</v>
      </c>
      <c r="V182" s="413">
        <v>403</v>
      </c>
      <c r="W182" s="417">
        <v>1815</v>
      </c>
      <c r="X182" s="460"/>
      <c r="Y182" s="412">
        <v>0</v>
      </c>
      <c r="Z182" s="406">
        <v>0</v>
      </c>
      <c r="AA182" s="406">
        <v>0</v>
      </c>
      <c r="AB182" s="408">
        <v>0</v>
      </c>
      <c r="AC182" s="417">
        <v>0</v>
      </c>
      <c r="AD182" s="460"/>
      <c r="AE182" s="412">
        <v>6.4240000000000005E-2</v>
      </c>
      <c r="AF182" s="406">
        <v>1032</v>
      </c>
      <c r="AG182" s="406">
        <v>626</v>
      </c>
      <c r="AH182" s="408">
        <v>897</v>
      </c>
      <c r="AI182" s="417">
        <v>2555</v>
      </c>
      <c r="AJ182" s="418">
        <v>0</v>
      </c>
      <c r="AK182" s="418">
        <v>0</v>
      </c>
      <c r="AL182" s="418">
        <v>0</v>
      </c>
      <c r="AM182" s="418">
        <v>208784.47799999997</v>
      </c>
      <c r="AN182" s="418">
        <v>847.19999999999993</v>
      </c>
      <c r="AO182" s="418">
        <v>80.600000000000009</v>
      </c>
      <c r="AP182" s="419">
        <v>0</v>
      </c>
      <c r="AQ182" s="653">
        <v>0</v>
      </c>
      <c r="AR182" s="420">
        <v>209712.27799999999</v>
      </c>
      <c r="AT182" s="420">
        <v>189482</v>
      </c>
      <c r="AU182" s="420">
        <v>20230.277999999991</v>
      </c>
      <c r="AW182" s="15"/>
    </row>
    <row r="183" spans="1:49" s="25" customFormat="1" x14ac:dyDescent="0.25">
      <c r="A183" s="15" t="s">
        <v>1106</v>
      </c>
      <c r="B183" s="15" t="s">
        <v>662</v>
      </c>
      <c r="C183" s="464" t="s">
        <v>662</v>
      </c>
      <c r="D183" s="405" t="s">
        <v>1107</v>
      </c>
      <c r="E183" s="405">
        <v>258408</v>
      </c>
      <c r="F183" s="446">
        <v>258408</v>
      </c>
      <c r="G183" s="406">
        <v>0</v>
      </c>
      <c r="H183" s="407">
        <v>0</v>
      </c>
      <c r="I183" s="408">
        <v>3150</v>
      </c>
      <c r="J183" s="409">
        <v>3150</v>
      </c>
      <c r="K183" s="410" t="s">
        <v>914</v>
      </c>
      <c r="L183" s="460"/>
      <c r="M183" s="412">
        <v>7.0303030303030298E-2</v>
      </c>
      <c r="N183" s="407">
        <v>0</v>
      </c>
      <c r="O183" s="406">
        <v>0</v>
      </c>
      <c r="P183" s="408">
        <v>221</v>
      </c>
      <c r="Q183" s="413">
        <v>221</v>
      </c>
      <c r="R183" s="412">
        <v>0</v>
      </c>
      <c r="S183" s="408">
        <v>0</v>
      </c>
      <c r="T183" s="406">
        <v>0</v>
      </c>
      <c r="U183" s="408">
        <v>0</v>
      </c>
      <c r="V183" s="413">
        <v>0</v>
      </c>
      <c r="W183" s="417">
        <v>221</v>
      </c>
      <c r="X183" s="460"/>
      <c r="Y183" s="412">
        <v>0</v>
      </c>
      <c r="Z183" s="406">
        <v>0</v>
      </c>
      <c r="AA183" s="406">
        <v>0</v>
      </c>
      <c r="AB183" s="408">
        <v>0</v>
      </c>
      <c r="AC183" s="417">
        <v>0</v>
      </c>
      <c r="AD183" s="460"/>
      <c r="AE183" s="412">
        <v>0</v>
      </c>
      <c r="AF183" s="406">
        <v>0</v>
      </c>
      <c r="AG183" s="406">
        <v>0</v>
      </c>
      <c r="AH183" s="408">
        <v>0</v>
      </c>
      <c r="AI183" s="417">
        <v>0</v>
      </c>
      <c r="AJ183" s="418">
        <v>0</v>
      </c>
      <c r="AK183" s="418">
        <v>0</v>
      </c>
      <c r="AL183" s="418">
        <v>0</v>
      </c>
      <c r="AM183" s="418">
        <v>16537.5</v>
      </c>
      <c r="AN183" s="418">
        <v>132.6</v>
      </c>
      <c r="AO183" s="418">
        <v>0</v>
      </c>
      <c r="AP183" s="419">
        <v>0</v>
      </c>
      <c r="AQ183" s="653">
        <v>0</v>
      </c>
      <c r="AR183" s="420">
        <v>16670.099999999999</v>
      </c>
      <c r="AT183" s="420">
        <v>47325</v>
      </c>
      <c r="AU183" s="420">
        <v>-30654.9</v>
      </c>
      <c r="AW183" s="15"/>
    </row>
    <row r="184" spans="1:49" s="25" customFormat="1" x14ac:dyDescent="0.25">
      <c r="A184" s="15" t="s">
        <v>1108</v>
      </c>
      <c r="B184" s="15" t="s">
        <v>663</v>
      </c>
      <c r="C184" s="464" t="s">
        <v>663</v>
      </c>
      <c r="D184" s="405" t="s">
        <v>1109</v>
      </c>
      <c r="E184" s="405">
        <v>258406</v>
      </c>
      <c r="F184" s="446">
        <v>258406</v>
      </c>
      <c r="G184" s="406">
        <v>15963.439999999999</v>
      </c>
      <c r="H184" s="407">
        <v>13516.047999999995</v>
      </c>
      <c r="I184" s="408">
        <v>13500</v>
      </c>
      <c r="J184" s="409">
        <v>42979.487999999998</v>
      </c>
      <c r="K184" s="410" t="s">
        <v>914</v>
      </c>
      <c r="L184" s="460"/>
      <c r="M184" s="412">
        <v>7.3899999999999993E-2</v>
      </c>
      <c r="N184" s="407">
        <v>1180</v>
      </c>
      <c r="O184" s="406">
        <v>999</v>
      </c>
      <c r="P184" s="408">
        <v>998</v>
      </c>
      <c r="Q184" s="413">
        <v>3177</v>
      </c>
      <c r="R184" s="412">
        <v>0.12148</v>
      </c>
      <c r="S184" s="408">
        <v>1939</v>
      </c>
      <c r="T184" s="406">
        <v>1642</v>
      </c>
      <c r="U184" s="408">
        <v>1640</v>
      </c>
      <c r="V184" s="413">
        <v>5221</v>
      </c>
      <c r="W184" s="417">
        <v>8398</v>
      </c>
      <c r="X184" s="460"/>
      <c r="Y184" s="412">
        <v>3.0550000000000001E-2</v>
      </c>
      <c r="Z184" s="406">
        <v>488</v>
      </c>
      <c r="AA184" s="406">
        <v>413</v>
      </c>
      <c r="AB184" s="408">
        <v>412</v>
      </c>
      <c r="AC184" s="417">
        <v>1313</v>
      </c>
      <c r="AD184" s="460"/>
      <c r="AE184" s="412">
        <v>8.8510000000000005E-2</v>
      </c>
      <c r="AF184" s="406">
        <v>1413</v>
      </c>
      <c r="AG184" s="406">
        <v>1196</v>
      </c>
      <c r="AH184" s="408">
        <v>1195</v>
      </c>
      <c r="AI184" s="417">
        <v>3804</v>
      </c>
      <c r="AJ184" s="418">
        <v>0</v>
      </c>
      <c r="AK184" s="418">
        <v>0</v>
      </c>
      <c r="AL184" s="418">
        <v>0</v>
      </c>
      <c r="AM184" s="418">
        <v>225642.31199999998</v>
      </c>
      <c r="AN184" s="418">
        <v>1906.1999999999998</v>
      </c>
      <c r="AO184" s="418">
        <v>1044.2</v>
      </c>
      <c r="AP184" s="419">
        <v>262.60000000000002</v>
      </c>
      <c r="AQ184" s="653">
        <v>0</v>
      </c>
      <c r="AR184" s="420">
        <v>228855.31200000001</v>
      </c>
      <c r="AT184" s="420">
        <v>210377</v>
      </c>
      <c r="AU184" s="420">
        <v>18478.312000000005</v>
      </c>
      <c r="AW184" s="15"/>
    </row>
    <row r="185" spans="1:49" s="25" customFormat="1" x14ac:dyDescent="0.25">
      <c r="A185" s="15" t="s">
        <v>664</v>
      </c>
      <c r="B185" s="15" t="s">
        <v>664</v>
      </c>
      <c r="C185" s="464" t="s">
        <v>664</v>
      </c>
      <c r="D185" s="405"/>
      <c r="E185" s="405"/>
      <c r="F185" s="446">
        <v>2751454</v>
      </c>
      <c r="G185" s="406">
        <v>0</v>
      </c>
      <c r="H185" s="407">
        <v>6486.1440000000002</v>
      </c>
      <c r="I185" s="408">
        <v>0</v>
      </c>
      <c r="J185" s="409">
        <v>6486.1440000000002</v>
      </c>
      <c r="K185" s="410" t="s">
        <v>914</v>
      </c>
      <c r="L185" s="460"/>
      <c r="M185" s="412">
        <v>0.77514000000000005</v>
      </c>
      <c r="N185" s="407">
        <v>0</v>
      </c>
      <c r="O185" s="406">
        <v>5028</v>
      </c>
      <c r="P185" s="408">
        <v>0</v>
      </c>
      <c r="Q185" s="413">
        <v>5028</v>
      </c>
      <c r="R185" s="412">
        <v>0.11526</v>
      </c>
      <c r="S185" s="408">
        <v>0</v>
      </c>
      <c r="T185" s="406">
        <v>748</v>
      </c>
      <c r="U185" s="408">
        <v>0</v>
      </c>
      <c r="V185" s="413">
        <v>748</v>
      </c>
      <c r="W185" s="417">
        <v>5776</v>
      </c>
      <c r="X185" s="460"/>
      <c r="Y185" s="412">
        <v>0</v>
      </c>
      <c r="Z185" s="406">
        <v>0</v>
      </c>
      <c r="AA185" s="406">
        <v>0</v>
      </c>
      <c r="AB185" s="408">
        <v>0</v>
      </c>
      <c r="AC185" s="417">
        <v>0</v>
      </c>
      <c r="AD185" s="460"/>
      <c r="AE185" s="412">
        <v>0.36904999999999999</v>
      </c>
      <c r="AF185" s="406">
        <v>0</v>
      </c>
      <c r="AG185" s="406">
        <v>2394</v>
      </c>
      <c r="AH185" s="408">
        <v>0</v>
      </c>
      <c r="AI185" s="417">
        <v>2394</v>
      </c>
      <c r="AJ185" s="418">
        <v>0</v>
      </c>
      <c r="AK185" s="418">
        <v>0</v>
      </c>
      <c r="AL185" s="418">
        <v>0</v>
      </c>
      <c r="AM185" s="418">
        <v>34052.256000000001</v>
      </c>
      <c r="AN185" s="418">
        <v>3016.7999999999997</v>
      </c>
      <c r="AO185" s="418">
        <v>149.6</v>
      </c>
      <c r="AP185" s="419">
        <v>0</v>
      </c>
      <c r="AQ185" s="653">
        <v>0</v>
      </c>
      <c r="AR185" s="420">
        <v>37218.656000000003</v>
      </c>
      <c r="AT185" s="420">
        <v>0</v>
      </c>
      <c r="AU185" s="420">
        <v>37218.656000000003</v>
      </c>
      <c r="AW185" s="15"/>
    </row>
    <row r="186" spans="1:49" s="25" customFormat="1" x14ac:dyDescent="0.25">
      <c r="A186" s="15" t="s">
        <v>1110</v>
      </c>
      <c r="B186" s="15" t="s">
        <v>666</v>
      </c>
      <c r="C186" s="472" t="s">
        <v>666</v>
      </c>
      <c r="D186" s="405" t="s">
        <v>1111</v>
      </c>
      <c r="E186" s="405" t="s">
        <v>665</v>
      </c>
      <c r="F186" s="446" t="s">
        <v>665</v>
      </c>
      <c r="G186" s="406">
        <v>4314</v>
      </c>
      <c r="H186" s="407">
        <v>2520</v>
      </c>
      <c r="I186" s="408">
        <v>2863.0000000000005</v>
      </c>
      <c r="J186" s="409">
        <v>9697</v>
      </c>
      <c r="K186" s="410" t="s">
        <v>914</v>
      </c>
      <c r="L186" s="460"/>
      <c r="M186" s="412">
        <v>0.57955999999999996</v>
      </c>
      <c r="N186" s="407">
        <v>2500</v>
      </c>
      <c r="O186" s="406">
        <v>1460</v>
      </c>
      <c r="P186" s="408">
        <v>1659</v>
      </c>
      <c r="Q186" s="413">
        <v>5619</v>
      </c>
      <c r="R186" s="412">
        <v>0.35415000000000002</v>
      </c>
      <c r="S186" s="408">
        <v>1528</v>
      </c>
      <c r="T186" s="406">
        <v>892</v>
      </c>
      <c r="U186" s="408">
        <v>1014</v>
      </c>
      <c r="V186" s="413">
        <v>3434</v>
      </c>
      <c r="W186" s="417">
        <v>9053</v>
      </c>
      <c r="X186" s="460"/>
      <c r="Y186" s="412">
        <v>0.92813999999999997</v>
      </c>
      <c r="Z186" s="406">
        <v>4004</v>
      </c>
      <c r="AA186" s="406">
        <v>2339</v>
      </c>
      <c r="AB186" s="408">
        <v>2657</v>
      </c>
      <c r="AC186" s="417">
        <v>9000</v>
      </c>
      <c r="AD186" s="460"/>
      <c r="AE186" s="412">
        <v>0.21814</v>
      </c>
      <c r="AF186" s="406">
        <v>941</v>
      </c>
      <c r="AG186" s="406">
        <v>550</v>
      </c>
      <c r="AH186" s="408">
        <v>625</v>
      </c>
      <c r="AI186" s="417">
        <v>2116</v>
      </c>
      <c r="AJ186" s="418">
        <v>0</v>
      </c>
      <c r="AK186" s="418">
        <v>0</v>
      </c>
      <c r="AL186" s="418">
        <v>0</v>
      </c>
      <c r="AM186" s="418">
        <v>50909.25</v>
      </c>
      <c r="AN186" s="418">
        <v>3371.4</v>
      </c>
      <c r="AO186" s="418">
        <v>686.80000000000007</v>
      </c>
      <c r="AP186" s="419">
        <v>1800</v>
      </c>
      <c r="AQ186" s="653">
        <v>0</v>
      </c>
      <c r="AR186" s="420">
        <v>56767.450000000004</v>
      </c>
      <c r="AT186" s="420">
        <v>49704</v>
      </c>
      <c r="AU186" s="420">
        <v>7063.4500000000044</v>
      </c>
      <c r="AW186" s="15"/>
    </row>
    <row r="187" spans="1:49" s="25" customFormat="1" x14ac:dyDescent="0.25">
      <c r="A187" s="15" t="s">
        <v>1112</v>
      </c>
      <c r="B187" s="15" t="s">
        <v>667</v>
      </c>
      <c r="C187" s="459" t="s">
        <v>667</v>
      </c>
      <c r="D187" s="405" t="s">
        <v>1113</v>
      </c>
      <c r="E187" s="405">
        <v>206146</v>
      </c>
      <c r="F187" s="446">
        <v>206146</v>
      </c>
      <c r="G187" s="406">
        <v>7734</v>
      </c>
      <c r="H187" s="407">
        <v>4018</v>
      </c>
      <c r="I187" s="408">
        <v>6120</v>
      </c>
      <c r="J187" s="409">
        <v>17872</v>
      </c>
      <c r="K187" s="410" t="s">
        <v>914</v>
      </c>
      <c r="L187" s="460"/>
      <c r="M187" s="412">
        <v>4.8590000000000001E-2</v>
      </c>
      <c r="N187" s="407">
        <v>376</v>
      </c>
      <c r="O187" s="406">
        <v>195</v>
      </c>
      <c r="P187" s="408">
        <v>297</v>
      </c>
      <c r="Q187" s="413">
        <v>868</v>
      </c>
      <c r="R187" s="412">
        <v>0.16633000000000001</v>
      </c>
      <c r="S187" s="408">
        <v>1286</v>
      </c>
      <c r="T187" s="406">
        <v>668</v>
      </c>
      <c r="U187" s="408">
        <v>1018</v>
      </c>
      <c r="V187" s="413">
        <v>2972</v>
      </c>
      <c r="W187" s="417">
        <v>3840</v>
      </c>
      <c r="X187" s="460"/>
      <c r="Y187" s="412">
        <v>1.495E-2</v>
      </c>
      <c r="Z187" s="406">
        <v>116</v>
      </c>
      <c r="AA187" s="406">
        <v>60</v>
      </c>
      <c r="AB187" s="408">
        <v>91</v>
      </c>
      <c r="AC187" s="417">
        <v>267</v>
      </c>
      <c r="AD187" s="460"/>
      <c r="AE187" s="412">
        <v>0.32893</v>
      </c>
      <c r="AF187" s="406">
        <v>2544</v>
      </c>
      <c r="AG187" s="406">
        <v>1322</v>
      </c>
      <c r="AH187" s="408">
        <v>2013</v>
      </c>
      <c r="AI187" s="417">
        <v>5879</v>
      </c>
      <c r="AJ187" s="418">
        <v>0</v>
      </c>
      <c r="AK187" s="418">
        <v>0</v>
      </c>
      <c r="AL187" s="418">
        <v>0</v>
      </c>
      <c r="AM187" s="418">
        <v>93828</v>
      </c>
      <c r="AN187" s="418">
        <v>520.79999999999995</v>
      </c>
      <c r="AO187" s="418">
        <v>594.4</v>
      </c>
      <c r="AP187" s="419">
        <v>53.400000000000006</v>
      </c>
      <c r="AQ187" s="653">
        <v>0</v>
      </c>
      <c r="AR187" s="420">
        <v>94996.599999999991</v>
      </c>
      <c r="AT187" s="420">
        <v>93129</v>
      </c>
      <c r="AU187" s="420">
        <v>1867.5999999999913</v>
      </c>
      <c r="AW187" s="15"/>
    </row>
    <row r="188" spans="1:49" s="25" customFormat="1" x14ac:dyDescent="0.25">
      <c r="A188" s="15" t="s">
        <v>1114</v>
      </c>
      <c r="B188" s="15" t="s">
        <v>669</v>
      </c>
      <c r="C188" s="459" t="s">
        <v>669</v>
      </c>
      <c r="D188" s="405" t="s">
        <v>1115</v>
      </c>
      <c r="E188" s="405" t="s">
        <v>668</v>
      </c>
      <c r="F188" s="446" t="s">
        <v>668</v>
      </c>
      <c r="G188" s="406">
        <v>5160</v>
      </c>
      <c r="H188" s="407">
        <v>4410</v>
      </c>
      <c r="I188" s="408">
        <v>4295</v>
      </c>
      <c r="J188" s="409">
        <v>13865</v>
      </c>
      <c r="K188" s="410" t="s">
        <v>914</v>
      </c>
      <c r="L188" s="460"/>
      <c r="M188" s="412">
        <v>0.74507000000000001</v>
      </c>
      <c r="N188" s="407">
        <v>3845</v>
      </c>
      <c r="O188" s="406">
        <v>3286</v>
      </c>
      <c r="P188" s="408">
        <v>3200</v>
      </c>
      <c r="Q188" s="413">
        <v>10331</v>
      </c>
      <c r="R188" s="412">
        <v>0.23672000000000001</v>
      </c>
      <c r="S188" s="408">
        <v>1221</v>
      </c>
      <c r="T188" s="406">
        <v>1044</v>
      </c>
      <c r="U188" s="408">
        <v>1017</v>
      </c>
      <c r="V188" s="413">
        <v>3282</v>
      </c>
      <c r="W188" s="417">
        <v>13613</v>
      </c>
      <c r="X188" s="460"/>
      <c r="Y188" s="412">
        <v>9.4079999999999997E-2</v>
      </c>
      <c r="Z188" s="406">
        <v>485</v>
      </c>
      <c r="AA188" s="406">
        <v>415</v>
      </c>
      <c r="AB188" s="408">
        <v>404</v>
      </c>
      <c r="AC188" s="417">
        <v>1304</v>
      </c>
      <c r="AD188" s="460"/>
      <c r="AE188" s="412">
        <v>0.56903999999999999</v>
      </c>
      <c r="AF188" s="406">
        <v>2936</v>
      </c>
      <c r="AG188" s="406">
        <v>2509</v>
      </c>
      <c r="AH188" s="408">
        <v>2444</v>
      </c>
      <c r="AI188" s="417">
        <v>7889</v>
      </c>
      <c r="AJ188" s="418">
        <v>0</v>
      </c>
      <c r="AK188" s="418">
        <v>0</v>
      </c>
      <c r="AL188" s="418">
        <v>0</v>
      </c>
      <c r="AM188" s="418">
        <v>72791.25</v>
      </c>
      <c r="AN188" s="418">
        <v>6198.5999999999995</v>
      </c>
      <c r="AO188" s="418">
        <v>656.40000000000009</v>
      </c>
      <c r="AP188" s="419">
        <v>260.8</v>
      </c>
      <c r="AQ188" s="653">
        <v>0</v>
      </c>
      <c r="AR188" s="420">
        <v>79907.05</v>
      </c>
      <c r="AT188" s="420">
        <v>67370</v>
      </c>
      <c r="AU188" s="420">
        <v>12537.050000000003</v>
      </c>
      <c r="AW188" s="15"/>
    </row>
    <row r="189" spans="1:49" s="25" customFormat="1" x14ac:dyDescent="0.25">
      <c r="A189" s="15" t="s">
        <v>1116</v>
      </c>
      <c r="B189" s="15" t="s">
        <v>670</v>
      </c>
      <c r="C189" s="459" t="s">
        <v>670</v>
      </c>
      <c r="D189" s="405" t="s">
        <v>1117</v>
      </c>
      <c r="E189" s="405">
        <v>2534321</v>
      </c>
      <c r="F189" s="446">
        <v>2534321</v>
      </c>
      <c r="G189" s="406">
        <v>10374.52</v>
      </c>
      <c r="H189" s="407">
        <v>9660</v>
      </c>
      <c r="I189" s="408">
        <v>9892.9999999999982</v>
      </c>
      <c r="J189" s="409">
        <v>29927.519999999997</v>
      </c>
      <c r="K189" s="410" t="s">
        <v>914</v>
      </c>
      <c r="L189" s="460"/>
      <c r="M189" s="412">
        <v>0.37756000000000001</v>
      </c>
      <c r="N189" s="407">
        <v>3917</v>
      </c>
      <c r="O189" s="406">
        <v>3647</v>
      </c>
      <c r="P189" s="408">
        <v>3735</v>
      </c>
      <c r="Q189" s="413">
        <v>11299</v>
      </c>
      <c r="R189" s="412">
        <v>0.52376999999999996</v>
      </c>
      <c r="S189" s="408">
        <v>5434</v>
      </c>
      <c r="T189" s="406">
        <v>5060</v>
      </c>
      <c r="U189" s="408">
        <v>5182</v>
      </c>
      <c r="V189" s="413">
        <v>15676</v>
      </c>
      <c r="W189" s="417">
        <v>26975</v>
      </c>
      <c r="X189" s="460"/>
      <c r="Y189" s="412">
        <v>0</v>
      </c>
      <c r="Z189" s="406">
        <v>0</v>
      </c>
      <c r="AA189" s="406">
        <v>0</v>
      </c>
      <c r="AB189" s="408">
        <v>0</v>
      </c>
      <c r="AC189" s="417">
        <v>0</v>
      </c>
      <c r="AD189" s="460"/>
      <c r="AE189" s="412">
        <v>0.35031000000000001</v>
      </c>
      <c r="AF189" s="406">
        <v>3634</v>
      </c>
      <c r="AG189" s="406">
        <v>3384</v>
      </c>
      <c r="AH189" s="408">
        <v>3466</v>
      </c>
      <c r="AI189" s="417">
        <v>10484</v>
      </c>
      <c r="AJ189" s="418">
        <v>0</v>
      </c>
      <c r="AK189" s="418">
        <v>0</v>
      </c>
      <c r="AL189" s="418">
        <v>0</v>
      </c>
      <c r="AM189" s="418">
        <v>157119.47999999998</v>
      </c>
      <c r="AN189" s="418">
        <v>6779.4</v>
      </c>
      <c r="AO189" s="418">
        <v>3135.2000000000003</v>
      </c>
      <c r="AP189" s="419">
        <v>0</v>
      </c>
      <c r="AQ189" s="653">
        <v>0</v>
      </c>
      <c r="AR189" s="420">
        <v>167034.07999999999</v>
      </c>
      <c r="AT189" s="420">
        <v>169977</v>
      </c>
      <c r="AU189" s="420">
        <v>-2942.9200000000128</v>
      </c>
      <c r="AW189" s="15"/>
    </row>
    <row r="190" spans="1:49" s="25" customFormat="1" x14ac:dyDescent="0.25">
      <c r="A190" s="15" t="s">
        <v>1118</v>
      </c>
      <c r="B190" s="15" t="s">
        <v>672</v>
      </c>
      <c r="C190" s="461" t="s">
        <v>672</v>
      </c>
      <c r="D190" s="405" t="s">
        <v>1119</v>
      </c>
      <c r="E190" s="405" t="s">
        <v>671</v>
      </c>
      <c r="F190" s="446" t="s">
        <v>671</v>
      </c>
      <c r="G190" s="406">
        <v>18505</v>
      </c>
      <c r="H190" s="407">
        <v>8901.5733333333337</v>
      </c>
      <c r="I190" s="408">
        <v>17915.000000000004</v>
      </c>
      <c r="J190" s="409">
        <v>45321.573333333334</v>
      </c>
      <c r="K190" s="410" t="s">
        <v>914</v>
      </c>
      <c r="L190" s="460"/>
      <c r="M190" s="412">
        <v>3.5119999999999998E-2</v>
      </c>
      <c r="N190" s="407">
        <v>650</v>
      </c>
      <c r="O190" s="406">
        <v>313</v>
      </c>
      <c r="P190" s="408">
        <v>629</v>
      </c>
      <c r="Q190" s="413">
        <v>1592</v>
      </c>
      <c r="R190" s="412">
        <v>9.9839999999999998E-2</v>
      </c>
      <c r="S190" s="408">
        <v>1848</v>
      </c>
      <c r="T190" s="406">
        <v>889</v>
      </c>
      <c r="U190" s="408">
        <v>1789</v>
      </c>
      <c r="V190" s="413">
        <v>4526</v>
      </c>
      <c r="W190" s="417">
        <v>6118</v>
      </c>
      <c r="X190" s="460"/>
      <c r="Y190" s="412">
        <v>0</v>
      </c>
      <c r="Z190" s="406">
        <v>0</v>
      </c>
      <c r="AA190" s="406">
        <v>0</v>
      </c>
      <c r="AB190" s="408">
        <v>0</v>
      </c>
      <c r="AC190" s="417">
        <v>0</v>
      </c>
      <c r="AD190" s="460"/>
      <c r="AE190" s="412">
        <v>1.2840000000000001E-2</v>
      </c>
      <c r="AF190" s="406">
        <v>238</v>
      </c>
      <c r="AG190" s="406">
        <v>114</v>
      </c>
      <c r="AH190" s="408">
        <v>230</v>
      </c>
      <c r="AI190" s="417">
        <v>582</v>
      </c>
      <c r="AJ190" s="418">
        <v>0</v>
      </c>
      <c r="AK190" s="418">
        <v>0</v>
      </c>
      <c r="AL190" s="418">
        <v>0</v>
      </c>
      <c r="AM190" s="418">
        <v>237938.26</v>
      </c>
      <c r="AN190" s="418">
        <v>955.19999999999993</v>
      </c>
      <c r="AO190" s="418">
        <v>905.2</v>
      </c>
      <c r="AP190" s="419">
        <v>0</v>
      </c>
      <c r="AQ190" s="653">
        <v>0</v>
      </c>
      <c r="AR190" s="420">
        <v>239798.66000000003</v>
      </c>
      <c r="AT190" s="420">
        <v>254301</v>
      </c>
      <c r="AU190" s="420">
        <v>-14502.339999999967</v>
      </c>
      <c r="AW190" s="15"/>
    </row>
    <row r="191" spans="1:49" s="25" customFormat="1" x14ac:dyDescent="0.25">
      <c r="A191" s="15" t="s">
        <v>1120</v>
      </c>
      <c r="B191" s="15" t="s">
        <v>674</v>
      </c>
      <c r="C191" s="459" t="s">
        <v>674</v>
      </c>
      <c r="D191" s="405" t="s">
        <v>1121</v>
      </c>
      <c r="E191" s="405" t="s">
        <v>673</v>
      </c>
      <c r="F191" s="446" t="s">
        <v>673</v>
      </c>
      <c r="G191" s="406">
        <v>4608</v>
      </c>
      <c r="H191" s="407">
        <v>1890</v>
      </c>
      <c r="I191" s="408">
        <v>2683.9999999999995</v>
      </c>
      <c r="J191" s="409">
        <v>9182</v>
      </c>
      <c r="K191" s="410" t="s">
        <v>914</v>
      </c>
      <c r="L191" s="460"/>
      <c r="M191" s="412">
        <v>0.28087000000000001</v>
      </c>
      <c r="N191" s="407">
        <v>1294</v>
      </c>
      <c r="O191" s="406">
        <v>531</v>
      </c>
      <c r="P191" s="408">
        <v>754</v>
      </c>
      <c r="Q191" s="413">
        <v>2579</v>
      </c>
      <c r="R191" s="412">
        <v>0.39800999999999997</v>
      </c>
      <c r="S191" s="408">
        <v>1834</v>
      </c>
      <c r="T191" s="406">
        <v>752</v>
      </c>
      <c r="U191" s="408">
        <v>1068</v>
      </c>
      <c r="V191" s="413">
        <v>3654</v>
      </c>
      <c r="W191" s="417">
        <v>6233</v>
      </c>
      <c r="X191" s="460"/>
      <c r="Y191" s="412">
        <v>7.9149999999999998E-2</v>
      </c>
      <c r="Z191" s="406">
        <v>365</v>
      </c>
      <c r="AA191" s="406">
        <v>150</v>
      </c>
      <c r="AB191" s="408">
        <v>212</v>
      </c>
      <c r="AC191" s="417">
        <v>727</v>
      </c>
      <c r="AD191" s="460"/>
      <c r="AE191" s="412">
        <v>0.23293</v>
      </c>
      <c r="AF191" s="406">
        <v>1073</v>
      </c>
      <c r="AG191" s="406">
        <v>440</v>
      </c>
      <c r="AH191" s="408">
        <v>625</v>
      </c>
      <c r="AI191" s="417">
        <v>2138</v>
      </c>
      <c r="AJ191" s="418">
        <v>0</v>
      </c>
      <c r="AK191" s="418">
        <v>0</v>
      </c>
      <c r="AL191" s="418">
        <v>0</v>
      </c>
      <c r="AM191" s="418">
        <v>48205.5</v>
      </c>
      <c r="AN191" s="418">
        <v>1547.3999999999999</v>
      </c>
      <c r="AO191" s="418">
        <v>730.80000000000007</v>
      </c>
      <c r="AP191" s="419">
        <v>145.4</v>
      </c>
      <c r="AQ191" s="653">
        <v>0</v>
      </c>
      <c r="AR191" s="420">
        <v>50629.100000000006</v>
      </c>
      <c r="AT191" s="420">
        <v>35601</v>
      </c>
      <c r="AU191" s="420">
        <v>15028.100000000006</v>
      </c>
      <c r="AW191" s="15"/>
    </row>
    <row r="192" spans="1:49" s="25" customFormat="1" x14ac:dyDescent="0.25">
      <c r="A192" s="15" t="s">
        <v>1122</v>
      </c>
      <c r="B192" s="15" t="s">
        <v>676</v>
      </c>
      <c r="C192" s="475" t="s">
        <v>676</v>
      </c>
      <c r="D192" s="405" t="s">
        <v>1123</v>
      </c>
      <c r="E192" s="466" t="s">
        <v>675</v>
      </c>
      <c r="F192" s="717" t="s">
        <v>675</v>
      </c>
      <c r="G192" s="406">
        <v>14010</v>
      </c>
      <c r="H192" s="407">
        <v>11284</v>
      </c>
      <c r="I192" s="408">
        <v>11274</v>
      </c>
      <c r="J192" s="409">
        <v>36568</v>
      </c>
      <c r="K192" s="410" t="s">
        <v>914</v>
      </c>
      <c r="L192" s="460"/>
      <c r="M192" s="412">
        <v>0.74539999999999995</v>
      </c>
      <c r="N192" s="407">
        <v>10443</v>
      </c>
      <c r="O192" s="406">
        <v>8411</v>
      </c>
      <c r="P192" s="408">
        <v>8404</v>
      </c>
      <c r="Q192" s="413">
        <v>27258</v>
      </c>
      <c r="R192" s="412">
        <v>0.12701000000000001</v>
      </c>
      <c r="S192" s="408">
        <v>1779</v>
      </c>
      <c r="T192" s="406">
        <v>1433</v>
      </c>
      <c r="U192" s="408">
        <v>1432</v>
      </c>
      <c r="V192" s="413">
        <v>4644</v>
      </c>
      <c r="W192" s="417">
        <v>31902</v>
      </c>
      <c r="X192" s="460"/>
      <c r="Y192" s="412">
        <v>0.62816000000000005</v>
      </c>
      <c r="Z192" s="406">
        <v>8801</v>
      </c>
      <c r="AA192" s="406">
        <v>7088</v>
      </c>
      <c r="AB192" s="408">
        <v>7082</v>
      </c>
      <c r="AC192" s="417">
        <v>22971</v>
      </c>
      <c r="AD192" s="460"/>
      <c r="AE192" s="412">
        <v>0.30517</v>
      </c>
      <c r="AF192" s="406">
        <v>4275</v>
      </c>
      <c r="AG192" s="406">
        <v>3444</v>
      </c>
      <c r="AH192" s="408">
        <v>3440</v>
      </c>
      <c r="AI192" s="417">
        <v>11159</v>
      </c>
      <c r="AJ192" s="418">
        <v>0</v>
      </c>
      <c r="AK192" s="418">
        <v>0</v>
      </c>
      <c r="AL192" s="418">
        <v>0</v>
      </c>
      <c r="AM192" s="418">
        <v>191982</v>
      </c>
      <c r="AN192" s="418">
        <v>16354.8</v>
      </c>
      <c r="AO192" s="418">
        <v>928.80000000000007</v>
      </c>
      <c r="AP192" s="419">
        <v>4594.2</v>
      </c>
      <c r="AQ192" s="653">
        <v>0</v>
      </c>
      <c r="AR192" s="420">
        <v>213859.8</v>
      </c>
      <c r="AT192" s="420">
        <v>170005</v>
      </c>
      <c r="AU192" s="420">
        <v>43854.799999999988</v>
      </c>
      <c r="AW192" s="15"/>
    </row>
    <row r="193" spans="1:49" s="25" customFormat="1" x14ac:dyDescent="0.25">
      <c r="A193" s="15" t="s">
        <v>1124</v>
      </c>
      <c r="B193" s="15" t="s">
        <v>678</v>
      </c>
      <c r="C193" s="459" t="s">
        <v>678</v>
      </c>
      <c r="D193" s="405" t="s">
        <v>1125</v>
      </c>
      <c r="E193" s="405" t="s">
        <v>677</v>
      </c>
      <c r="F193" s="446" t="s">
        <v>677</v>
      </c>
      <c r="G193" s="406">
        <v>16969.490000000002</v>
      </c>
      <c r="H193" s="407">
        <v>11234.384000000002</v>
      </c>
      <c r="I193" s="408">
        <v>11811</v>
      </c>
      <c r="J193" s="409">
        <v>40014.874000000003</v>
      </c>
      <c r="K193" s="410" t="s">
        <v>914</v>
      </c>
      <c r="L193" s="460"/>
      <c r="M193" s="412">
        <v>0.27503</v>
      </c>
      <c r="N193" s="407">
        <v>4667</v>
      </c>
      <c r="O193" s="406">
        <v>3090</v>
      </c>
      <c r="P193" s="408">
        <v>3248</v>
      </c>
      <c r="Q193" s="413">
        <v>11005</v>
      </c>
      <c r="R193" s="412">
        <v>0.37147999999999998</v>
      </c>
      <c r="S193" s="408">
        <v>6304</v>
      </c>
      <c r="T193" s="406">
        <v>4173</v>
      </c>
      <c r="U193" s="408">
        <v>4388</v>
      </c>
      <c r="V193" s="413">
        <v>14865</v>
      </c>
      <c r="W193" s="417">
        <v>25870</v>
      </c>
      <c r="X193" s="460"/>
      <c r="Y193" s="412">
        <v>0</v>
      </c>
      <c r="Z193" s="406">
        <v>0</v>
      </c>
      <c r="AA193" s="406">
        <v>0</v>
      </c>
      <c r="AB193" s="408">
        <v>0</v>
      </c>
      <c r="AC193" s="417">
        <v>0</v>
      </c>
      <c r="AD193" s="460"/>
      <c r="AE193" s="412">
        <v>0.10617</v>
      </c>
      <c r="AF193" s="406">
        <v>1802</v>
      </c>
      <c r="AG193" s="406">
        <v>1193</v>
      </c>
      <c r="AH193" s="408">
        <v>1254</v>
      </c>
      <c r="AI193" s="417">
        <v>4249</v>
      </c>
      <c r="AJ193" s="418">
        <v>0</v>
      </c>
      <c r="AK193" s="418">
        <v>0</v>
      </c>
      <c r="AL193" s="418">
        <v>0</v>
      </c>
      <c r="AM193" s="418">
        <v>210078.08850000001</v>
      </c>
      <c r="AN193" s="418">
        <v>6603</v>
      </c>
      <c r="AO193" s="418">
        <v>2973</v>
      </c>
      <c r="AP193" s="419">
        <v>0</v>
      </c>
      <c r="AQ193" s="653">
        <v>0</v>
      </c>
      <c r="AR193" s="420">
        <v>219654.08850000001</v>
      </c>
      <c r="AT193" s="420">
        <v>171129</v>
      </c>
      <c r="AU193" s="420">
        <v>48525.088500000013</v>
      </c>
      <c r="AW193" s="15"/>
    </row>
    <row r="194" spans="1:49" s="25" customFormat="1" x14ac:dyDescent="0.25">
      <c r="A194" s="15" t="s">
        <v>1126</v>
      </c>
      <c r="B194" s="15" t="s">
        <v>680</v>
      </c>
      <c r="C194" s="459" t="s">
        <v>680</v>
      </c>
      <c r="D194" s="405" t="s">
        <v>1127</v>
      </c>
      <c r="E194" s="405" t="s">
        <v>679</v>
      </c>
      <c r="F194" s="446" t="s">
        <v>679</v>
      </c>
      <c r="G194" s="406">
        <v>8028</v>
      </c>
      <c r="H194" s="407">
        <v>5959.7253333333329</v>
      </c>
      <c r="I194" s="408">
        <v>6442</v>
      </c>
      <c r="J194" s="409">
        <v>20429.725333333332</v>
      </c>
      <c r="K194" s="410" t="s">
        <v>914</v>
      </c>
      <c r="L194" s="460"/>
      <c r="M194" s="412">
        <v>0.50634000000000001</v>
      </c>
      <c r="N194" s="407">
        <v>4065</v>
      </c>
      <c r="O194" s="406">
        <v>3018</v>
      </c>
      <c r="P194" s="408">
        <v>3262</v>
      </c>
      <c r="Q194" s="413">
        <v>10345</v>
      </c>
      <c r="R194" s="412">
        <v>5.3080000000000002E-2</v>
      </c>
      <c r="S194" s="408">
        <v>426</v>
      </c>
      <c r="T194" s="406">
        <v>316</v>
      </c>
      <c r="U194" s="408">
        <v>342</v>
      </c>
      <c r="V194" s="413">
        <v>1084</v>
      </c>
      <c r="W194" s="417">
        <v>11429</v>
      </c>
      <c r="X194" s="460"/>
      <c r="Y194" s="412">
        <v>2.997E-2</v>
      </c>
      <c r="Z194" s="406">
        <v>241</v>
      </c>
      <c r="AA194" s="406">
        <v>179</v>
      </c>
      <c r="AB194" s="408">
        <v>193</v>
      </c>
      <c r="AC194" s="417">
        <v>613</v>
      </c>
      <c r="AD194" s="460"/>
      <c r="AE194" s="412">
        <v>0.26517000000000002</v>
      </c>
      <c r="AF194" s="406">
        <v>2129</v>
      </c>
      <c r="AG194" s="406">
        <v>1580</v>
      </c>
      <c r="AH194" s="408">
        <v>1708</v>
      </c>
      <c r="AI194" s="417">
        <v>5417</v>
      </c>
      <c r="AJ194" s="418">
        <v>0</v>
      </c>
      <c r="AK194" s="418">
        <v>0</v>
      </c>
      <c r="AL194" s="418">
        <v>0</v>
      </c>
      <c r="AM194" s="418">
        <v>107256.05799999999</v>
      </c>
      <c r="AN194" s="418">
        <v>6207</v>
      </c>
      <c r="AO194" s="418">
        <v>216.8</v>
      </c>
      <c r="AP194" s="419">
        <v>122.60000000000001</v>
      </c>
      <c r="AQ194" s="653">
        <v>0</v>
      </c>
      <c r="AR194" s="420">
        <v>113802.458</v>
      </c>
      <c r="AT194" s="420">
        <v>115880</v>
      </c>
      <c r="AU194" s="420">
        <v>-2077.5420000000013</v>
      </c>
      <c r="AW194" s="15"/>
    </row>
    <row r="195" spans="1:49" s="25" customFormat="1" x14ac:dyDescent="0.25">
      <c r="A195" s="15" t="s">
        <v>1128</v>
      </c>
      <c r="B195" s="15" t="s">
        <v>682</v>
      </c>
      <c r="C195" s="461" t="s">
        <v>682</v>
      </c>
      <c r="D195" s="405" t="s">
        <v>1129</v>
      </c>
      <c r="E195" s="405" t="s">
        <v>681</v>
      </c>
      <c r="F195" s="446" t="s">
        <v>681</v>
      </c>
      <c r="G195" s="406">
        <v>4020</v>
      </c>
      <c r="H195" s="407">
        <v>3150</v>
      </c>
      <c r="I195" s="408">
        <v>4116</v>
      </c>
      <c r="J195" s="409">
        <v>11286</v>
      </c>
      <c r="K195" s="410" t="s">
        <v>914</v>
      </c>
      <c r="L195" s="460"/>
      <c r="M195" s="412">
        <v>0.60041</v>
      </c>
      <c r="N195" s="407">
        <v>2414</v>
      </c>
      <c r="O195" s="406">
        <v>1891</v>
      </c>
      <c r="P195" s="408">
        <v>2471</v>
      </c>
      <c r="Q195" s="413">
        <v>6776</v>
      </c>
      <c r="R195" s="412">
        <v>0.21298</v>
      </c>
      <c r="S195" s="408">
        <v>856</v>
      </c>
      <c r="T195" s="406">
        <v>671</v>
      </c>
      <c r="U195" s="408">
        <v>877</v>
      </c>
      <c r="V195" s="413">
        <v>2404</v>
      </c>
      <c r="W195" s="417">
        <v>9180</v>
      </c>
      <c r="X195" s="460"/>
      <c r="Y195" s="412">
        <v>4.0600000000000002E-3</v>
      </c>
      <c r="Z195" s="406">
        <v>16</v>
      </c>
      <c r="AA195" s="406">
        <v>13</v>
      </c>
      <c r="AB195" s="408">
        <v>17</v>
      </c>
      <c r="AC195" s="417">
        <v>46</v>
      </c>
      <c r="AD195" s="460"/>
      <c r="AE195" s="412">
        <v>0.53752999999999995</v>
      </c>
      <c r="AF195" s="406">
        <v>2161</v>
      </c>
      <c r="AG195" s="406">
        <v>1693</v>
      </c>
      <c r="AH195" s="408">
        <v>2212</v>
      </c>
      <c r="AI195" s="417">
        <v>6066</v>
      </c>
      <c r="AJ195" s="418">
        <v>0</v>
      </c>
      <c r="AK195" s="418">
        <v>0</v>
      </c>
      <c r="AL195" s="418">
        <v>0</v>
      </c>
      <c r="AM195" s="418">
        <v>59251.5</v>
      </c>
      <c r="AN195" s="418">
        <v>4065.6</v>
      </c>
      <c r="AO195" s="418">
        <v>480.8</v>
      </c>
      <c r="AP195" s="419">
        <v>9.2000000000000011</v>
      </c>
      <c r="AQ195" s="653">
        <v>0</v>
      </c>
      <c r="AR195" s="420">
        <v>63807.1</v>
      </c>
      <c r="AT195" s="420">
        <v>63468</v>
      </c>
      <c r="AU195" s="420">
        <v>339.09999999999854</v>
      </c>
      <c r="AW195" s="15"/>
    </row>
    <row r="196" spans="1:49" s="25" customFormat="1" x14ac:dyDescent="0.25">
      <c r="A196" s="15" t="s">
        <v>1130</v>
      </c>
      <c r="B196" s="15" t="s">
        <v>684</v>
      </c>
      <c r="C196" s="459" t="s">
        <v>684</v>
      </c>
      <c r="D196" s="405" t="s">
        <v>1131</v>
      </c>
      <c r="E196" s="405" t="s">
        <v>683</v>
      </c>
      <c r="F196" s="446" t="s">
        <v>683</v>
      </c>
      <c r="G196" s="406">
        <v>5670</v>
      </c>
      <c r="H196" s="407">
        <v>2982</v>
      </c>
      <c r="I196" s="408">
        <v>6120</v>
      </c>
      <c r="J196" s="409">
        <v>14772</v>
      </c>
      <c r="K196" s="410" t="s">
        <v>914</v>
      </c>
      <c r="L196" s="460"/>
      <c r="M196" s="412">
        <v>0.12284</v>
      </c>
      <c r="N196" s="407">
        <v>697</v>
      </c>
      <c r="O196" s="406">
        <v>366</v>
      </c>
      <c r="P196" s="408">
        <v>752</v>
      </c>
      <c r="Q196" s="413">
        <v>1815</v>
      </c>
      <c r="R196" s="412">
        <v>0.23926</v>
      </c>
      <c r="S196" s="408">
        <v>1357</v>
      </c>
      <c r="T196" s="406">
        <v>713</v>
      </c>
      <c r="U196" s="408">
        <v>1464</v>
      </c>
      <c r="V196" s="413">
        <v>3534</v>
      </c>
      <c r="W196" s="417">
        <v>5349</v>
      </c>
      <c r="X196" s="460"/>
      <c r="Y196" s="412">
        <v>2.538E-2</v>
      </c>
      <c r="Z196" s="406">
        <v>144</v>
      </c>
      <c r="AA196" s="406">
        <v>76</v>
      </c>
      <c r="AB196" s="408">
        <v>155</v>
      </c>
      <c r="AC196" s="417">
        <v>375</v>
      </c>
      <c r="AD196" s="460"/>
      <c r="AE196" s="412">
        <v>0.25853999999999999</v>
      </c>
      <c r="AF196" s="406">
        <v>1466</v>
      </c>
      <c r="AG196" s="406">
        <v>771</v>
      </c>
      <c r="AH196" s="408">
        <v>1582</v>
      </c>
      <c r="AI196" s="417">
        <v>3819</v>
      </c>
      <c r="AJ196" s="418">
        <v>0</v>
      </c>
      <c r="AK196" s="418">
        <v>0</v>
      </c>
      <c r="AL196" s="418">
        <v>0</v>
      </c>
      <c r="AM196" s="418">
        <v>77553</v>
      </c>
      <c r="AN196" s="418">
        <v>1089</v>
      </c>
      <c r="AO196" s="418">
        <v>706.80000000000007</v>
      </c>
      <c r="AP196" s="419">
        <v>75</v>
      </c>
      <c r="AQ196" s="653">
        <v>0</v>
      </c>
      <c r="AR196" s="420">
        <v>79423.8</v>
      </c>
      <c r="AT196" s="420">
        <v>85433</v>
      </c>
      <c r="AU196" s="420">
        <v>-6009.1999999999971</v>
      </c>
      <c r="AW196" s="15"/>
    </row>
    <row r="197" spans="1:49" s="25" customFormat="1" x14ac:dyDescent="0.25">
      <c r="A197" s="15" t="s">
        <v>1132</v>
      </c>
      <c r="B197" s="15" t="s">
        <v>686</v>
      </c>
      <c r="C197" s="459" t="s">
        <v>686</v>
      </c>
      <c r="D197" s="405" t="s">
        <v>1133</v>
      </c>
      <c r="E197" s="405" t="s">
        <v>685</v>
      </c>
      <c r="F197" s="446" t="s">
        <v>685</v>
      </c>
      <c r="G197" s="406">
        <v>4032</v>
      </c>
      <c r="H197" s="407">
        <v>2562</v>
      </c>
      <c r="I197" s="408">
        <v>3221.454545454545</v>
      </c>
      <c r="J197" s="409">
        <v>9815.4545454545441</v>
      </c>
      <c r="K197" s="410" t="s">
        <v>914</v>
      </c>
      <c r="L197" s="460"/>
      <c r="M197" s="412">
        <v>0</v>
      </c>
      <c r="N197" s="407">
        <v>0</v>
      </c>
      <c r="O197" s="406">
        <v>0</v>
      </c>
      <c r="P197" s="408">
        <v>0</v>
      </c>
      <c r="Q197" s="413">
        <v>0</v>
      </c>
      <c r="R197" s="412">
        <v>3.32E-2</v>
      </c>
      <c r="S197" s="408">
        <v>134</v>
      </c>
      <c r="T197" s="406">
        <v>85</v>
      </c>
      <c r="U197" s="408">
        <v>107</v>
      </c>
      <c r="V197" s="413">
        <v>326</v>
      </c>
      <c r="W197" s="417">
        <v>326</v>
      </c>
      <c r="X197" s="460"/>
      <c r="Y197" s="412">
        <v>0</v>
      </c>
      <c r="Z197" s="406">
        <v>0</v>
      </c>
      <c r="AA197" s="406">
        <v>0</v>
      </c>
      <c r="AB197" s="408">
        <v>0</v>
      </c>
      <c r="AC197" s="417">
        <v>0</v>
      </c>
      <c r="AD197" s="460"/>
      <c r="AE197" s="412">
        <v>0</v>
      </c>
      <c r="AF197" s="406">
        <v>0</v>
      </c>
      <c r="AG197" s="406">
        <v>0</v>
      </c>
      <c r="AH197" s="408">
        <v>0</v>
      </c>
      <c r="AI197" s="417">
        <v>0</v>
      </c>
      <c r="AJ197" s="418">
        <v>0</v>
      </c>
      <c r="AK197" s="418">
        <v>0</v>
      </c>
      <c r="AL197" s="418">
        <v>0</v>
      </c>
      <c r="AM197" s="418">
        <v>51531.136363636353</v>
      </c>
      <c r="AN197" s="418">
        <v>0</v>
      </c>
      <c r="AO197" s="418">
        <v>65.2</v>
      </c>
      <c r="AP197" s="419">
        <v>0</v>
      </c>
      <c r="AQ197" s="653">
        <v>0</v>
      </c>
      <c r="AR197" s="420">
        <v>51596.33636363635</v>
      </c>
      <c r="AT197" s="420">
        <v>47597</v>
      </c>
      <c r="AU197" s="420">
        <v>3999.3363636363501</v>
      </c>
      <c r="AW197" s="15"/>
    </row>
    <row r="198" spans="1:49" s="25" customFormat="1" x14ac:dyDescent="0.25">
      <c r="A198" s="15" t="s">
        <v>1134</v>
      </c>
      <c r="B198" s="15" t="s">
        <v>687</v>
      </c>
      <c r="C198" s="468" t="s">
        <v>687</v>
      </c>
      <c r="D198" s="405" t="s">
        <v>1135</v>
      </c>
      <c r="E198" s="405">
        <v>206154</v>
      </c>
      <c r="F198" s="446">
        <v>206154</v>
      </c>
      <c r="G198" s="406">
        <v>9852</v>
      </c>
      <c r="H198" s="407">
        <v>6560.4000000000005</v>
      </c>
      <c r="I198" s="408">
        <v>8768.5714285714275</v>
      </c>
      <c r="J198" s="409">
        <v>25180.971428571429</v>
      </c>
      <c r="K198" s="410" t="s">
        <v>914</v>
      </c>
      <c r="L198" s="460"/>
      <c r="M198" s="412">
        <v>0.51768000000000003</v>
      </c>
      <c r="N198" s="407">
        <v>5100</v>
      </c>
      <c r="O198" s="406">
        <v>3396</v>
      </c>
      <c r="P198" s="408">
        <v>4539</v>
      </c>
      <c r="Q198" s="413">
        <v>13035</v>
      </c>
      <c r="R198" s="412">
        <v>0.20082</v>
      </c>
      <c r="S198" s="408">
        <v>1978</v>
      </c>
      <c r="T198" s="406">
        <v>1317</v>
      </c>
      <c r="U198" s="408">
        <v>1761</v>
      </c>
      <c r="V198" s="413">
        <v>5056</v>
      </c>
      <c r="W198" s="417">
        <v>18091</v>
      </c>
      <c r="X198" s="460"/>
      <c r="Y198" s="412">
        <v>0.48515999999999998</v>
      </c>
      <c r="Z198" s="406">
        <v>4780</v>
      </c>
      <c r="AA198" s="406">
        <v>3183</v>
      </c>
      <c r="AB198" s="408">
        <v>4254</v>
      </c>
      <c r="AC198" s="417">
        <v>12217</v>
      </c>
      <c r="AD198" s="460"/>
      <c r="AE198" s="412">
        <v>9.8629999999999995E-2</v>
      </c>
      <c r="AF198" s="406">
        <v>972</v>
      </c>
      <c r="AG198" s="406">
        <v>647</v>
      </c>
      <c r="AH198" s="408">
        <v>865</v>
      </c>
      <c r="AI198" s="417">
        <v>2484</v>
      </c>
      <c r="AJ198" s="418">
        <v>0</v>
      </c>
      <c r="AK198" s="418">
        <v>0</v>
      </c>
      <c r="AL198" s="418">
        <v>0</v>
      </c>
      <c r="AM198" s="418">
        <v>132200.1</v>
      </c>
      <c r="AN198" s="418">
        <v>7821</v>
      </c>
      <c r="AO198" s="418">
        <v>1011.2</v>
      </c>
      <c r="AP198" s="419">
        <v>2443.4</v>
      </c>
      <c r="AQ198" s="653">
        <v>0</v>
      </c>
      <c r="AR198" s="420">
        <v>143475.70000000001</v>
      </c>
      <c r="AT198" s="420">
        <v>143207</v>
      </c>
      <c r="AU198" s="420">
        <v>268.70000000001164</v>
      </c>
      <c r="AW198" s="15"/>
    </row>
    <row r="199" spans="1:49" s="25" customFormat="1" x14ac:dyDescent="0.25">
      <c r="A199" s="15" t="s">
        <v>1136</v>
      </c>
      <c r="B199" s="15" t="s">
        <v>689</v>
      </c>
      <c r="C199" s="464" t="s">
        <v>689</v>
      </c>
      <c r="D199" s="405" t="s">
        <v>1137</v>
      </c>
      <c r="E199" s="405" t="s">
        <v>688</v>
      </c>
      <c r="F199" s="446" t="s">
        <v>688</v>
      </c>
      <c r="G199" s="406">
        <v>6348</v>
      </c>
      <c r="H199" s="407">
        <v>4625.5999999999995</v>
      </c>
      <c r="I199" s="408">
        <v>5985</v>
      </c>
      <c r="J199" s="409">
        <v>16958.599999999999</v>
      </c>
      <c r="K199" s="410" t="s">
        <v>914</v>
      </c>
      <c r="L199" s="460"/>
      <c r="M199" s="412">
        <v>0.10297000000000001</v>
      </c>
      <c r="N199" s="407">
        <v>654</v>
      </c>
      <c r="O199" s="406">
        <v>476</v>
      </c>
      <c r="P199" s="408">
        <v>616</v>
      </c>
      <c r="Q199" s="413">
        <v>1746</v>
      </c>
      <c r="R199" s="412">
        <v>0.65154000000000001</v>
      </c>
      <c r="S199" s="408">
        <v>4136</v>
      </c>
      <c r="T199" s="406">
        <v>3014</v>
      </c>
      <c r="U199" s="408">
        <v>3899</v>
      </c>
      <c r="V199" s="413">
        <v>11049</v>
      </c>
      <c r="W199" s="417">
        <v>12795</v>
      </c>
      <c r="X199" s="460"/>
      <c r="Y199" s="412">
        <v>5.5730000000000002E-2</v>
      </c>
      <c r="Z199" s="406">
        <v>354</v>
      </c>
      <c r="AA199" s="406">
        <v>258</v>
      </c>
      <c r="AB199" s="408">
        <v>334</v>
      </c>
      <c r="AC199" s="417">
        <v>946</v>
      </c>
      <c r="AD199" s="460"/>
      <c r="AE199" s="412">
        <v>0.11545</v>
      </c>
      <c r="AF199" s="406">
        <v>733</v>
      </c>
      <c r="AG199" s="406">
        <v>534</v>
      </c>
      <c r="AH199" s="408">
        <v>691</v>
      </c>
      <c r="AI199" s="417">
        <v>1958</v>
      </c>
      <c r="AJ199" s="418">
        <v>0</v>
      </c>
      <c r="AK199" s="418">
        <v>0</v>
      </c>
      <c r="AL199" s="418">
        <v>0</v>
      </c>
      <c r="AM199" s="418">
        <v>89032.65</v>
      </c>
      <c r="AN199" s="418">
        <v>1047.5999999999999</v>
      </c>
      <c r="AO199" s="418">
        <v>2209.8000000000002</v>
      </c>
      <c r="AP199" s="419">
        <v>189.20000000000002</v>
      </c>
      <c r="AQ199" s="653">
        <v>0</v>
      </c>
      <c r="AR199" s="420">
        <v>92479.25</v>
      </c>
      <c r="AT199" s="420">
        <v>86497</v>
      </c>
      <c r="AU199" s="420">
        <v>5982.25</v>
      </c>
      <c r="AW199" s="15"/>
    </row>
    <row r="200" spans="1:49" s="25" customFormat="1" x14ac:dyDescent="0.25">
      <c r="A200" s="15" t="s">
        <v>690</v>
      </c>
      <c r="B200" s="15" t="s">
        <v>690</v>
      </c>
      <c r="C200" s="464" t="s">
        <v>690</v>
      </c>
      <c r="D200" s="405"/>
      <c r="E200" s="405"/>
      <c r="F200" s="446">
        <v>2751455</v>
      </c>
      <c r="G200" s="406">
        <v>0</v>
      </c>
      <c r="H200" s="407">
        <v>588</v>
      </c>
      <c r="I200" s="408">
        <v>0</v>
      </c>
      <c r="J200" s="409">
        <v>588</v>
      </c>
      <c r="K200" s="410" t="s">
        <v>914</v>
      </c>
      <c r="L200" s="460"/>
      <c r="M200" s="412">
        <v>0.66666999999999998</v>
      </c>
      <c r="N200" s="407">
        <v>0</v>
      </c>
      <c r="O200" s="406">
        <v>392</v>
      </c>
      <c r="P200" s="408">
        <v>0</v>
      </c>
      <c r="Q200" s="413">
        <v>392</v>
      </c>
      <c r="R200" s="412">
        <v>0</v>
      </c>
      <c r="S200" s="408">
        <v>0</v>
      </c>
      <c r="T200" s="406">
        <v>0</v>
      </c>
      <c r="U200" s="408">
        <v>0</v>
      </c>
      <c r="V200" s="413">
        <v>0</v>
      </c>
      <c r="W200" s="417">
        <v>392</v>
      </c>
      <c r="X200" s="460"/>
      <c r="Y200" s="412">
        <v>0</v>
      </c>
      <c r="Z200" s="406">
        <v>0</v>
      </c>
      <c r="AA200" s="406">
        <v>0</v>
      </c>
      <c r="AB200" s="408">
        <v>0</v>
      </c>
      <c r="AC200" s="417">
        <v>0</v>
      </c>
      <c r="AD200" s="460"/>
      <c r="AE200" s="412">
        <v>0</v>
      </c>
      <c r="AF200" s="406">
        <v>0</v>
      </c>
      <c r="AG200" s="406">
        <v>0</v>
      </c>
      <c r="AH200" s="408">
        <v>0</v>
      </c>
      <c r="AI200" s="417">
        <v>0</v>
      </c>
      <c r="AJ200" s="418">
        <v>0</v>
      </c>
      <c r="AK200" s="418">
        <v>0</v>
      </c>
      <c r="AL200" s="418">
        <v>0</v>
      </c>
      <c r="AM200" s="418">
        <v>3087</v>
      </c>
      <c r="AN200" s="418">
        <v>235.2</v>
      </c>
      <c r="AO200" s="418">
        <v>0</v>
      </c>
      <c r="AP200" s="419">
        <v>0</v>
      </c>
      <c r="AQ200" s="653">
        <v>0</v>
      </c>
      <c r="AR200" s="420">
        <v>3322.2</v>
      </c>
      <c r="AT200" s="420">
        <v>0</v>
      </c>
      <c r="AU200" s="420">
        <v>3322.2</v>
      </c>
      <c r="AW200" s="15"/>
    </row>
    <row r="201" spans="1:49" s="25" customFormat="1" x14ac:dyDescent="0.25">
      <c r="A201" s="15" t="s">
        <v>1138</v>
      </c>
      <c r="B201" s="15" t="s">
        <v>692</v>
      </c>
      <c r="C201" s="464" t="s">
        <v>692</v>
      </c>
      <c r="D201" s="405" t="s">
        <v>1139</v>
      </c>
      <c r="E201" s="405" t="s">
        <v>691</v>
      </c>
      <c r="F201" s="446" t="s">
        <v>691</v>
      </c>
      <c r="G201" s="406">
        <v>10626</v>
      </c>
      <c r="H201" s="407">
        <v>6643</v>
      </c>
      <c r="I201" s="408">
        <v>7990.7142857142853</v>
      </c>
      <c r="J201" s="409">
        <v>25259.714285714286</v>
      </c>
      <c r="K201" s="410" t="s">
        <v>914</v>
      </c>
      <c r="L201" s="460"/>
      <c r="M201" s="412">
        <v>5.842E-2</v>
      </c>
      <c r="N201" s="407">
        <v>621</v>
      </c>
      <c r="O201" s="406">
        <v>388</v>
      </c>
      <c r="P201" s="408">
        <v>467</v>
      </c>
      <c r="Q201" s="413">
        <v>1476</v>
      </c>
      <c r="R201" s="412">
        <v>3.7530000000000001E-2</v>
      </c>
      <c r="S201" s="408">
        <v>399</v>
      </c>
      <c r="T201" s="406">
        <v>249</v>
      </c>
      <c r="U201" s="408">
        <v>300</v>
      </c>
      <c r="V201" s="413">
        <v>948</v>
      </c>
      <c r="W201" s="417">
        <v>2424</v>
      </c>
      <c r="X201" s="460"/>
      <c r="Y201" s="412">
        <v>0</v>
      </c>
      <c r="Z201" s="406">
        <v>0</v>
      </c>
      <c r="AA201" s="406">
        <v>0</v>
      </c>
      <c r="AB201" s="408">
        <v>0</v>
      </c>
      <c r="AC201" s="417">
        <v>0</v>
      </c>
      <c r="AD201" s="460"/>
      <c r="AE201" s="412">
        <v>0</v>
      </c>
      <c r="AF201" s="406">
        <v>0</v>
      </c>
      <c r="AG201" s="406">
        <v>0</v>
      </c>
      <c r="AH201" s="408">
        <v>0</v>
      </c>
      <c r="AI201" s="417">
        <v>0</v>
      </c>
      <c r="AJ201" s="418">
        <v>0</v>
      </c>
      <c r="AK201" s="418">
        <v>0</v>
      </c>
      <c r="AL201" s="418">
        <v>0</v>
      </c>
      <c r="AM201" s="418">
        <v>132613.5</v>
      </c>
      <c r="AN201" s="418">
        <v>885.6</v>
      </c>
      <c r="AO201" s="418">
        <v>189.60000000000002</v>
      </c>
      <c r="AP201" s="419">
        <v>0</v>
      </c>
      <c r="AQ201" s="653">
        <v>0</v>
      </c>
      <c r="AR201" s="420">
        <v>133688.70000000001</v>
      </c>
      <c r="AT201" s="420">
        <v>131162</v>
      </c>
      <c r="AU201" s="420">
        <v>2526.7000000000116</v>
      </c>
      <c r="AW201" s="15"/>
    </row>
    <row r="202" spans="1:49" s="25" customFormat="1" x14ac:dyDescent="0.25">
      <c r="A202" s="15" t="s">
        <v>1140</v>
      </c>
      <c r="B202" s="15" t="s">
        <v>693</v>
      </c>
      <c r="C202" s="464" t="s">
        <v>693</v>
      </c>
      <c r="D202" s="405" t="s">
        <v>1141</v>
      </c>
      <c r="E202" s="405">
        <v>206103</v>
      </c>
      <c r="F202" s="446">
        <v>206103</v>
      </c>
      <c r="G202" s="406">
        <v>12382.5</v>
      </c>
      <c r="H202" s="407">
        <v>9408</v>
      </c>
      <c r="I202" s="408">
        <v>9460.0000000000018</v>
      </c>
      <c r="J202" s="409">
        <v>31250.5</v>
      </c>
      <c r="K202" s="410" t="s">
        <v>914</v>
      </c>
      <c r="L202" s="460"/>
      <c r="M202" s="412">
        <v>0.22217000000000001</v>
      </c>
      <c r="N202" s="407">
        <v>2751</v>
      </c>
      <c r="O202" s="406">
        <v>2090</v>
      </c>
      <c r="P202" s="408">
        <v>2102</v>
      </c>
      <c r="Q202" s="413">
        <v>6943</v>
      </c>
      <c r="R202" s="412">
        <v>0.21235000000000001</v>
      </c>
      <c r="S202" s="408">
        <v>2629</v>
      </c>
      <c r="T202" s="406">
        <v>1998</v>
      </c>
      <c r="U202" s="408">
        <v>2009</v>
      </c>
      <c r="V202" s="413">
        <v>6636</v>
      </c>
      <c r="W202" s="417">
        <v>13579</v>
      </c>
      <c r="X202" s="460"/>
      <c r="Y202" s="412">
        <v>0</v>
      </c>
      <c r="Z202" s="406">
        <v>0</v>
      </c>
      <c r="AA202" s="406">
        <v>0</v>
      </c>
      <c r="AB202" s="408">
        <v>0</v>
      </c>
      <c r="AC202" s="417">
        <v>0</v>
      </c>
      <c r="AD202" s="460"/>
      <c r="AE202" s="412">
        <v>7.7329999999999996E-2</v>
      </c>
      <c r="AF202" s="406">
        <v>958</v>
      </c>
      <c r="AG202" s="406">
        <v>728</v>
      </c>
      <c r="AH202" s="408">
        <v>732</v>
      </c>
      <c r="AI202" s="417">
        <v>2418</v>
      </c>
      <c r="AJ202" s="418">
        <v>0</v>
      </c>
      <c r="AK202" s="418">
        <v>0</v>
      </c>
      <c r="AL202" s="418">
        <v>0</v>
      </c>
      <c r="AM202" s="418">
        <v>164065.125</v>
      </c>
      <c r="AN202" s="418">
        <v>4165.8</v>
      </c>
      <c r="AO202" s="418">
        <v>1327.2</v>
      </c>
      <c r="AP202" s="419">
        <v>0</v>
      </c>
      <c r="AQ202" s="653">
        <v>0</v>
      </c>
      <c r="AR202" s="420">
        <v>169558.125</v>
      </c>
      <c r="AT202" s="420">
        <v>149536</v>
      </c>
      <c r="AU202" s="420">
        <v>20022.125</v>
      </c>
      <c r="AW202" s="15"/>
    </row>
    <row r="203" spans="1:49" s="25" customFormat="1" x14ac:dyDescent="0.25">
      <c r="A203" s="15" t="s">
        <v>1142</v>
      </c>
      <c r="B203" s="15" t="s">
        <v>694</v>
      </c>
      <c r="C203" s="464" t="s">
        <v>694</v>
      </c>
      <c r="D203" s="405"/>
      <c r="E203" s="405">
        <v>2614882</v>
      </c>
      <c r="F203" s="446">
        <v>2614882</v>
      </c>
      <c r="G203" s="406">
        <v>7415.3100000000013</v>
      </c>
      <c r="H203" s="407">
        <v>4736.2466666666669</v>
      </c>
      <c r="I203" s="408">
        <v>6156</v>
      </c>
      <c r="J203" s="409">
        <v>18307.556666666667</v>
      </c>
      <c r="K203" s="410" t="s">
        <v>914</v>
      </c>
      <c r="L203" s="460"/>
      <c r="M203" s="412">
        <v>0.11938</v>
      </c>
      <c r="N203" s="407">
        <v>885</v>
      </c>
      <c r="O203" s="406">
        <v>565</v>
      </c>
      <c r="P203" s="408">
        <v>735</v>
      </c>
      <c r="Q203" s="413">
        <v>2185</v>
      </c>
      <c r="R203" s="412">
        <v>0.29507</v>
      </c>
      <c r="S203" s="408">
        <v>2188</v>
      </c>
      <c r="T203" s="406">
        <v>1398</v>
      </c>
      <c r="U203" s="408">
        <v>1816</v>
      </c>
      <c r="V203" s="413">
        <v>5402</v>
      </c>
      <c r="W203" s="417">
        <v>7587</v>
      </c>
      <c r="X203" s="460"/>
      <c r="Y203" s="412">
        <v>0</v>
      </c>
      <c r="Z203" s="406">
        <v>0</v>
      </c>
      <c r="AA203" s="406">
        <v>0</v>
      </c>
      <c r="AB203" s="408">
        <v>0</v>
      </c>
      <c r="AC203" s="417">
        <v>0</v>
      </c>
      <c r="AD203" s="460"/>
      <c r="AE203" s="412">
        <v>9.9250000000000005E-2</v>
      </c>
      <c r="AF203" s="406">
        <v>736</v>
      </c>
      <c r="AG203" s="406">
        <v>470</v>
      </c>
      <c r="AH203" s="408">
        <v>611</v>
      </c>
      <c r="AI203" s="417">
        <v>1817</v>
      </c>
      <c r="AJ203" s="418">
        <v>0</v>
      </c>
      <c r="AK203" s="418">
        <v>0</v>
      </c>
      <c r="AL203" s="418">
        <v>0</v>
      </c>
      <c r="AM203" s="418">
        <v>96114.672500000001</v>
      </c>
      <c r="AN203" s="418">
        <v>1311</v>
      </c>
      <c r="AO203" s="418">
        <v>1080.4000000000001</v>
      </c>
      <c r="AP203" s="419">
        <v>0</v>
      </c>
      <c r="AQ203" s="653">
        <v>0</v>
      </c>
      <c r="AR203" s="420">
        <v>98506.072499999995</v>
      </c>
      <c r="AT203" s="420">
        <v>91976</v>
      </c>
      <c r="AU203" s="420">
        <v>6530.0724999999948</v>
      </c>
      <c r="AW203" s="15"/>
    </row>
    <row r="204" spans="1:49" s="25" customFormat="1" x14ac:dyDescent="0.25">
      <c r="A204" s="15" t="s">
        <v>1143</v>
      </c>
      <c r="B204" s="15" t="s">
        <v>696</v>
      </c>
      <c r="C204" s="464" t="s">
        <v>696</v>
      </c>
      <c r="D204" s="405" t="s">
        <v>1144</v>
      </c>
      <c r="E204" s="405" t="s">
        <v>695</v>
      </c>
      <c r="F204" s="446" t="s">
        <v>695</v>
      </c>
      <c r="G204" s="406">
        <v>10651.380000000001</v>
      </c>
      <c r="H204" s="407">
        <v>6811</v>
      </c>
      <c r="I204" s="408">
        <v>6660</v>
      </c>
      <c r="J204" s="409">
        <v>24122.38</v>
      </c>
      <c r="K204" s="410" t="s">
        <v>914</v>
      </c>
      <c r="L204" s="460"/>
      <c r="M204" s="412">
        <v>0.51397000000000004</v>
      </c>
      <c r="N204" s="407">
        <v>5474</v>
      </c>
      <c r="O204" s="406">
        <v>3501</v>
      </c>
      <c r="P204" s="408">
        <v>3423</v>
      </c>
      <c r="Q204" s="413">
        <v>12398</v>
      </c>
      <c r="R204" s="412">
        <v>0.35799999999999998</v>
      </c>
      <c r="S204" s="408">
        <v>3813</v>
      </c>
      <c r="T204" s="406">
        <v>2438</v>
      </c>
      <c r="U204" s="408">
        <v>2384</v>
      </c>
      <c r="V204" s="413">
        <v>8635</v>
      </c>
      <c r="W204" s="417">
        <v>21033</v>
      </c>
      <c r="X204" s="460"/>
      <c r="Y204" s="412">
        <v>0.15379000000000001</v>
      </c>
      <c r="Z204" s="406">
        <v>1638</v>
      </c>
      <c r="AA204" s="406">
        <v>1047</v>
      </c>
      <c r="AB204" s="408">
        <v>1024</v>
      </c>
      <c r="AC204" s="417">
        <v>3709</v>
      </c>
      <c r="AD204" s="460"/>
      <c r="AE204" s="412">
        <v>0.29875000000000002</v>
      </c>
      <c r="AF204" s="406">
        <v>3182</v>
      </c>
      <c r="AG204" s="406">
        <v>2035</v>
      </c>
      <c r="AH204" s="408">
        <v>1990</v>
      </c>
      <c r="AI204" s="417">
        <v>7207</v>
      </c>
      <c r="AJ204" s="418">
        <v>0</v>
      </c>
      <c r="AK204" s="418">
        <v>0</v>
      </c>
      <c r="AL204" s="418">
        <v>0</v>
      </c>
      <c r="AM204" s="418">
        <v>126642.49500000001</v>
      </c>
      <c r="AN204" s="418">
        <v>7438.7999999999993</v>
      </c>
      <c r="AO204" s="418">
        <v>1727</v>
      </c>
      <c r="AP204" s="419">
        <v>741.80000000000007</v>
      </c>
      <c r="AQ204" s="653">
        <v>0</v>
      </c>
      <c r="AR204" s="420">
        <v>136550.095</v>
      </c>
      <c r="AT204" s="420">
        <v>105997</v>
      </c>
      <c r="AU204" s="420">
        <v>30553.095000000001</v>
      </c>
      <c r="AW204" s="15"/>
    </row>
    <row r="205" spans="1:49" s="25" customFormat="1" x14ac:dyDescent="0.25">
      <c r="A205" s="15" t="s">
        <v>1145</v>
      </c>
      <c r="B205" s="15" t="s">
        <v>698</v>
      </c>
      <c r="C205" s="464" t="s">
        <v>698</v>
      </c>
      <c r="D205" s="405" t="s">
        <v>1146</v>
      </c>
      <c r="E205" s="481" t="s">
        <v>697</v>
      </c>
      <c r="F205" s="723" t="s">
        <v>697</v>
      </c>
      <c r="G205" s="406">
        <v>11190</v>
      </c>
      <c r="H205" s="407">
        <v>6986</v>
      </c>
      <c r="I205" s="408">
        <v>10294.999999999998</v>
      </c>
      <c r="J205" s="409">
        <v>28471</v>
      </c>
      <c r="K205" s="410" t="s">
        <v>914</v>
      </c>
      <c r="L205" s="460"/>
      <c r="M205" s="412">
        <v>0.48675000000000002</v>
      </c>
      <c r="N205" s="407">
        <v>5447</v>
      </c>
      <c r="O205" s="406">
        <v>3400</v>
      </c>
      <c r="P205" s="408">
        <v>5011</v>
      </c>
      <c r="Q205" s="413">
        <v>13858</v>
      </c>
      <c r="R205" s="412">
        <v>0.37269000000000002</v>
      </c>
      <c r="S205" s="408">
        <v>4170</v>
      </c>
      <c r="T205" s="406">
        <v>2604</v>
      </c>
      <c r="U205" s="408">
        <v>3837</v>
      </c>
      <c r="V205" s="413">
        <v>10611</v>
      </c>
      <c r="W205" s="417">
        <v>24469</v>
      </c>
      <c r="X205" s="460"/>
      <c r="Y205" s="412">
        <v>2.1690000000000001E-2</v>
      </c>
      <c r="Z205" s="406">
        <v>243</v>
      </c>
      <c r="AA205" s="406">
        <v>152</v>
      </c>
      <c r="AB205" s="408">
        <v>223</v>
      </c>
      <c r="AC205" s="417">
        <v>618</v>
      </c>
      <c r="AD205" s="460"/>
      <c r="AE205" s="412">
        <v>0.27309</v>
      </c>
      <c r="AF205" s="406">
        <v>3056</v>
      </c>
      <c r="AG205" s="406">
        <v>1908</v>
      </c>
      <c r="AH205" s="408">
        <v>2811</v>
      </c>
      <c r="AI205" s="417">
        <v>7775</v>
      </c>
      <c r="AJ205" s="418">
        <v>0</v>
      </c>
      <c r="AK205" s="418">
        <v>0</v>
      </c>
      <c r="AL205" s="418">
        <v>0</v>
      </c>
      <c r="AM205" s="418">
        <v>149472.75</v>
      </c>
      <c r="AN205" s="418">
        <v>8314.7999999999993</v>
      </c>
      <c r="AO205" s="418">
        <v>2122.2000000000003</v>
      </c>
      <c r="AP205" s="419">
        <v>123.60000000000001</v>
      </c>
      <c r="AQ205" s="653">
        <v>0</v>
      </c>
      <c r="AR205" s="420">
        <v>160033.35</v>
      </c>
      <c r="AT205" s="420">
        <v>171176</v>
      </c>
      <c r="AU205" s="420">
        <v>-11142.649999999994</v>
      </c>
      <c r="AW205" s="15"/>
    </row>
    <row r="206" spans="1:49" s="25" customFormat="1" x14ac:dyDescent="0.25">
      <c r="A206" s="15" t="s">
        <v>1147</v>
      </c>
      <c r="B206" s="15" t="s">
        <v>699</v>
      </c>
      <c r="C206" s="464" t="s">
        <v>699</v>
      </c>
      <c r="D206" s="475"/>
      <c r="E206" s="481">
        <v>2498864</v>
      </c>
      <c r="F206" s="723">
        <v>2498864</v>
      </c>
      <c r="G206" s="406">
        <v>9780</v>
      </c>
      <c r="H206" s="407">
        <v>6552</v>
      </c>
      <c r="I206" s="408">
        <v>5400</v>
      </c>
      <c r="J206" s="409">
        <v>21732</v>
      </c>
      <c r="K206" s="410" t="s">
        <v>914</v>
      </c>
      <c r="L206" s="460"/>
      <c r="M206" s="412">
        <v>0.14463999999999999</v>
      </c>
      <c r="N206" s="407">
        <v>1415</v>
      </c>
      <c r="O206" s="406">
        <v>948</v>
      </c>
      <c r="P206" s="408">
        <v>781</v>
      </c>
      <c r="Q206" s="413">
        <v>3144</v>
      </c>
      <c r="R206" s="412">
        <v>0.17410999999999999</v>
      </c>
      <c r="S206" s="408">
        <v>1703</v>
      </c>
      <c r="T206" s="406">
        <v>1141</v>
      </c>
      <c r="U206" s="408">
        <v>940</v>
      </c>
      <c r="V206" s="413">
        <v>3784</v>
      </c>
      <c r="W206" s="417">
        <v>6928</v>
      </c>
      <c r="X206" s="460"/>
      <c r="Y206" s="412">
        <v>0</v>
      </c>
      <c r="Z206" s="406">
        <v>0</v>
      </c>
      <c r="AA206" s="406">
        <v>0</v>
      </c>
      <c r="AB206" s="408">
        <v>0</v>
      </c>
      <c r="AC206" s="417">
        <v>0</v>
      </c>
      <c r="AD206" s="460"/>
      <c r="AE206" s="412">
        <v>0.17410999999999999</v>
      </c>
      <c r="AF206" s="406">
        <v>1703</v>
      </c>
      <c r="AG206" s="406">
        <v>1141</v>
      </c>
      <c r="AH206" s="408">
        <v>940</v>
      </c>
      <c r="AI206" s="417">
        <v>3784</v>
      </c>
      <c r="AJ206" s="418">
        <v>0</v>
      </c>
      <c r="AK206" s="418">
        <v>0</v>
      </c>
      <c r="AL206" s="418">
        <v>0</v>
      </c>
      <c r="AM206" s="418">
        <v>114093</v>
      </c>
      <c r="AN206" s="418">
        <v>1886.3999999999999</v>
      </c>
      <c r="AO206" s="418">
        <v>756.80000000000007</v>
      </c>
      <c r="AP206" s="419">
        <v>0</v>
      </c>
      <c r="AQ206" s="653">
        <v>0</v>
      </c>
      <c r="AR206" s="420">
        <v>116736.2</v>
      </c>
      <c r="AT206" s="420">
        <v>79564</v>
      </c>
      <c r="AU206" s="420">
        <v>37172.199999999997</v>
      </c>
      <c r="AW206" s="15"/>
    </row>
    <row r="207" spans="1:49" s="25" customFormat="1" x14ac:dyDescent="0.25">
      <c r="A207" s="15" t="s">
        <v>1148</v>
      </c>
      <c r="B207" s="15" t="s">
        <v>701</v>
      </c>
      <c r="C207" s="472" t="s">
        <v>701</v>
      </c>
      <c r="D207" s="405" t="s">
        <v>1149</v>
      </c>
      <c r="E207" s="405" t="s">
        <v>700</v>
      </c>
      <c r="F207" s="446" t="s">
        <v>700</v>
      </c>
      <c r="G207" s="406">
        <v>11454</v>
      </c>
      <c r="H207" s="407">
        <v>7462</v>
      </c>
      <c r="I207" s="408">
        <v>7874</v>
      </c>
      <c r="J207" s="409">
        <v>26790</v>
      </c>
      <c r="K207" s="410" t="s">
        <v>914</v>
      </c>
      <c r="L207" s="460"/>
      <c r="M207" s="412">
        <v>0.19589999999999999</v>
      </c>
      <c r="N207" s="407">
        <v>2244</v>
      </c>
      <c r="O207" s="406">
        <v>1462</v>
      </c>
      <c r="P207" s="408">
        <v>1543</v>
      </c>
      <c r="Q207" s="413">
        <v>5249</v>
      </c>
      <c r="R207" s="412">
        <v>0.25189</v>
      </c>
      <c r="S207" s="408">
        <v>2885</v>
      </c>
      <c r="T207" s="406">
        <v>1880</v>
      </c>
      <c r="U207" s="408">
        <v>1983</v>
      </c>
      <c r="V207" s="413">
        <v>6748</v>
      </c>
      <c r="W207" s="417">
        <v>11997</v>
      </c>
      <c r="X207" s="460"/>
      <c r="Y207" s="412">
        <v>1.7739999999999999E-2</v>
      </c>
      <c r="Z207" s="406">
        <v>203</v>
      </c>
      <c r="AA207" s="406">
        <v>132</v>
      </c>
      <c r="AB207" s="408">
        <v>140</v>
      </c>
      <c r="AC207" s="417">
        <v>475</v>
      </c>
      <c r="AD207" s="460"/>
      <c r="AE207" s="412">
        <v>0.14268</v>
      </c>
      <c r="AF207" s="406">
        <v>1634</v>
      </c>
      <c r="AG207" s="406">
        <v>1065</v>
      </c>
      <c r="AH207" s="408">
        <v>1123</v>
      </c>
      <c r="AI207" s="417">
        <v>3822</v>
      </c>
      <c r="AJ207" s="418">
        <v>0</v>
      </c>
      <c r="AK207" s="418">
        <v>0</v>
      </c>
      <c r="AL207" s="418">
        <v>0</v>
      </c>
      <c r="AM207" s="418">
        <v>140647.5</v>
      </c>
      <c r="AN207" s="418">
        <v>3149.4</v>
      </c>
      <c r="AO207" s="418">
        <v>1349.6000000000001</v>
      </c>
      <c r="AP207" s="419">
        <v>95</v>
      </c>
      <c r="AQ207" s="653">
        <v>0</v>
      </c>
      <c r="AR207" s="420">
        <v>145241.5</v>
      </c>
      <c r="AT207" s="420">
        <v>124309</v>
      </c>
      <c r="AU207" s="420">
        <v>20932.5</v>
      </c>
      <c r="AW207" s="15"/>
    </row>
    <row r="208" spans="1:49" s="25" customFormat="1" x14ac:dyDescent="0.25">
      <c r="A208" s="15" t="s">
        <v>1150</v>
      </c>
      <c r="B208" s="15" t="s">
        <v>702</v>
      </c>
      <c r="C208" s="464" t="s">
        <v>702</v>
      </c>
      <c r="D208" s="405" t="s">
        <v>1151</v>
      </c>
      <c r="E208" s="405">
        <v>258424</v>
      </c>
      <c r="F208" s="446">
        <v>258424</v>
      </c>
      <c r="G208" s="406">
        <v>10738.13</v>
      </c>
      <c r="H208" s="407">
        <v>6141.1466666666665</v>
      </c>
      <c r="I208" s="408">
        <v>7838</v>
      </c>
      <c r="J208" s="409">
        <v>24717.276666666665</v>
      </c>
      <c r="K208" s="410" t="s">
        <v>914</v>
      </c>
      <c r="L208" s="460"/>
      <c r="M208" s="412">
        <v>7.5079999999999994E-2</v>
      </c>
      <c r="N208" s="407">
        <v>806</v>
      </c>
      <c r="O208" s="406">
        <v>461</v>
      </c>
      <c r="P208" s="408">
        <v>588</v>
      </c>
      <c r="Q208" s="413">
        <v>1855</v>
      </c>
      <c r="R208" s="412">
        <v>0.31885999999999998</v>
      </c>
      <c r="S208" s="408">
        <v>3424</v>
      </c>
      <c r="T208" s="406">
        <v>1958</v>
      </c>
      <c r="U208" s="408">
        <v>2499</v>
      </c>
      <c r="V208" s="413">
        <v>7881</v>
      </c>
      <c r="W208" s="417">
        <v>9736</v>
      </c>
      <c r="X208" s="460"/>
      <c r="Y208" s="412">
        <v>0</v>
      </c>
      <c r="Z208" s="406">
        <v>0</v>
      </c>
      <c r="AA208" s="406">
        <v>0</v>
      </c>
      <c r="AB208" s="408">
        <v>0</v>
      </c>
      <c r="AC208" s="417">
        <v>0</v>
      </c>
      <c r="AD208" s="460"/>
      <c r="AE208" s="412">
        <v>6.0389999999999999E-2</v>
      </c>
      <c r="AF208" s="406">
        <v>648</v>
      </c>
      <c r="AG208" s="406">
        <v>371</v>
      </c>
      <c r="AH208" s="408">
        <v>473</v>
      </c>
      <c r="AI208" s="417">
        <v>1492</v>
      </c>
      <c r="AJ208" s="418">
        <v>0</v>
      </c>
      <c r="AK208" s="418">
        <v>0</v>
      </c>
      <c r="AL208" s="418">
        <v>0</v>
      </c>
      <c r="AM208" s="418">
        <v>129765.70249999998</v>
      </c>
      <c r="AN208" s="418">
        <v>1113</v>
      </c>
      <c r="AO208" s="418">
        <v>1576.2</v>
      </c>
      <c r="AP208" s="419">
        <v>0</v>
      </c>
      <c r="AQ208" s="653">
        <v>0</v>
      </c>
      <c r="AR208" s="420">
        <v>132454.9025</v>
      </c>
      <c r="AT208" s="420">
        <v>125356</v>
      </c>
      <c r="AU208" s="420">
        <v>7098.9024999999965</v>
      </c>
      <c r="AW208" s="15"/>
    </row>
    <row r="209" spans="1:49" s="25" customFormat="1" x14ac:dyDescent="0.25">
      <c r="A209" s="15" t="s">
        <v>1152</v>
      </c>
      <c r="B209" s="15" t="s">
        <v>704</v>
      </c>
      <c r="C209" s="464" t="s">
        <v>704</v>
      </c>
      <c r="D209" s="405" t="s">
        <v>1153</v>
      </c>
      <c r="E209" s="405" t="s">
        <v>703</v>
      </c>
      <c r="F209" s="446" t="s">
        <v>703</v>
      </c>
      <c r="G209" s="406">
        <v>16922.920000000002</v>
      </c>
      <c r="H209" s="407">
        <v>8984.7893333333341</v>
      </c>
      <c r="I209" s="408">
        <v>14495</v>
      </c>
      <c r="J209" s="409">
        <v>40402.709333333332</v>
      </c>
      <c r="K209" s="410" t="s">
        <v>914</v>
      </c>
      <c r="L209" s="460"/>
      <c r="M209" s="412">
        <v>0.15725</v>
      </c>
      <c r="N209" s="407">
        <v>2661</v>
      </c>
      <c r="O209" s="406">
        <v>1413</v>
      </c>
      <c r="P209" s="408">
        <v>2279</v>
      </c>
      <c r="Q209" s="413">
        <v>6353</v>
      </c>
      <c r="R209" s="412">
        <v>0.35915000000000002</v>
      </c>
      <c r="S209" s="408">
        <v>6078</v>
      </c>
      <c r="T209" s="406">
        <v>3227</v>
      </c>
      <c r="U209" s="408">
        <v>5206</v>
      </c>
      <c r="V209" s="413">
        <v>14511</v>
      </c>
      <c r="W209" s="417">
        <v>20864</v>
      </c>
      <c r="X209" s="460"/>
      <c r="Y209" s="412">
        <v>0</v>
      </c>
      <c r="Z209" s="406">
        <v>0</v>
      </c>
      <c r="AA209" s="406">
        <v>0</v>
      </c>
      <c r="AB209" s="408">
        <v>0</v>
      </c>
      <c r="AC209" s="417">
        <v>0</v>
      </c>
      <c r="AD209" s="460"/>
      <c r="AE209" s="412">
        <v>0.11996</v>
      </c>
      <c r="AF209" s="406">
        <v>2030</v>
      </c>
      <c r="AG209" s="406">
        <v>1078</v>
      </c>
      <c r="AH209" s="408">
        <v>1739</v>
      </c>
      <c r="AI209" s="417">
        <v>4847</v>
      </c>
      <c r="AJ209" s="418">
        <v>0</v>
      </c>
      <c r="AK209" s="418">
        <v>0</v>
      </c>
      <c r="AL209" s="418">
        <v>0</v>
      </c>
      <c r="AM209" s="418">
        <v>212114.22399999999</v>
      </c>
      <c r="AN209" s="418">
        <v>3811.7999999999997</v>
      </c>
      <c r="AO209" s="418">
        <v>2902.2000000000003</v>
      </c>
      <c r="AP209" s="419">
        <v>0</v>
      </c>
      <c r="AQ209" s="653">
        <v>0</v>
      </c>
      <c r="AR209" s="420">
        <v>218828.22399999999</v>
      </c>
      <c r="AT209" s="420">
        <v>210729</v>
      </c>
      <c r="AU209" s="420">
        <v>8099.2239999999874</v>
      </c>
      <c r="AW209" s="15"/>
    </row>
    <row r="210" spans="1:49" s="25" customFormat="1" x14ac:dyDescent="0.25">
      <c r="A210" s="15" t="s">
        <v>1154</v>
      </c>
      <c r="B210" s="15" t="s">
        <v>706</v>
      </c>
      <c r="C210" s="464" t="s">
        <v>706</v>
      </c>
      <c r="D210" s="405" t="s">
        <v>1155</v>
      </c>
      <c r="E210" s="405" t="s">
        <v>705</v>
      </c>
      <c r="F210" s="446" t="s">
        <v>705</v>
      </c>
      <c r="G210" s="406">
        <v>7308</v>
      </c>
      <c r="H210" s="407">
        <v>6132</v>
      </c>
      <c r="I210" s="408">
        <v>5760</v>
      </c>
      <c r="J210" s="409">
        <v>19200</v>
      </c>
      <c r="K210" s="410" t="s">
        <v>914</v>
      </c>
      <c r="L210" s="460"/>
      <c r="M210" s="412">
        <v>0.13943</v>
      </c>
      <c r="N210" s="407">
        <v>1019</v>
      </c>
      <c r="O210" s="406">
        <v>855</v>
      </c>
      <c r="P210" s="408">
        <v>803</v>
      </c>
      <c r="Q210" s="413">
        <v>2677</v>
      </c>
      <c r="R210" s="412">
        <v>0.22697999999999999</v>
      </c>
      <c r="S210" s="408">
        <v>1659</v>
      </c>
      <c r="T210" s="406">
        <v>1392</v>
      </c>
      <c r="U210" s="408">
        <v>1307</v>
      </c>
      <c r="V210" s="413">
        <v>4358</v>
      </c>
      <c r="W210" s="417">
        <v>7035</v>
      </c>
      <c r="X210" s="460"/>
      <c r="Y210" s="412">
        <v>0.20104</v>
      </c>
      <c r="Z210" s="406">
        <v>1469</v>
      </c>
      <c r="AA210" s="406">
        <v>1233</v>
      </c>
      <c r="AB210" s="408">
        <v>1158</v>
      </c>
      <c r="AC210" s="417">
        <v>3860</v>
      </c>
      <c r="AD210" s="460"/>
      <c r="AE210" s="412">
        <v>0.25616</v>
      </c>
      <c r="AF210" s="406">
        <v>1872</v>
      </c>
      <c r="AG210" s="406">
        <v>1571</v>
      </c>
      <c r="AH210" s="408">
        <v>1475</v>
      </c>
      <c r="AI210" s="417">
        <v>4918</v>
      </c>
      <c r="AJ210" s="418">
        <v>0</v>
      </c>
      <c r="AK210" s="418">
        <v>0</v>
      </c>
      <c r="AL210" s="418">
        <v>0</v>
      </c>
      <c r="AM210" s="418">
        <v>100800</v>
      </c>
      <c r="AN210" s="418">
        <v>1606.2</v>
      </c>
      <c r="AO210" s="418">
        <v>871.6</v>
      </c>
      <c r="AP210" s="419">
        <v>772</v>
      </c>
      <c r="AQ210" s="653">
        <v>0</v>
      </c>
      <c r="AR210" s="420">
        <v>104049.8</v>
      </c>
      <c r="AT210" s="420">
        <v>90111</v>
      </c>
      <c r="AU210" s="420">
        <v>13938.800000000003</v>
      </c>
      <c r="AW210" s="15"/>
    </row>
    <row r="211" spans="1:49" s="25" customFormat="1" x14ac:dyDescent="0.25">
      <c r="A211" s="15" t="s">
        <v>1156</v>
      </c>
      <c r="B211" s="15" t="s">
        <v>708</v>
      </c>
      <c r="C211" s="464" t="s">
        <v>708</v>
      </c>
      <c r="D211" s="405" t="s">
        <v>1157</v>
      </c>
      <c r="E211" s="405" t="s">
        <v>707</v>
      </c>
      <c r="F211" s="446" t="s">
        <v>707</v>
      </c>
      <c r="G211" s="406">
        <v>19910.43</v>
      </c>
      <c r="H211" s="407">
        <v>13075.11333333334</v>
      </c>
      <c r="I211" s="408">
        <v>15330</v>
      </c>
      <c r="J211" s="409">
        <v>48315.543333333342</v>
      </c>
      <c r="K211" s="410" t="s">
        <v>914</v>
      </c>
      <c r="L211" s="460"/>
      <c r="M211" s="412">
        <v>4.4949999999999997E-2</v>
      </c>
      <c r="N211" s="407">
        <v>895</v>
      </c>
      <c r="O211" s="406">
        <v>588</v>
      </c>
      <c r="P211" s="408">
        <v>689</v>
      </c>
      <c r="Q211" s="413">
        <v>2172</v>
      </c>
      <c r="R211" s="412">
        <v>0.17755000000000001</v>
      </c>
      <c r="S211" s="408">
        <v>3535</v>
      </c>
      <c r="T211" s="406">
        <v>2321</v>
      </c>
      <c r="U211" s="408">
        <v>2722</v>
      </c>
      <c r="V211" s="413">
        <v>8578</v>
      </c>
      <c r="W211" s="417">
        <v>10750</v>
      </c>
      <c r="X211" s="460"/>
      <c r="Y211" s="412">
        <v>0</v>
      </c>
      <c r="Z211" s="406">
        <v>0</v>
      </c>
      <c r="AA211" s="406">
        <v>0</v>
      </c>
      <c r="AB211" s="408">
        <v>0</v>
      </c>
      <c r="AC211" s="417">
        <v>0</v>
      </c>
      <c r="AD211" s="460"/>
      <c r="AE211" s="412">
        <v>2.7130000000000001E-2</v>
      </c>
      <c r="AF211" s="406">
        <v>540</v>
      </c>
      <c r="AG211" s="406">
        <v>355</v>
      </c>
      <c r="AH211" s="408">
        <v>416</v>
      </c>
      <c r="AI211" s="417">
        <v>1311</v>
      </c>
      <c r="AJ211" s="418">
        <v>0</v>
      </c>
      <c r="AK211" s="418">
        <v>0</v>
      </c>
      <c r="AL211" s="418">
        <v>0</v>
      </c>
      <c r="AM211" s="418">
        <v>253656.60250000004</v>
      </c>
      <c r="AN211" s="418">
        <v>1303.2</v>
      </c>
      <c r="AO211" s="418">
        <v>1715.6000000000001</v>
      </c>
      <c r="AP211" s="419">
        <v>0</v>
      </c>
      <c r="AQ211" s="653">
        <v>0</v>
      </c>
      <c r="AR211" s="420">
        <v>256675.40250000005</v>
      </c>
      <c r="AT211" s="420">
        <v>227654</v>
      </c>
      <c r="AU211" s="420">
        <v>29021.402500000055</v>
      </c>
      <c r="AW211" s="15"/>
    </row>
    <row r="212" spans="1:49" s="25" customFormat="1" ht="14.4" x14ac:dyDescent="0.25">
      <c r="A212" s="15" t="s">
        <v>1158</v>
      </c>
      <c r="B212" s="15" t="s">
        <v>709</v>
      </c>
      <c r="C212" s="464" t="s">
        <v>709</v>
      </c>
      <c r="D212" s="405" t="s">
        <v>1159</v>
      </c>
      <c r="E212" s="465">
        <v>2568273</v>
      </c>
      <c r="F212" s="724">
        <v>2568273</v>
      </c>
      <c r="G212" s="406">
        <v>3735</v>
      </c>
      <c r="H212" s="407">
        <v>420</v>
      </c>
      <c r="I212" s="408">
        <v>3042</v>
      </c>
      <c r="J212" s="409">
        <v>7197</v>
      </c>
      <c r="K212" s="410" t="s">
        <v>914</v>
      </c>
      <c r="L212" s="460"/>
      <c r="M212" s="412">
        <v>0.33333000000000002</v>
      </c>
      <c r="N212" s="407">
        <v>1245</v>
      </c>
      <c r="O212" s="406">
        <v>140</v>
      </c>
      <c r="P212" s="408">
        <v>1014</v>
      </c>
      <c r="Q212" s="413">
        <v>2399</v>
      </c>
      <c r="R212" s="412">
        <v>0.42151</v>
      </c>
      <c r="S212" s="408">
        <v>1574</v>
      </c>
      <c r="T212" s="406">
        <v>177</v>
      </c>
      <c r="U212" s="408">
        <v>1282</v>
      </c>
      <c r="V212" s="413">
        <v>3033</v>
      </c>
      <c r="W212" s="417">
        <v>5432</v>
      </c>
      <c r="X212" s="460"/>
      <c r="Y212" s="412">
        <v>4.301E-2</v>
      </c>
      <c r="Z212" s="406">
        <v>161</v>
      </c>
      <c r="AA212" s="406">
        <v>18</v>
      </c>
      <c r="AB212" s="408">
        <v>131</v>
      </c>
      <c r="AC212" s="417">
        <v>310</v>
      </c>
      <c r="AD212" s="460"/>
      <c r="AE212" s="412">
        <v>0.28172000000000003</v>
      </c>
      <c r="AF212" s="406">
        <v>1052</v>
      </c>
      <c r="AG212" s="406">
        <v>118</v>
      </c>
      <c r="AH212" s="408">
        <v>857</v>
      </c>
      <c r="AI212" s="417">
        <v>2027</v>
      </c>
      <c r="AJ212" s="418">
        <v>0</v>
      </c>
      <c r="AK212" s="418">
        <v>0</v>
      </c>
      <c r="AL212" s="418">
        <v>0</v>
      </c>
      <c r="AM212" s="418">
        <v>37784.25</v>
      </c>
      <c r="AN212" s="418">
        <v>1439.3999999999999</v>
      </c>
      <c r="AO212" s="418">
        <v>606.6</v>
      </c>
      <c r="AP212" s="419">
        <v>62</v>
      </c>
      <c r="AQ212" s="653">
        <v>0</v>
      </c>
      <c r="AR212" s="420">
        <v>39892.25</v>
      </c>
      <c r="AT212" s="420">
        <v>51554</v>
      </c>
      <c r="AU212" s="420">
        <v>-11661.75</v>
      </c>
      <c r="AW212" s="15"/>
    </row>
    <row r="213" spans="1:49" s="25" customFormat="1" x14ac:dyDescent="0.25">
      <c r="A213" s="15" t="s">
        <v>1160</v>
      </c>
      <c r="B213" s="15" t="s">
        <v>710</v>
      </c>
      <c r="C213" s="464" t="s">
        <v>710</v>
      </c>
      <c r="D213" s="405" t="s">
        <v>1161</v>
      </c>
      <c r="E213" s="405">
        <v>509204</v>
      </c>
      <c r="F213" s="446">
        <v>509204</v>
      </c>
      <c r="G213" s="406">
        <v>15844.119999999992</v>
      </c>
      <c r="H213" s="407">
        <v>6528.648000000002</v>
      </c>
      <c r="I213" s="408">
        <v>14233</v>
      </c>
      <c r="J213" s="409">
        <v>36605.767999999996</v>
      </c>
      <c r="K213" s="410" t="s">
        <v>914</v>
      </c>
      <c r="L213" s="460"/>
      <c r="M213" s="412">
        <v>0</v>
      </c>
      <c r="N213" s="407">
        <v>0</v>
      </c>
      <c r="O213" s="406">
        <v>0</v>
      </c>
      <c r="P213" s="408">
        <v>0</v>
      </c>
      <c r="Q213" s="413">
        <v>0</v>
      </c>
      <c r="R213" s="412">
        <v>0.14354</v>
      </c>
      <c r="S213" s="408">
        <v>2274</v>
      </c>
      <c r="T213" s="406">
        <v>937</v>
      </c>
      <c r="U213" s="408">
        <v>2043</v>
      </c>
      <c r="V213" s="413">
        <v>5254</v>
      </c>
      <c r="W213" s="417">
        <v>5254</v>
      </c>
      <c r="X213" s="460"/>
      <c r="Y213" s="412">
        <v>0</v>
      </c>
      <c r="Z213" s="406">
        <v>0</v>
      </c>
      <c r="AA213" s="406">
        <v>0</v>
      </c>
      <c r="AB213" s="408">
        <v>0</v>
      </c>
      <c r="AC213" s="417">
        <v>0</v>
      </c>
      <c r="AD213" s="460"/>
      <c r="AE213" s="412">
        <v>1.1520000000000001E-2</v>
      </c>
      <c r="AF213" s="406">
        <v>183</v>
      </c>
      <c r="AG213" s="406">
        <v>75</v>
      </c>
      <c r="AH213" s="408">
        <v>164</v>
      </c>
      <c r="AI213" s="417">
        <v>422</v>
      </c>
      <c r="AJ213" s="418">
        <v>0</v>
      </c>
      <c r="AK213" s="418">
        <v>0</v>
      </c>
      <c r="AL213" s="418">
        <v>0</v>
      </c>
      <c r="AM213" s="418">
        <v>192180.28199999998</v>
      </c>
      <c r="AN213" s="418">
        <v>0</v>
      </c>
      <c r="AO213" s="418">
        <v>1050.8</v>
      </c>
      <c r="AP213" s="419">
        <v>0</v>
      </c>
      <c r="AQ213" s="653">
        <v>0</v>
      </c>
      <c r="AR213" s="420">
        <v>193231.08199999997</v>
      </c>
      <c r="AT213" s="420">
        <v>195565</v>
      </c>
      <c r="AU213" s="420">
        <v>-2333.9180000000342</v>
      </c>
      <c r="AW213" s="15"/>
    </row>
    <row r="214" spans="1:49" s="25" customFormat="1" x14ac:dyDescent="0.25">
      <c r="A214" s="15" t="s">
        <v>1162</v>
      </c>
      <c r="B214" s="15" t="s">
        <v>712</v>
      </c>
      <c r="C214" s="472" t="s">
        <v>712</v>
      </c>
      <c r="D214" s="405" t="s">
        <v>1163</v>
      </c>
      <c r="E214" s="405" t="s">
        <v>711</v>
      </c>
      <c r="F214" s="446" t="s">
        <v>711</v>
      </c>
      <c r="G214" s="406">
        <v>459</v>
      </c>
      <c r="H214" s="407">
        <v>0</v>
      </c>
      <c r="I214" s="408">
        <v>318</v>
      </c>
      <c r="J214" s="409">
        <v>777</v>
      </c>
      <c r="K214" s="410" t="s">
        <v>914</v>
      </c>
      <c r="L214" s="460"/>
      <c r="M214" s="412">
        <v>0</v>
      </c>
      <c r="N214" s="407">
        <v>0</v>
      </c>
      <c r="O214" s="406">
        <v>0</v>
      </c>
      <c r="P214" s="408">
        <v>0</v>
      </c>
      <c r="Q214" s="413">
        <v>0</v>
      </c>
      <c r="R214" s="412">
        <v>0.39216000000000001</v>
      </c>
      <c r="S214" s="408">
        <v>180</v>
      </c>
      <c r="T214" s="406">
        <v>0</v>
      </c>
      <c r="U214" s="408">
        <v>125</v>
      </c>
      <c r="V214" s="413">
        <v>305</v>
      </c>
      <c r="W214" s="417">
        <v>305</v>
      </c>
      <c r="X214" s="460"/>
      <c r="Y214" s="412">
        <v>0</v>
      </c>
      <c r="Z214" s="406">
        <v>0</v>
      </c>
      <c r="AA214" s="406">
        <v>0</v>
      </c>
      <c r="AB214" s="408">
        <v>0</v>
      </c>
      <c r="AC214" s="417">
        <v>0</v>
      </c>
      <c r="AD214" s="460"/>
      <c r="AE214" s="412">
        <v>0</v>
      </c>
      <c r="AF214" s="406">
        <v>0</v>
      </c>
      <c r="AG214" s="406">
        <v>0</v>
      </c>
      <c r="AH214" s="408">
        <v>0</v>
      </c>
      <c r="AI214" s="417">
        <v>0</v>
      </c>
      <c r="AJ214" s="418">
        <v>0</v>
      </c>
      <c r="AK214" s="418">
        <v>0</v>
      </c>
      <c r="AL214" s="418">
        <v>0</v>
      </c>
      <c r="AM214" s="418">
        <v>4079.25</v>
      </c>
      <c r="AN214" s="418">
        <v>0</v>
      </c>
      <c r="AO214" s="418">
        <v>61</v>
      </c>
      <c r="AP214" s="419">
        <v>0</v>
      </c>
      <c r="AQ214" s="653">
        <v>0</v>
      </c>
      <c r="AR214" s="420">
        <v>4140.25</v>
      </c>
      <c r="AT214" s="420">
        <v>4327</v>
      </c>
      <c r="AU214" s="420">
        <v>-186.75</v>
      </c>
      <c r="AW214" s="15"/>
    </row>
    <row r="215" spans="1:49" s="25" customFormat="1" x14ac:dyDescent="0.25">
      <c r="A215" s="15" t="s">
        <v>157</v>
      </c>
      <c r="B215" s="15"/>
      <c r="C215" s="472"/>
      <c r="D215" s="405"/>
      <c r="E215" s="405"/>
      <c r="F215" s="446"/>
      <c r="G215" s="406">
        <v>0</v>
      </c>
      <c r="H215" s="407">
        <v>0</v>
      </c>
      <c r="I215" s="408">
        <v>0</v>
      </c>
      <c r="J215" s="409">
        <v>0</v>
      </c>
      <c r="K215" s="410" t="s">
        <v>914</v>
      </c>
      <c r="L215" s="460"/>
      <c r="M215" s="412">
        <v>0</v>
      </c>
      <c r="N215" s="407">
        <v>0</v>
      </c>
      <c r="O215" s="406">
        <v>0</v>
      </c>
      <c r="P215" s="408">
        <v>0</v>
      </c>
      <c r="Q215" s="413">
        <v>0</v>
      </c>
      <c r="R215" s="412">
        <v>0</v>
      </c>
      <c r="S215" s="408">
        <v>0</v>
      </c>
      <c r="T215" s="406">
        <v>0</v>
      </c>
      <c r="U215" s="408">
        <v>0</v>
      </c>
      <c r="V215" s="413">
        <v>0</v>
      </c>
      <c r="W215" s="417">
        <v>0</v>
      </c>
      <c r="X215" s="460"/>
      <c r="Y215" s="412">
        <v>0</v>
      </c>
      <c r="Z215" s="406">
        <v>0</v>
      </c>
      <c r="AA215" s="406">
        <v>0</v>
      </c>
      <c r="AB215" s="408">
        <v>0</v>
      </c>
      <c r="AC215" s="417">
        <v>0</v>
      </c>
      <c r="AD215" s="460"/>
      <c r="AE215" s="412">
        <v>0</v>
      </c>
      <c r="AF215" s="406">
        <v>0</v>
      </c>
      <c r="AG215" s="406">
        <v>0</v>
      </c>
      <c r="AH215" s="408">
        <v>0</v>
      </c>
      <c r="AI215" s="417">
        <v>0</v>
      </c>
      <c r="AJ215" s="418">
        <v>0</v>
      </c>
      <c r="AK215" s="418">
        <v>0</v>
      </c>
      <c r="AL215" s="418">
        <v>0</v>
      </c>
      <c r="AM215" s="418">
        <v>0</v>
      </c>
      <c r="AN215" s="418">
        <v>0</v>
      </c>
      <c r="AO215" s="418">
        <v>0</v>
      </c>
      <c r="AP215" s="419">
        <v>0</v>
      </c>
      <c r="AQ215" s="653">
        <v>0</v>
      </c>
      <c r="AR215" s="420">
        <v>0</v>
      </c>
      <c r="AT215" s="420">
        <v>0</v>
      </c>
      <c r="AU215" s="420">
        <v>0</v>
      </c>
      <c r="AW215" s="15"/>
    </row>
    <row r="216" spans="1:49" s="25" customFormat="1" x14ac:dyDescent="0.25">
      <c r="A216" s="15" t="s">
        <v>714</v>
      </c>
      <c r="B216" s="15" t="s">
        <v>714</v>
      </c>
      <c r="C216" s="447" t="s">
        <v>714</v>
      </c>
      <c r="D216" s="482" t="s">
        <v>1164</v>
      </c>
      <c r="E216" s="446"/>
      <c r="F216" s="483" t="s">
        <v>713</v>
      </c>
      <c r="G216" s="406">
        <v>0</v>
      </c>
      <c r="H216" s="407">
        <v>0</v>
      </c>
      <c r="I216" s="408">
        <v>4320</v>
      </c>
      <c r="J216" s="409">
        <v>4320</v>
      </c>
      <c r="K216" s="410" t="s">
        <v>914</v>
      </c>
      <c r="L216" s="460"/>
      <c r="M216" s="412">
        <v>0.22222222222222221</v>
      </c>
      <c r="N216" s="407">
        <v>0</v>
      </c>
      <c r="O216" s="406">
        <v>0</v>
      </c>
      <c r="P216" s="408">
        <v>960</v>
      </c>
      <c r="Q216" s="413">
        <v>960</v>
      </c>
      <c r="R216" s="412">
        <v>0.22095959595959597</v>
      </c>
      <c r="S216" s="408">
        <v>0</v>
      </c>
      <c r="T216" s="406">
        <v>0</v>
      </c>
      <c r="U216" s="408">
        <v>955</v>
      </c>
      <c r="V216" s="413">
        <v>955</v>
      </c>
      <c r="W216" s="417">
        <v>1915</v>
      </c>
      <c r="X216" s="460"/>
      <c r="Y216" s="412">
        <v>8.5101010101010108E-2</v>
      </c>
      <c r="Z216" s="406">
        <v>0</v>
      </c>
      <c r="AA216" s="406">
        <v>0</v>
      </c>
      <c r="AB216" s="408">
        <v>368</v>
      </c>
      <c r="AC216" s="417">
        <v>368</v>
      </c>
      <c r="AD216" s="460"/>
      <c r="AE216" s="412">
        <v>0</v>
      </c>
      <c r="AF216" s="406">
        <v>0</v>
      </c>
      <c r="AG216" s="406">
        <v>0</v>
      </c>
      <c r="AH216" s="408">
        <v>0</v>
      </c>
      <c r="AI216" s="417">
        <v>0</v>
      </c>
      <c r="AJ216" s="418">
        <v>0</v>
      </c>
      <c r="AK216" s="418">
        <v>0</v>
      </c>
      <c r="AL216" s="418">
        <v>0</v>
      </c>
      <c r="AM216" s="418">
        <v>22680</v>
      </c>
      <c r="AN216" s="418">
        <v>576</v>
      </c>
      <c r="AO216" s="418">
        <v>191</v>
      </c>
      <c r="AP216" s="419">
        <v>73.600000000000009</v>
      </c>
      <c r="AQ216" s="653">
        <v>0</v>
      </c>
      <c r="AR216" s="420">
        <v>23520.6</v>
      </c>
      <c r="AT216" s="420">
        <v>51099</v>
      </c>
      <c r="AU216" s="420">
        <v>-27578.400000000001</v>
      </c>
      <c r="AW216" s="15"/>
    </row>
    <row r="217" spans="1:49" s="25" customFormat="1" x14ac:dyDescent="0.25">
      <c r="A217" s="15" t="s">
        <v>716</v>
      </c>
      <c r="B217" s="15" t="s">
        <v>716</v>
      </c>
      <c r="C217" s="447" t="s">
        <v>716</v>
      </c>
      <c r="D217" s="482" t="s">
        <v>1164</v>
      </c>
      <c r="E217" s="446"/>
      <c r="F217" s="483" t="s">
        <v>715</v>
      </c>
      <c r="G217" s="406">
        <v>0</v>
      </c>
      <c r="H217" s="407">
        <v>0</v>
      </c>
      <c r="I217" s="408">
        <v>4320</v>
      </c>
      <c r="J217" s="409">
        <v>4320</v>
      </c>
      <c r="K217" s="410" t="s">
        <v>914</v>
      </c>
      <c r="L217" s="460"/>
      <c r="M217" s="412">
        <v>0.22222222222222221</v>
      </c>
      <c r="N217" s="407">
        <v>0</v>
      </c>
      <c r="O217" s="406">
        <v>0</v>
      </c>
      <c r="P217" s="408">
        <v>960</v>
      </c>
      <c r="Q217" s="413">
        <v>960</v>
      </c>
      <c r="R217" s="412">
        <v>0.22095959595959597</v>
      </c>
      <c r="S217" s="408">
        <v>0</v>
      </c>
      <c r="T217" s="406">
        <v>0</v>
      </c>
      <c r="U217" s="408">
        <v>955</v>
      </c>
      <c r="V217" s="413">
        <v>955</v>
      </c>
      <c r="W217" s="417">
        <v>1915</v>
      </c>
      <c r="X217" s="460"/>
      <c r="Y217" s="412">
        <v>8.5101010101010108E-2</v>
      </c>
      <c r="Z217" s="406">
        <v>0</v>
      </c>
      <c r="AA217" s="406">
        <v>0</v>
      </c>
      <c r="AB217" s="408">
        <v>368</v>
      </c>
      <c r="AC217" s="417">
        <v>368</v>
      </c>
      <c r="AD217" s="460"/>
      <c r="AE217" s="412">
        <v>0</v>
      </c>
      <c r="AF217" s="406">
        <v>0</v>
      </c>
      <c r="AG217" s="406">
        <v>0</v>
      </c>
      <c r="AH217" s="408">
        <v>0</v>
      </c>
      <c r="AI217" s="417">
        <v>0</v>
      </c>
      <c r="AJ217" s="418">
        <v>0</v>
      </c>
      <c r="AK217" s="418">
        <v>0</v>
      </c>
      <c r="AL217" s="418">
        <v>0</v>
      </c>
      <c r="AM217" s="418">
        <v>22680</v>
      </c>
      <c r="AN217" s="418">
        <v>576</v>
      </c>
      <c r="AO217" s="418">
        <v>191</v>
      </c>
      <c r="AP217" s="419">
        <v>73.600000000000009</v>
      </c>
      <c r="AQ217" s="653">
        <v>0</v>
      </c>
      <c r="AR217" s="420">
        <v>23520.6</v>
      </c>
      <c r="AT217" s="420">
        <v>51099</v>
      </c>
      <c r="AU217" s="420">
        <v>-27578.400000000001</v>
      </c>
      <c r="AW217" s="15"/>
    </row>
    <row r="218" spans="1:49" s="25" customFormat="1" x14ac:dyDescent="0.25">
      <c r="A218" s="15" t="s">
        <v>717</v>
      </c>
      <c r="B218" s="15" t="s">
        <v>717</v>
      </c>
      <c r="C218" s="447" t="s">
        <v>717</v>
      </c>
      <c r="D218" s="482" t="s">
        <v>1165</v>
      </c>
      <c r="E218" s="446"/>
      <c r="F218" s="483">
        <v>2682783</v>
      </c>
      <c r="G218" s="406">
        <v>0</v>
      </c>
      <c r="H218" s="407">
        <v>0</v>
      </c>
      <c r="I218" s="408">
        <v>2880</v>
      </c>
      <c r="J218" s="409">
        <v>2880</v>
      </c>
      <c r="K218" s="410" t="s">
        <v>914</v>
      </c>
      <c r="L218" s="460"/>
      <c r="M218" s="412">
        <v>0.22196969696969698</v>
      </c>
      <c r="N218" s="407">
        <v>0</v>
      </c>
      <c r="O218" s="406">
        <v>0</v>
      </c>
      <c r="P218" s="408">
        <v>639</v>
      </c>
      <c r="Q218" s="413">
        <v>639</v>
      </c>
      <c r="R218" s="412">
        <v>0.22083333333333333</v>
      </c>
      <c r="S218" s="408">
        <v>0</v>
      </c>
      <c r="T218" s="406">
        <v>0</v>
      </c>
      <c r="U218" s="408">
        <v>636</v>
      </c>
      <c r="V218" s="413">
        <v>636</v>
      </c>
      <c r="W218" s="417">
        <v>1275</v>
      </c>
      <c r="X218" s="460"/>
      <c r="Y218" s="412">
        <v>8.5227272727272721E-2</v>
      </c>
      <c r="Z218" s="406">
        <v>0</v>
      </c>
      <c r="AA218" s="406">
        <v>0</v>
      </c>
      <c r="AB218" s="408">
        <v>245</v>
      </c>
      <c r="AC218" s="417">
        <v>245</v>
      </c>
      <c r="AD218" s="460"/>
      <c r="AE218" s="412">
        <v>0</v>
      </c>
      <c r="AF218" s="406">
        <v>0</v>
      </c>
      <c r="AG218" s="406">
        <v>0</v>
      </c>
      <c r="AH218" s="408">
        <v>0</v>
      </c>
      <c r="AI218" s="417">
        <v>0</v>
      </c>
      <c r="AJ218" s="418">
        <v>0</v>
      </c>
      <c r="AK218" s="418">
        <v>0</v>
      </c>
      <c r="AL218" s="418">
        <v>0</v>
      </c>
      <c r="AM218" s="418">
        <v>15120</v>
      </c>
      <c r="AN218" s="418">
        <v>383.4</v>
      </c>
      <c r="AO218" s="418">
        <v>127.2</v>
      </c>
      <c r="AP218" s="419">
        <v>49</v>
      </c>
      <c r="AQ218" s="653">
        <v>0</v>
      </c>
      <c r="AR218" s="420">
        <v>15679.6</v>
      </c>
      <c r="AT218" s="420">
        <v>38030</v>
      </c>
      <c r="AU218" s="420">
        <v>-22350.400000000001</v>
      </c>
      <c r="AW218" s="15"/>
    </row>
    <row r="219" spans="1:49" s="25" customFormat="1" x14ac:dyDescent="0.25">
      <c r="A219" s="15"/>
      <c r="B219" s="15"/>
      <c r="C219" s="459"/>
      <c r="D219" s="405"/>
      <c r="E219" s="405"/>
      <c r="F219" s="446"/>
      <c r="G219" s="406"/>
      <c r="H219" s="407"/>
      <c r="I219" s="408"/>
      <c r="J219" s="409"/>
      <c r="K219" s="410"/>
      <c r="L219" s="460"/>
      <c r="M219" s="412"/>
      <c r="N219" s="407"/>
      <c r="O219" s="406"/>
      <c r="P219" s="408"/>
      <c r="Q219" s="413"/>
      <c r="R219" s="412"/>
      <c r="S219" s="408"/>
      <c r="T219" s="406"/>
      <c r="U219" s="408"/>
      <c r="V219" s="413"/>
      <c r="W219" s="417"/>
      <c r="X219" s="460"/>
      <c r="Y219" s="412"/>
      <c r="Z219" s="406"/>
      <c r="AA219" s="406"/>
      <c r="AB219" s="408"/>
      <c r="AC219" s="417"/>
      <c r="AD219" s="460"/>
      <c r="AE219" s="412"/>
      <c r="AF219" s="406"/>
      <c r="AG219" s="406"/>
      <c r="AH219" s="408"/>
      <c r="AI219" s="417"/>
      <c r="AJ219" s="418">
        <v>0</v>
      </c>
      <c r="AK219" s="418">
        <v>0</v>
      </c>
      <c r="AL219" s="418">
        <v>0</v>
      </c>
      <c r="AM219" s="418">
        <v>0</v>
      </c>
      <c r="AN219" s="418">
        <v>0</v>
      </c>
      <c r="AO219" s="418">
        <v>0</v>
      </c>
      <c r="AP219" s="419">
        <v>0</v>
      </c>
      <c r="AQ219" s="653">
        <v>0</v>
      </c>
      <c r="AR219" s="420">
        <v>0</v>
      </c>
      <c r="AT219" s="420"/>
      <c r="AU219" s="420"/>
      <c r="AW219" s="15"/>
    </row>
    <row r="220" spans="1:49" s="676" customFormat="1" ht="13.8" thickBot="1" x14ac:dyDescent="0.3">
      <c r="A220" s="654"/>
      <c r="B220" s="654"/>
      <c r="C220" s="655" t="s">
        <v>718</v>
      </c>
      <c r="D220" s="656"/>
      <c r="E220" s="657"/>
      <c r="F220" s="725" t="s">
        <v>718</v>
      </c>
      <c r="G220" s="658"/>
      <c r="H220" s="659"/>
      <c r="I220" s="660">
        <v>69478</v>
      </c>
      <c r="J220" s="661">
        <v>69478</v>
      </c>
      <c r="K220" s="662"/>
      <c r="L220" s="663"/>
      <c r="M220" s="664"/>
      <c r="N220" s="665"/>
      <c r="O220" s="666"/>
      <c r="P220" s="665">
        <v>20472</v>
      </c>
      <c r="Q220" s="661">
        <v>20471.75117219262</v>
      </c>
      <c r="R220" s="664"/>
      <c r="S220" s="667"/>
      <c r="T220" s="668"/>
      <c r="U220" s="667">
        <v>15944</v>
      </c>
      <c r="V220" s="661">
        <v>15944.105696474739</v>
      </c>
      <c r="W220" s="669">
        <v>36415.856868667361</v>
      </c>
      <c r="X220" s="663"/>
      <c r="Y220" s="664"/>
      <c r="Z220" s="670"/>
      <c r="AA220" s="670"/>
      <c r="AB220" s="671">
        <v>6821</v>
      </c>
      <c r="AC220" s="669">
        <v>6821.2709336804328</v>
      </c>
      <c r="AD220" s="663"/>
      <c r="AE220" s="664"/>
      <c r="AF220" s="670"/>
      <c r="AG220" s="670"/>
      <c r="AH220" s="671"/>
      <c r="AI220" s="669">
        <v>0</v>
      </c>
      <c r="AJ220" s="672">
        <v>0</v>
      </c>
      <c r="AK220" s="672">
        <v>0</v>
      </c>
      <c r="AL220" s="672">
        <v>0</v>
      </c>
      <c r="AM220" s="672">
        <v>364759.5</v>
      </c>
      <c r="AN220" s="672">
        <v>12283.050703315572</v>
      </c>
      <c r="AO220" s="672">
        <v>3188.8211392949479</v>
      </c>
      <c r="AP220" s="673">
        <v>1364.2541867360867</v>
      </c>
      <c r="AQ220" s="674">
        <v>0</v>
      </c>
      <c r="AR220" s="675">
        <v>381595.6260293466</v>
      </c>
      <c r="AT220" s="677"/>
      <c r="AU220" s="675">
        <v>381595.6260293466</v>
      </c>
    </row>
    <row r="221" spans="1:49" s="25" customFormat="1" ht="26.25" customHeight="1" thickBot="1" x14ac:dyDescent="0.3">
      <c r="A221" s="15"/>
      <c r="B221" s="15"/>
      <c r="C221" s="45" t="s">
        <v>1166</v>
      </c>
      <c r="D221" s="46"/>
      <c r="E221" s="46"/>
      <c r="F221" s="726"/>
      <c r="G221" s="47">
        <v>655775.52000000014</v>
      </c>
      <c r="H221" s="48">
        <v>403114.32</v>
      </c>
      <c r="I221" s="49">
        <v>581273.89610389597</v>
      </c>
      <c r="J221" s="484">
        <v>1709641.7361038961</v>
      </c>
      <c r="K221" s="50"/>
      <c r="L221" s="485"/>
      <c r="M221" s="486"/>
      <c r="N221" s="48">
        <v>146385</v>
      </c>
      <c r="O221" s="47">
        <v>96169</v>
      </c>
      <c r="P221" s="49">
        <v>127963</v>
      </c>
      <c r="Q221" s="51">
        <v>390988.75117219263</v>
      </c>
      <c r="R221" s="486"/>
      <c r="S221" s="47">
        <v>141835</v>
      </c>
      <c r="T221" s="47">
        <v>84076</v>
      </c>
      <c r="U221" s="49">
        <v>123896</v>
      </c>
      <c r="V221" s="51">
        <v>365751.10569647473</v>
      </c>
      <c r="W221" s="487">
        <v>756739.85686866741</v>
      </c>
      <c r="X221" s="485"/>
      <c r="Y221" s="486"/>
      <c r="Z221" s="47">
        <v>57494</v>
      </c>
      <c r="AA221" s="47">
        <v>36556</v>
      </c>
      <c r="AB221" s="49">
        <v>51797</v>
      </c>
      <c r="AC221" s="487">
        <v>152668.27093368044</v>
      </c>
      <c r="AD221" s="485"/>
      <c r="AE221" s="486"/>
      <c r="AF221" s="47">
        <v>102872</v>
      </c>
      <c r="AG221" s="47">
        <v>65855</v>
      </c>
      <c r="AH221" s="49">
        <v>87507</v>
      </c>
      <c r="AI221" s="487">
        <v>256234</v>
      </c>
      <c r="AJ221" s="62">
        <v>0</v>
      </c>
      <c r="AK221" s="62">
        <v>0</v>
      </c>
      <c r="AL221" s="62">
        <v>0</v>
      </c>
      <c r="AM221" s="63">
        <v>8975619.1145454533</v>
      </c>
      <c r="AN221" s="63">
        <v>234593.25070331554</v>
      </c>
      <c r="AO221" s="63">
        <v>73150.221139294954</v>
      </c>
      <c r="AP221" s="64">
        <v>30533.654186736083</v>
      </c>
      <c r="AQ221" s="678">
        <v>0</v>
      </c>
      <c r="AR221" s="65">
        <v>9313896.2405747976</v>
      </c>
      <c r="AT221" s="65">
        <v>8736695</v>
      </c>
      <c r="AU221" s="65">
        <v>577201.24057480111</v>
      </c>
    </row>
    <row r="222" spans="1:49" s="25" customFormat="1" ht="27" customHeight="1" thickBot="1" x14ac:dyDescent="0.3">
      <c r="A222" s="15"/>
      <c r="B222" s="15"/>
      <c r="C222" s="488" t="s">
        <v>1167</v>
      </c>
      <c r="D222" s="489"/>
      <c r="E222" s="490" t="s">
        <v>67</v>
      </c>
      <c r="F222" s="727" t="s">
        <v>67</v>
      </c>
      <c r="G222" s="491">
        <v>1158376.32</v>
      </c>
      <c r="H222" s="492">
        <v>812490.65333333332</v>
      </c>
      <c r="I222" s="492">
        <v>1040419.8311688311</v>
      </c>
      <c r="J222" s="493">
        <v>3080764.8045021645</v>
      </c>
      <c r="K222" s="494"/>
      <c r="L222" s="495"/>
      <c r="M222" s="496"/>
      <c r="N222" s="492">
        <v>348402</v>
      </c>
      <c r="O222" s="492">
        <v>251117</v>
      </c>
      <c r="P222" s="492">
        <v>308231</v>
      </c>
      <c r="Q222" s="497">
        <v>928221.75117219263</v>
      </c>
      <c r="R222" s="496"/>
      <c r="S222" s="492">
        <v>274533</v>
      </c>
      <c r="T222" s="492">
        <v>188662</v>
      </c>
      <c r="U222" s="492">
        <v>243792</v>
      </c>
      <c r="V222" s="497">
        <v>722931.10569647467</v>
      </c>
      <c r="W222" s="498">
        <v>1651152.8568686675</v>
      </c>
      <c r="X222" s="499"/>
      <c r="Y222" s="496"/>
      <c r="Z222" s="500">
        <v>115247</v>
      </c>
      <c r="AA222" s="500">
        <v>84095</v>
      </c>
      <c r="AB222" s="501">
        <v>103124</v>
      </c>
      <c r="AC222" s="498">
        <v>309287.27093368047</v>
      </c>
      <c r="AD222" s="495"/>
      <c r="AE222" s="496"/>
      <c r="AF222" s="500">
        <v>225248</v>
      </c>
      <c r="AG222" s="500">
        <v>160443</v>
      </c>
      <c r="AH222" s="501">
        <v>197241</v>
      </c>
      <c r="AI222" s="498">
        <v>582932</v>
      </c>
      <c r="AJ222" s="502">
        <v>700000</v>
      </c>
      <c r="AK222" s="502">
        <v>764905.5</v>
      </c>
      <c r="AL222" s="502">
        <v>55750.5</v>
      </c>
      <c r="AM222" s="503">
        <v>16174015.223636363</v>
      </c>
      <c r="AN222" s="503">
        <v>556933.05070331553</v>
      </c>
      <c r="AO222" s="503">
        <v>144586.22113929497</v>
      </c>
      <c r="AP222" s="504">
        <v>61857.454186736082</v>
      </c>
      <c r="AQ222" s="679">
        <v>0</v>
      </c>
      <c r="AR222" s="505">
        <v>18458047.949665707</v>
      </c>
      <c r="AT222" s="505">
        <v>16987380</v>
      </c>
      <c r="AU222" s="505">
        <v>1470667.9496657099</v>
      </c>
    </row>
    <row r="223" spans="1:49" s="25" customFormat="1" x14ac:dyDescent="0.25">
      <c r="A223" s="15"/>
      <c r="B223" s="15"/>
      <c r="E223" s="680"/>
      <c r="F223" s="728"/>
      <c r="G223" s="17"/>
      <c r="H223" s="17"/>
      <c r="I223" s="262"/>
      <c r="J223" s="16"/>
      <c r="K223" s="262"/>
      <c r="L223" s="262"/>
      <c r="M223" s="16"/>
      <c r="N223" s="16"/>
      <c r="O223" s="16"/>
      <c r="P223" s="16"/>
      <c r="Q223" s="17"/>
      <c r="R223" s="17"/>
      <c r="S223" s="16"/>
      <c r="T223" s="16"/>
      <c r="U223" s="262"/>
      <c r="V223" s="17"/>
      <c r="W223" s="17"/>
      <c r="X223" s="262"/>
      <c r="Y223" s="16"/>
      <c r="Z223" s="16"/>
      <c r="AA223" s="16"/>
      <c r="AB223" s="262"/>
      <c r="AC223" s="681"/>
      <c r="AD223" s="682"/>
      <c r="AE223" s="16"/>
      <c r="AF223" s="16"/>
      <c r="AG223" s="16"/>
      <c r="AH223" s="262"/>
      <c r="AI223" s="681"/>
      <c r="AJ223" s="15"/>
      <c r="AK223" s="15"/>
      <c r="AL223" s="15"/>
      <c r="AM223" s="15"/>
      <c r="AN223" s="15"/>
      <c r="AO223" s="15"/>
      <c r="AP223" s="15"/>
      <c r="AQ223" s="15"/>
      <c r="AR223" s="15"/>
      <c r="AU223" s="680"/>
    </row>
    <row r="224" spans="1:49" s="25" customFormat="1" x14ac:dyDescent="0.25">
      <c r="E224" s="680"/>
      <c r="F224" s="728"/>
      <c r="G224" s="17">
        <v>1158376.32</v>
      </c>
      <c r="H224" s="17">
        <v>812490.65333333332</v>
      </c>
      <c r="I224" s="17">
        <v>1040419.8311688311</v>
      </c>
      <c r="J224" s="17">
        <v>3011286.8045021645</v>
      </c>
      <c r="K224" s="262"/>
      <c r="L224" s="262"/>
      <c r="M224" s="17"/>
      <c r="N224" s="17"/>
      <c r="O224" s="17"/>
      <c r="P224" s="17"/>
      <c r="Q224" s="17"/>
      <c r="R224" s="17"/>
      <c r="S224" s="17"/>
      <c r="T224" s="17"/>
      <c r="U224" s="17"/>
      <c r="V224" s="17"/>
      <c r="W224" s="17"/>
      <c r="X224" s="262"/>
      <c r="Y224" s="17"/>
      <c r="Z224" s="17"/>
      <c r="AA224" s="17"/>
      <c r="AB224" s="17"/>
      <c r="AC224" s="17"/>
      <c r="AD224" s="682"/>
      <c r="AE224" s="17"/>
      <c r="AF224" s="17"/>
      <c r="AG224" s="17"/>
      <c r="AH224" s="17"/>
      <c r="AI224" s="17"/>
      <c r="AJ224" s="17"/>
      <c r="AK224" s="17"/>
      <c r="AL224" s="17"/>
      <c r="AM224" s="17"/>
      <c r="AN224" s="17"/>
      <c r="AO224" s="17"/>
      <c r="AP224" s="17"/>
      <c r="AQ224" s="17"/>
      <c r="AR224" s="17"/>
      <c r="AT224" s="17">
        <v>17060041.221428569</v>
      </c>
      <c r="AU224" s="680"/>
    </row>
    <row r="225" spans="1:47" s="25" customFormat="1" x14ac:dyDescent="0.25">
      <c r="E225" s="680"/>
      <c r="F225" s="728"/>
      <c r="G225" s="262"/>
      <c r="H225" s="262"/>
      <c r="I225" s="262"/>
      <c r="J225" s="262"/>
      <c r="K225" s="262"/>
      <c r="L225" s="262"/>
      <c r="M225" s="16"/>
      <c r="N225" s="16"/>
      <c r="O225" s="16"/>
      <c r="P225" s="16"/>
      <c r="Q225" s="16"/>
      <c r="R225" s="17"/>
      <c r="S225" s="262"/>
      <c r="T225" s="262"/>
      <c r="U225" s="262"/>
      <c r="V225" s="262"/>
      <c r="W225" s="17"/>
      <c r="X225" s="262"/>
      <c r="Y225" s="16"/>
      <c r="Z225" s="262"/>
      <c r="AA225" s="262"/>
      <c r="AB225" s="262"/>
      <c r="AC225" s="681"/>
      <c r="AD225" s="682"/>
      <c r="AE225" s="16"/>
      <c r="AF225" s="262"/>
      <c r="AG225" s="262"/>
      <c r="AH225" s="262"/>
      <c r="AI225" s="681"/>
      <c r="AJ225" s="15"/>
      <c r="AK225" s="15"/>
      <c r="AL225" s="683"/>
      <c r="AM225" s="15"/>
      <c r="AN225" s="15"/>
      <c r="AO225" s="15"/>
      <c r="AP225" s="15"/>
      <c r="AQ225" s="15"/>
      <c r="AR225" s="684"/>
      <c r="AU225" s="680"/>
    </row>
    <row r="226" spans="1:47" s="25" customFormat="1" x14ac:dyDescent="0.25">
      <c r="C226" s="15"/>
      <c r="D226" s="262"/>
      <c r="E226"/>
      <c r="F226" s="710"/>
      <c r="G226" s="27">
        <v>0</v>
      </c>
      <c r="H226" s="27">
        <v>0</v>
      </c>
      <c r="I226" s="27">
        <v>0</v>
      </c>
      <c r="J226" s="27">
        <v>69478</v>
      </c>
      <c r="K226" s="262"/>
      <c r="L226" s="262"/>
      <c r="M226" s="16"/>
      <c r="N226" s="27"/>
      <c r="O226" s="27"/>
      <c r="P226" s="27"/>
      <c r="Q226" s="27"/>
      <c r="R226" s="17"/>
      <c r="S226" s="27"/>
      <c r="T226" s="27"/>
      <c r="U226" s="27"/>
      <c r="V226" s="27"/>
      <c r="W226" s="27"/>
      <c r="X226" s="262"/>
      <c r="Y226" s="16"/>
      <c r="Z226" s="27"/>
      <c r="AA226" s="27"/>
      <c r="AB226" s="27"/>
      <c r="AC226" s="27"/>
      <c r="AD226" s="682"/>
      <c r="AE226" s="16"/>
      <c r="AF226" s="27"/>
      <c r="AG226" s="27"/>
      <c r="AH226" s="27"/>
      <c r="AI226" s="27"/>
      <c r="AJ226" s="27"/>
      <c r="AK226" s="27"/>
      <c r="AL226" s="27"/>
      <c r="AM226" s="27"/>
      <c r="AN226" s="27"/>
      <c r="AO226" s="27"/>
      <c r="AP226" s="27"/>
      <c r="AQ226" s="27"/>
      <c r="AR226" s="27"/>
      <c r="AT226" s="685">
        <v>72661.221428569406</v>
      </c>
      <c r="AU226" s="680"/>
    </row>
    <row r="227" spans="1:47" s="25" customFormat="1" ht="13.8" thickBot="1" x14ac:dyDescent="0.3">
      <c r="C227" s="15"/>
      <c r="D227" s="262"/>
      <c r="E227"/>
      <c r="F227" s="710"/>
      <c r="G227" s="27"/>
      <c r="H227" s="27"/>
      <c r="I227" s="27"/>
      <c r="J227" s="27"/>
      <c r="K227" s="262"/>
      <c r="L227" s="262"/>
      <c r="M227" s="16"/>
      <c r="N227" s="27"/>
      <c r="O227" s="27"/>
      <c r="P227" s="27"/>
      <c r="Q227" s="27"/>
      <c r="R227" s="17"/>
      <c r="S227" s="27"/>
      <c r="T227" s="27"/>
      <c r="U227" s="27"/>
      <c r="V227" s="27"/>
      <c r="W227" s="27"/>
      <c r="X227" s="262"/>
      <c r="Y227" s="16"/>
      <c r="Z227" s="27"/>
      <c r="AA227" s="27"/>
      <c r="AB227" s="27"/>
      <c r="AC227" s="27"/>
      <c r="AD227" s="682"/>
      <c r="AE227" s="16"/>
      <c r="AF227" s="27"/>
      <c r="AG227" s="27"/>
      <c r="AH227" s="27"/>
      <c r="AI227" s="27"/>
      <c r="AJ227" s="27"/>
      <c r="AK227" s="27"/>
      <c r="AL227" s="27"/>
      <c r="AM227" s="27"/>
      <c r="AN227" s="27"/>
      <c r="AO227" s="27"/>
      <c r="AP227" s="27"/>
      <c r="AQ227" s="27"/>
      <c r="AR227" s="27"/>
      <c r="AU227" s="680"/>
    </row>
    <row r="228" spans="1:47" s="25" customFormat="1" ht="13.8" thickBot="1" x14ac:dyDescent="0.3">
      <c r="C228" s="686" t="s">
        <v>767</v>
      </c>
      <c r="D228" s="687"/>
      <c r="E228"/>
      <c r="F228" s="710" t="s">
        <v>767</v>
      </c>
      <c r="G228" s="688">
        <v>107613</v>
      </c>
      <c r="H228" s="688">
        <v>79927.399999999994</v>
      </c>
      <c r="I228" s="688">
        <v>95318.454545454544</v>
      </c>
      <c r="J228" s="689">
        <v>282858.85454545455</v>
      </c>
      <c r="K228" s="262"/>
      <c r="L228" s="262"/>
      <c r="M228" s="16"/>
      <c r="N228" s="16"/>
      <c r="O228" s="16"/>
      <c r="P228" s="16"/>
      <c r="Q228" s="690">
        <v>138794</v>
      </c>
      <c r="R228" s="17"/>
      <c r="S228" s="262"/>
      <c r="T228" s="262"/>
      <c r="U228" s="262"/>
      <c r="V228" s="691">
        <v>70289</v>
      </c>
      <c r="W228" s="17">
        <v>209083</v>
      </c>
      <c r="X228" s="262"/>
      <c r="Y228" s="16"/>
      <c r="Z228" s="262"/>
      <c r="AA228" s="262"/>
      <c r="AB228" s="262"/>
      <c r="AC228" s="690">
        <v>22439</v>
      </c>
      <c r="AD228" s="682"/>
      <c r="AE228" s="16"/>
      <c r="AF228" s="262"/>
      <c r="AG228" s="262"/>
      <c r="AH228" s="262"/>
      <c r="AI228" s="690">
        <v>71864</v>
      </c>
      <c r="AJ228" s="15"/>
      <c r="AK228" s="15"/>
      <c r="AL228" s="683"/>
      <c r="AM228" s="15"/>
      <c r="AN228" s="15"/>
      <c r="AO228" s="15"/>
      <c r="AP228" s="15"/>
      <c r="AQ228" s="15"/>
      <c r="AR228" s="684"/>
      <c r="AU228" s="680"/>
    </row>
    <row r="229" spans="1:47" s="25" customFormat="1" ht="13.8" thickBot="1" x14ac:dyDescent="0.3">
      <c r="C229" s="692" t="s">
        <v>806</v>
      </c>
      <c r="D229" s="687"/>
      <c r="E229"/>
      <c r="F229" s="710" t="s">
        <v>806</v>
      </c>
      <c r="G229" s="688">
        <v>127911</v>
      </c>
      <c r="H229" s="688">
        <v>114272.2</v>
      </c>
      <c r="I229" s="688">
        <v>123973</v>
      </c>
      <c r="J229" s="689">
        <v>366156.2</v>
      </c>
      <c r="K229" s="262"/>
      <c r="L229" s="262"/>
      <c r="M229" s="16"/>
      <c r="N229" s="16"/>
      <c r="O229" s="16"/>
      <c r="P229" s="16"/>
      <c r="Q229" s="690">
        <v>114217</v>
      </c>
      <c r="R229" s="17"/>
      <c r="S229" s="262"/>
      <c r="T229" s="262"/>
      <c r="U229" s="262"/>
      <c r="V229" s="693">
        <v>108188</v>
      </c>
      <c r="W229" s="17">
        <v>222405</v>
      </c>
      <c r="X229" s="262"/>
      <c r="Y229" s="16"/>
      <c r="Z229" s="262"/>
      <c r="AA229" s="262"/>
      <c r="AB229" s="262"/>
      <c r="AC229" s="694">
        <v>24708</v>
      </c>
      <c r="AD229" s="262"/>
      <c r="AE229" s="16"/>
      <c r="AF229" s="262"/>
      <c r="AG229" s="262"/>
      <c r="AH229" s="262"/>
      <c r="AI229" s="694">
        <v>79926</v>
      </c>
      <c r="AJ229" s="15"/>
      <c r="AK229" s="15"/>
      <c r="AL229" s="695"/>
      <c r="AM229" s="15"/>
      <c r="AN229" s="15"/>
      <c r="AO229" s="15"/>
      <c r="AP229" s="15"/>
      <c r="AQ229" s="15"/>
      <c r="AR229" s="696"/>
      <c r="AT229" s="685"/>
      <c r="AU229" s="680"/>
    </row>
    <row r="230" spans="1:47" s="25" customFormat="1" ht="13.8" thickBot="1" x14ac:dyDescent="0.3">
      <c r="C230" s="692" t="s">
        <v>850</v>
      </c>
      <c r="D230" s="687"/>
      <c r="E230"/>
      <c r="F230" s="710" t="s">
        <v>850</v>
      </c>
      <c r="G230" s="688">
        <v>267076.8</v>
      </c>
      <c r="H230" s="688">
        <v>215176.73333333334</v>
      </c>
      <c r="I230" s="688">
        <v>239854.48051948051</v>
      </c>
      <c r="J230" s="689">
        <v>722108.01385281386</v>
      </c>
      <c r="K230" s="697"/>
      <c r="L230" s="262"/>
      <c r="M230" s="17"/>
      <c r="N230" s="17"/>
      <c r="O230" s="17"/>
      <c r="P230" s="17"/>
      <c r="Q230" s="690">
        <v>284222</v>
      </c>
      <c r="R230" s="688"/>
      <c r="S230" s="262"/>
      <c r="T230" s="262"/>
      <c r="U230" s="16"/>
      <c r="V230" s="693">
        <v>178703</v>
      </c>
      <c r="W230" s="17">
        <v>462925</v>
      </c>
      <c r="X230" s="262"/>
      <c r="Y230" s="17"/>
      <c r="Z230" s="262"/>
      <c r="AA230" s="262"/>
      <c r="AB230" s="16"/>
      <c r="AC230" s="694">
        <v>109472</v>
      </c>
      <c r="AD230" s="17"/>
      <c r="AE230" s="17"/>
      <c r="AF230" s="262"/>
      <c r="AG230" s="262"/>
      <c r="AH230" s="16"/>
      <c r="AI230" s="694">
        <v>174908</v>
      </c>
      <c r="AJ230" s="15"/>
      <c r="AK230" s="15"/>
      <c r="AL230" s="15"/>
      <c r="AM230" s="15"/>
      <c r="AN230" s="15"/>
      <c r="AO230" s="15"/>
      <c r="AP230" s="15"/>
      <c r="AQ230" s="15"/>
      <c r="AR230" s="696"/>
      <c r="AU230" s="680"/>
    </row>
    <row r="231" spans="1:47" s="25" customFormat="1" ht="13.8" thickBot="1" x14ac:dyDescent="0.3">
      <c r="C231" s="692" t="s">
        <v>766</v>
      </c>
      <c r="D231" s="687"/>
      <c r="E231"/>
      <c r="F231" s="710" t="s">
        <v>766</v>
      </c>
      <c r="G231" s="688">
        <v>0</v>
      </c>
      <c r="H231" s="688">
        <v>0</v>
      </c>
      <c r="I231" s="688">
        <v>0</v>
      </c>
      <c r="J231" s="689">
        <v>0</v>
      </c>
      <c r="K231" s="16"/>
      <c r="L231" s="262"/>
      <c r="M231" s="17"/>
      <c r="N231" s="17"/>
      <c r="O231" s="17"/>
      <c r="P231" s="17"/>
      <c r="Q231" s="690">
        <v>0</v>
      </c>
      <c r="R231" s="688"/>
      <c r="S231" s="262"/>
      <c r="T231" s="262"/>
      <c r="U231" s="16"/>
      <c r="V231" s="693">
        <v>0</v>
      </c>
      <c r="W231" s="17">
        <v>0</v>
      </c>
      <c r="X231" s="262"/>
      <c r="Y231" s="17"/>
      <c r="Z231" s="262"/>
      <c r="AA231" s="262"/>
      <c r="AB231" s="16"/>
      <c r="AC231" s="694">
        <v>0</v>
      </c>
      <c r="AD231" s="17"/>
      <c r="AE231" s="17"/>
      <c r="AF231" s="262"/>
      <c r="AG231" s="262"/>
      <c r="AH231" s="16"/>
      <c r="AI231" s="694">
        <v>0</v>
      </c>
      <c r="AJ231" s="15"/>
      <c r="AK231" s="15"/>
      <c r="AL231" s="15"/>
      <c r="AM231" s="15"/>
      <c r="AN231" s="15"/>
      <c r="AO231" s="15"/>
      <c r="AP231" s="15"/>
      <c r="AQ231" s="15"/>
      <c r="AR231" s="15"/>
      <c r="AS231" s="698"/>
      <c r="AU231" s="680"/>
    </row>
    <row r="232" spans="1:47" s="699" customFormat="1" ht="14.4" thickBot="1" x14ac:dyDescent="0.3">
      <c r="A232" s="25"/>
      <c r="B232" s="25"/>
      <c r="C232" s="692" t="s">
        <v>914</v>
      </c>
      <c r="D232" s="687"/>
      <c r="E232"/>
      <c r="F232" s="710" t="s">
        <v>914</v>
      </c>
      <c r="G232" s="688">
        <v>655775.52000000014</v>
      </c>
      <c r="H232" s="688">
        <v>403114.32</v>
      </c>
      <c r="I232" s="688">
        <v>581273.89610389597</v>
      </c>
      <c r="J232" s="689">
        <v>1640163.7361038961</v>
      </c>
      <c r="K232" s="262"/>
      <c r="L232" s="262"/>
      <c r="M232" s="17"/>
      <c r="N232" s="17"/>
      <c r="O232" s="17"/>
      <c r="P232" s="17"/>
      <c r="Q232" s="690">
        <v>370517</v>
      </c>
      <c r="R232" s="688"/>
      <c r="S232" s="262"/>
      <c r="T232" s="262"/>
      <c r="U232" s="16"/>
      <c r="V232" s="693">
        <v>349807</v>
      </c>
      <c r="W232" s="17">
        <v>720324</v>
      </c>
      <c r="X232" s="262"/>
      <c r="Y232" s="17"/>
      <c r="Z232" s="262"/>
      <c r="AA232" s="262"/>
      <c r="AB232" s="16"/>
      <c r="AC232" s="694">
        <v>145847</v>
      </c>
      <c r="AD232" s="17"/>
      <c r="AE232" s="17"/>
      <c r="AF232" s="262"/>
      <c r="AG232" s="262"/>
      <c r="AH232" s="16"/>
      <c r="AI232" s="694">
        <v>256234</v>
      </c>
      <c r="AJ232" s="15"/>
      <c r="AK232" s="15"/>
      <c r="AL232" s="15"/>
      <c r="AM232" s="15"/>
      <c r="AN232" s="15"/>
      <c r="AO232" s="15"/>
      <c r="AP232" s="15"/>
      <c r="AQ232" s="15"/>
      <c r="AR232" s="15"/>
      <c r="AS232" s="25"/>
      <c r="AU232" s="700"/>
    </row>
    <row r="233" spans="1:47" s="706" customFormat="1" ht="14.4" thickBot="1" x14ac:dyDescent="0.3">
      <c r="A233" s="25"/>
      <c r="B233" s="25"/>
      <c r="C233" s="701"/>
      <c r="D233" s="702"/>
      <c r="E233"/>
      <c r="F233" s="729"/>
      <c r="G233" s="703">
        <v>1158376.32</v>
      </c>
      <c r="H233" s="703">
        <v>812490.65333333332</v>
      </c>
      <c r="I233" s="703">
        <v>1040419.831168831</v>
      </c>
      <c r="J233" s="704">
        <v>3011286.8045021645</v>
      </c>
      <c r="K233" s="262"/>
      <c r="L233" s="262"/>
      <c r="M233" s="17"/>
      <c r="N233" s="17"/>
      <c r="O233" s="17"/>
      <c r="P233" s="17"/>
      <c r="Q233" s="705">
        <v>907750</v>
      </c>
      <c r="R233" s="688"/>
      <c r="S233" s="262"/>
      <c r="T233" s="262"/>
      <c r="U233" s="16"/>
      <c r="V233" s="705">
        <v>706987</v>
      </c>
      <c r="W233" s="27">
        <v>1614737</v>
      </c>
      <c r="X233" s="262"/>
      <c r="Y233" s="17"/>
      <c r="Z233" s="262"/>
      <c r="AA233" s="262"/>
      <c r="AB233" s="16"/>
      <c r="AC233" s="705">
        <v>302466</v>
      </c>
      <c r="AD233" s="17"/>
      <c r="AE233" s="17"/>
      <c r="AF233" s="262"/>
      <c r="AG233" s="262"/>
      <c r="AH233" s="16"/>
      <c r="AI233" s="705">
        <v>582932</v>
      </c>
      <c r="AJ233" s="15"/>
      <c r="AK233" s="15"/>
      <c r="AL233" s="15"/>
      <c r="AM233" s="15"/>
      <c r="AN233" s="15"/>
      <c r="AO233" s="15"/>
      <c r="AP233" s="15"/>
      <c r="AQ233" s="15"/>
      <c r="AR233" s="15"/>
      <c r="AS233" s="25"/>
      <c r="AU233" s="707"/>
    </row>
    <row r="234" spans="1:47" s="25" customFormat="1" x14ac:dyDescent="0.25">
      <c r="C234" s="15"/>
      <c r="D234" s="262"/>
      <c r="E234" s="262"/>
      <c r="F234" s="710"/>
      <c r="G234" s="262"/>
      <c r="H234" s="262"/>
      <c r="I234" s="262"/>
      <c r="J234" s="16"/>
      <c r="K234" s="262"/>
      <c r="L234" s="262"/>
      <c r="M234" s="17"/>
      <c r="N234" s="17"/>
      <c r="O234" s="17"/>
      <c r="P234" s="17"/>
      <c r="R234" s="688"/>
      <c r="S234" s="262"/>
      <c r="T234" s="262"/>
      <c r="U234" s="16"/>
      <c r="X234" s="262"/>
      <c r="Y234" s="17"/>
      <c r="Z234" s="262"/>
      <c r="AA234" s="262"/>
      <c r="AB234" s="16"/>
      <c r="AD234" s="17"/>
      <c r="AE234" s="17"/>
      <c r="AF234" s="262"/>
      <c r="AG234" s="262"/>
      <c r="AH234" s="16"/>
      <c r="AJ234" s="15"/>
      <c r="AK234" s="15"/>
      <c r="AL234" s="15"/>
      <c r="AM234" s="15"/>
      <c r="AN234" s="15"/>
      <c r="AO234" s="15"/>
      <c r="AP234" s="15"/>
      <c r="AQ234" s="15"/>
      <c r="AR234" s="15"/>
      <c r="AU234" s="680"/>
    </row>
    <row r="235" spans="1:47" s="25" customFormat="1" ht="13.8" x14ac:dyDescent="0.25">
      <c r="A235" s="699"/>
      <c r="B235" s="699"/>
      <c r="C235" s="15"/>
      <c r="D235" s="262"/>
      <c r="E235" s="262"/>
      <c r="F235" s="710"/>
      <c r="G235" s="262"/>
      <c r="H235" s="262"/>
      <c r="I235" s="708"/>
      <c r="J235" s="16"/>
      <c r="K235" s="262"/>
      <c r="L235" s="262"/>
      <c r="M235" s="27"/>
      <c r="N235" s="27"/>
      <c r="O235" s="27"/>
      <c r="P235" s="27"/>
      <c r="R235" s="709"/>
      <c r="S235" s="262"/>
      <c r="T235" s="262"/>
      <c r="U235" s="26"/>
      <c r="X235" s="262"/>
      <c r="Y235" s="27"/>
      <c r="Z235" s="262"/>
      <c r="AA235" s="262"/>
      <c r="AB235" s="26"/>
      <c r="AD235" s="27"/>
      <c r="AE235" s="27"/>
      <c r="AF235" s="262"/>
      <c r="AG235" s="262"/>
      <c r="AH235" s="26"/>
      <c r="AJ235" s="15"/>
      <c r="AK235" s="15"/>
      <c r="AL235" s="15"/>
      <c r="AM235" s="15"/>
      <c r="AN235" s="15"/>
      <c r="AO235" s="15"/>
      <c r="AP235" s="15"/>
      <c r="AQ235" s="15"/>
      <c r="AR235" s="15"/>
      <c r="AU235" s="680"/>
    </row>
    <row r="236" spans="1:47" s="25" customFormat="1" ht="13.8" x14ac:dyDescent="0.25">
      <c r="A236" s="706"/>
      <c r="B236" s="706"/>
      <c r="C236" s="15"/>
      <c r="D236" s="262"/>
      <c r="E236" s="262"/>
      <c r="F236" s="710"/>
      <c r="G236" s="262"/>
      <c r="H236" s="262"/>
      <c r="I236" s="262"/>
      <c r="J236" s="16"/>
      <c r="K236" s="262"/>
      <c r="L236" s="262"/>
      <c r="M236" s="16"/>
      <c r="N236" s="16"/>
      <c r="O236" s="16"/>
      <c r="P236" s="16"/>
      <c r="Q236" s="16"/>
      <c r="R236" s="16"/>
      <c r="S236" s="262"/>
      <c r="T236" s="262"/>
      <c r="U236" s="262"/>
      <c r="V236" s="17"/>
      <c r="W236" s="17"/>
      <c r="X236" s="262"/>
      <c r="Y236" s="16"/>
      <c r="Z236" s="262"/>
      <c r="AA236" s="55"/>
      <c r="AB236" s="262"/>
      <c r="AC236" s="16"/>
      <c r="AD236" s="262"/>
      <c r="AE236" s="16"/>
      <c r="AF236" s="262"/>
      <c r="AG236" s="55"/>
      <c r="AH236" s="262"/>
      <c r="AI236" s="16"/>
      <c r="AJ236" s="15"/>
      <c r="AK236" s="15"/>
      <c r="AL236" s="15"/>
      <c r="AM236" s="15"/>
      <c r="AN236" s="15"/>
      <c r="AO236" s="15"/>
      <c r="AP236" s="15"/>
      <c r="AQ236" s="15"/>
      <c r="AR236" s="15"/>
      <c r="AU236" s="680"/>
    </row>
    <row r="237" spans="1:47" x14ac:dyDescent="0.25">
      <c r="A237" s="25"/>
      <c r="B237" s="25"/>
      <c r="H237" s="15"/>
      <c r="I237" s="15"/>
      <c r="J237" s="15"/>
    </row>
  </sheetData>
  <sheetProtection algorithmName="SHA-512" hashValue="3iW3CI55V+DiWmQ0mqiSzHt1n/mjgIrMxCuVUojSPbBjrYpehM/QoT9cEi9sq6/0yxhESWksNZoUvgBsOuJvWw==" saltValue="Hir2Wr6s3Bh/QUI/1Da+0A==" spinCount="100000" sheet="1" objects="1" scenarios="1" autoFilter="0"/>
  <mergeCells count="5">
    <mergeCell ref="G3:J3"/>
    <mergeCell ref="M3:Q3"/>
    <mergeCell ref="R3:U3"/>
    <mergeCell ref="Y3:AC3"/>
    <mergeCell ref="AE3:AI3"/>
  </mergeCells>
  <pageMargins left="0.23622047244094491" right="0.23622047244094491" top="0.35433070866141736" bottom="0.35433070866141736" header="0.31496062992125984" footer="0.31496062992125984"/>
  <pageSetup paperSize="9" scale="55" orientation="landscape" r:id="rId1"/>
  <headerFooter alignWithMargins="0">
    <oddHeader>&amp;A&amp;L&amp;"arial,Bold"&amp;11&amp;KFF0000Classification: OFFICIAL-SENSITIVE</oddHeader>
    <oddFooter>&amp;Z&amp;F&amp;L&amp;"arial,Bold"&amp;11&amp;KFF0000Classification: OFFICIAL-SENSITIVE</oddFooter>
    <evenHeader>&amp;C&amp;A&amp;L&amp;"arial,Bold"&amp;11&amp;KFF0000Classification: OFFICIAL-SENSITIVE</evenHeader>
    <evenFooter>&amp;C&amp;Z&amp;F&amp;L&amp;"arial,Bold"&amp;11&amp;KFF0000Classification: OFFICIAL-SENSITIVE</evenFooter>
    <firstHeader>&amp;C&amp;A&amp;L&amp;"arial,Bold"&amp;11&amp;KFF0000Classification: OFFICIAL-SENSITIVE</firstHeader>
    <firstFooter>&amp;C&amp;Z&amp;F&amp;L&amp;"arial,Bold"&amp;11&amp;KFF0000Classification: OFFICIAL-SENSITIVE</firstFooter>
  </headerFooter>
  <legacyDrawing r:id="rId2"/>
  <extLst>
    <ext xmlns:x14="http://schemas.microsoft.com/office/spreadsheetml/2009/9/main" uri="{78C0D931-6437-407d-A8EE-F0AAD7539E65}">
      <x14:conditionalFormattings>
        <x14:conditionalFormatting xmlns:xm="http://schemas.microsoft.com/office/excel/2006/main">
          <x14:cfRule type="iconSet" priority="4" id="{0BC5C1F8-9E0A-49BF-9811-D74ABB4BCD9C}">
            <x14:iconSet iconSet="3Arrows" custom="1">
              <x14:cfvo type="percent">
                <xm:f>0</xm:f>
              </x14:cfvo>
              <x14:cfvo type="num">
                <xm:f>0</xm:f>
              </x14:cfvo>
              <x14:cfvo type="num" gte="0">
                <xm:f>0</xm:f>
              </x14:cfvo>
              <x14:cfIcon iconSet="3Arrows" iconId="0"/>
              <x14:cfIcon iconSet="3Triangles" iconId="1"/>
              <x14:cfIcon iconSet="3Arrows" iconId="2"/>
            </x14:iconSet>
          </x14:cfRule>
          <xm:sqref>G226:AR227</xm:sqref>
        </x14:conditionalFormatting>
        <x14:conditionalFormatting xmlns:xm="http://schemas.microsoft.com/office/excel/2006/main">
          <x14:cfRule type="iconSet" priority="3" id="{13F3ADD7-182F-45EC-AF35-7D2F7A457C8D}">
            <x14:iconSet iconSet="3Arrows" custom="1">
              <x14:cfvo type="percent">
                <xm:f>0</xm:f>
              </x14:cfvo>
              <x14:cfvo type="num">
                <xm:f>0</xm:f>
              </x14:cfvo>
              <x14:cfvo type="num" gte="0">
                <xm:f>0</xm:f>
              </x14:cfvo>
              <x14:cfIcon iconSet="3Arrows" iconId="0"/>
              <x14:cfIcon iconSet="3Triangles" iconId="1"/>
              <x14:cfIcon iconSet="3Arrows" iconId="2"/>
            </x14:iconSet>
          </x14:cfRule>
          <xm:sqref>AU27</xm:sqref>
        </x14:conditionalFormatting>
        <x14:conditionalFormatting xmlns:xm="http://schemas.microsoft.com/office/excel/2006/main">
          <x14:cfRule type="iconSet" priority="2" id="{5698C6B0-87AD-4F36-A360-7D0288584A02}">
            <x14:iconSet iconSet="3Arrows" custom="1">
              <x14:cfvo type="percent">
                <xm:f>0</xm:f>
              </x14:cfvo>
              <x14:cfvo type="num">
                <xm:f>0</xm:f>
              </x14:cfvo>
              <x14:cfvo type="num" gte="0">
                <xm:f>0</xm:f>
              </x14:cfvo>
              <x14:cfIcon iconSet="3Arrows" iconId="0"/>
              <x14:cfIcon iconSet="3Triangles" iconId="1"/>
              <x14:cfIcon iconSet="3Arrows" iconId="2"/>
            </x14:iconSet>
          </x14:cfRule>
          <xm:sqref>AU51</xm:sqref>
        </x14:conditionalFormatting>
        <x14:conditionalFormatting xmlns:xm="http://schemas.microsoft.com/office/excel/2006/main">
          <x14:cfRule type="iconSet" priority="1" id="{E61523DF-70F9-4C09-A268-3DBABDCB19B4}">
            <x14:iconSet iconSet="3Arrows" custom="1">
              <x14:cfvo type="percent">
                <xm:f>0</xm:f>
              </x14:cfvo>
              <x14:cfvo type="num">
                <xm:f>0</xm:f>
              </x14:cfvo>
              <x14:cfvo type="num" gte="0">
                <xm:f>0</xm:f>
              </x14:cfvo>
              <x14:cfIcon iconSet="3Arrows" iconId="0"/>
              <x14:cfIcon iconSet="3Triangles" iconId="1"/>
              <x14:cfIcon iconSet="3Arrows" iconId="2"/>
            </x14:iconSet>
          </x14:cfRule>
          <xm:sqref>AU58</xm:sqref>
        </x14:conditionalFormatting>
        <x14:conditionalFormatting xmlns:xm="http://schemas.microsoft.com/office/excel/2006/main">
          <x14:cfRule type="iconSet" priority="5" id="{C7DF1DAF-27A9-4054-9FD4-5A269AF6E2B8}">
            <x14:iconSet iconSet="3Arrows" custom="1">
              <x14:cfvo type="percent">
                <xm:f>0</xm:f>
              </x14:cfvo>
              <x14:cfvo type="num">
                <xm:f>0</xm:f>
              </x14:cfvo>
              <x14:cfvo type="num" gte="0">
                <xm:f>0</xm:f>
              </x14:cfvo>
              <x14:cfIcon iconSet="3Arrows" iconId="0"/>
              <x14:cfIcon iconSet="3Triangles" iconId="1"/>
              <x14:cfIcon iconSet="3Arrows" iconId="2"/>
            </x14:iconSet>
          </x14:cfRule>
          <xm:sqref>AU6:AU26 AU28:AU50 AU52:AU57 AU60:AU61 AU63:AU222</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6574A-9E42-4F0E-92A7-83ABDEB3E163}">
  <sheetPr codeName="Sheet16">
    <tabColor rgb="FF7030A0"/>
  </sheetPr>
  <dimension ref="A1:AY270"/>
  <sheetViews>
    <sheetView topLeftCell="I1" workbookViewId="0">
      <selection activeCell="AW17" sqref="AW17"/>
    </sheetView>
  </sheetViews>
  <sheetFormatPr defaultColWidth="11.109375" defaultRowHeight="13.8" x14ac:dyDescent="0.25"/>
  <cols>
    <col min="1" max="2" width="10.6640625" style="759" hidden="1" customWidth="1"/>
    <col min="3" max="3" width="58.5546875" style="759" customWidth="1"/>
    <col min="4" max="4" width="13" style="761" customWidth="1"/>
    <col min="5" max="6" width="16" style="761" customWidth="1"/>
    <col min="7" max="9" width="20.6640625" style="761" customWidth="1"/>
    <col min="10" max="10" width="20.6640625" style="762" customWidth="1"/>
    <col min="11" max="11" width="20.6640625" style="761" customWidth="1"/>
    <col min="12" max="12" width="1.6640625" style="759" customWidth="1"/>
    <col min="13" max="18" width="20.6640625" style="762" hidden="1" customWidth="1"/>
    <col min="19" max="21" width="20.6640625" style="761" hidden="1" customWidth="1"/>
    <col min="22" max="23" width="20.6640625" style="763" hidden="1" customWidth="1"/>
    <col min="24" max="24" width="1.6640625" style="759" hidden="1" customWidth="1"/>
    <col min="25" max="25" width="20.6640625" style="762" hidden="1" customWidth="1"/>
    <col min="26" max="28" width="20.6640625" style="761" hidden="1" customWidth="1"/>
    <col min="29" max="29" width="20.6640625" style="762" hidden="1" customWidth="1"/>
    <col min="30" max="30" width="1.6640625" style="759" hidden="1" customWidth="1"/>
    <col min="31" max="31" width="20.6640625" style="762" hidden="1" customWidth="1"/>
    <col min="32" max="34" width="20.6640625" style="761" hidden="1" customWidth="1"/>
    <col min="35" max="35" width="20.6640625" style="762" hidden="1" customWidth="1"/>
    <col min="36" max="36" width="1.6640625" style="759" customWidth="1"/>
    <col min="37" max="37" width="20.6640625" style="759" customWidth="1"/>
    <col min="38" max="41" width="20.6640625" style="759" hidden="1" customWidth="1"/>
    <col min="42" max="42" width="20.6640625" style="759" customWidth="1"/>
    <col min="43" max="43" width="1.6640625" style="759" customWidth="1"/>
    <col min="44" max="44" width="20.6640625" style="759" customWidth="1"/>
    <col min="45" max="45" width="20.6640625" style="761" customWidth="1"/>
    <col min="46" max="46" width="5.6640625" style="759" customWidth="1"/>
    <col min="47" max="47" width="59.44140625" style="759" customWidth="1"/>
    <col min="48" max="48" width="11.109375" style="759"/>
    <col min="49" max="49" width="36.88671875" style="759" customWidth="1"/>
    <col min="50" max="16384" width="11.109375" style="759"/>
  </cols>
  <sheetData>
    <row r="1" spans="1:50" ht="16.2" thickBot="1" x14ac:dyDescent="0.3">
      <c r="C1" s="760" t="s">
        <v>769</v>
      </c>
      <c r="AC1" s="764" t="s">
        <v>1168</v>
      </c>
      <c r="AI1" s="764" t="s">
        <v>1168</v>
      </c>
      <c r="AK1" s="765">
        <v>0</v>
      </c>
      <c r="AL1" s="765">
        <v>0</v>
      </c>
      <c r="AM1" s="765">
        <v>0</v>
      </c>
      <c r="AN1" s="765">
        <v>0</v>
      </c>
      <c r="AO1" s="765">
        <v>0</v>
      </c>
    </row>
    <row r="2" spans="1:50" ht="14.4" thickBot="1" x14ac:dyDescent="0.3">
      <c r="Y2" s="763"/>
      <c r="Z2" s="763"/>
      <c r="AE2" s="763"/>
      <c r="AF2" s="763"/>
    </row>
    <row r="3" spans="1:50" s="766" customFormat="1" ht="15.75" customHeight="1" thickBot="1" x14ac:dyDescent="0.3">
      <c r="C3" s="759"/>
      <c r="D3" s="767"/>
      <c r="E3" s="767"/>
      <c r="F3" s="767"/>
      <c r="M3" s="1549" t="s">
        <v>771</v>
      </c>
      <c r="N3" s="1550"/>
      <c r="O3" s="1550"/>
      <c r="P3" s="1550"/>
      <c r="Q3" s="1550"/>
      <c r="R3" s="1550"/>
      <c r="S3" s="1550"/>
      <c r="T3" s="1550"/>
      <c r="U3" s="1550"/>
      <c r="V3" s="1550"/>
      <c r="W3" s="1551"/>
      <c r="AK3" s="768">
        <v>7.71</v>
      </c>
      <c r="AL3" s="768">
        <v>0</v>
      </c>
      <c r="AM3" s="768">
        <v>0</v>
      </c>
      <c r="AN3" s="768">
        <v>0</v>
      </c>
      <c r="AO3" s="768">
        <v>0</v>
      </c>
      <c r="AS3" s="767"/>
    </row>
    <row r="4" spans="1:50" ht="14.4" thickBot="1" x14ac:dyDescent="0.3">
      <c r="G4" s="1546" t="s">
        <v>772</v>
      </c>
      <c r="H4" s="1547"/>
      <c r="I4" s="1547"/>
      <c r="J4" s="1547"/>
      <c r="K4" s="1548"/>
      <c r="M4" s="1552" t="s">
        <v>773</v>
      </c>
      <c r="N4" s="1553"/>
      <c r="O4" s="1553"/>
      <c r="P4" s="1553"/>
      <c r="Q4" s="1554"/>
      <c r="R4" s="1552" t="s">
        <v>774</v>
      </c>
      <c r="S4" s="1553"/>
      <c r="T4" s="1553"/>
      <c r="U4" s="1553"/>
      <c r="V4" s="1554"/>
      <c r="W4" s="769"/>
      <c r="Y4" s="1546" t="s">
        <v>775</v>
      </c>
      <c r="Z4" s="1547"/>
      <c r="AA4" s="1547"/>
      <c r="AB4" s="1547"/>
      <c r="AC4" s="1548"/>
      <c r="AE4" s="1546" t="s">
        <v>190</v>
      </c>
      <c r="AF4" s="1547"/>
      <c r="AG4" s="1547"/>
      <c r="AH4" s="1547"/>
      <c r="AI4" s="1548"/>
    </row>
    <row r="5" spans="1:50" s="770" customFormat="1" ht="61.5" customHeight="1" thickBot="1" x14ac:dyDescent="0.3">
      <c r="C5" s="771" t="s">
        <v>776</v>
      </c>
      <c r="D5" s="772" t="s">
        <v>777</v>
      </c>
      <c r="E5" s="772" t="s">
        <v>778</v>
      </c>
      <c r="F5" s="712" t="s">
        <v>779</v>
      </c>
      <c r="G5" s="773" t="s">
        <v>1169</v>
      </c>
      <c r="H5" s="773" t="s">
        <v>1170</v>
      </c>
      <c r="I5" s="773" t="s">
        <v>1171</v>
      </c>
      <c r="J5" s="774" t="s">
        <v>783</v>
      </c>
      <c r="K5" s="775" t="s">
        <v>784</v>
      </c>
      <c r="M5" s="776" t="s">
        <v>785</v>
      </c>
      <c r="N5" s="773" t="s">
        <v>1169</v>
      </c>
      <c r="O5" s="773" t="s">
        <v>1170</v>
      </c>
      <c r="P5" s="773" t="s">
        <v>1171</v>
      </c>
      <c r="Q5" s="777" t="s">
        <v>786</v>
      </c>
      <c r="R5" s="778" t="s">
        <v>1172</v>
      </c>
      <c r="S5" s="773" t="s">
        <v>1169</v>
      </c>
      <c r="T5" s="773" t="s">
        <v>1170</v>
      </c>
      <c r="U5" s="773" t="s">
        <v>1171</v>
      </c>
      <c r="V5" s="779" t="s">
        <v>788</v>
      </c>
      <c r="W5" s="780" t="s">
        <v>789</v>
      </c>
      <c r="Y5" s="776" t="s">
        <v>790</v>
      </c>
      <c r="Z5" s="773" t="s">
        <v>1169</v>
      </c>
      <c r="AA5" s="773" t="s">
        <v>1170</v>
      </c>
      <c r="AB5" s="773" t="s">
        <v>1171</v>
      </c>
      <c r="AC5" s="781" t="s">
        <v>791</v>
      </c>
      <c r="AE5" s="776" t="s">
        <v>790</v>
      </c>
      <c r="AF5" s="773" t="s">
        <v>1169</v>
      </c>
      <c r="AG5" s="773" t="s">
        <v>1170</v>
      </c>
      <c r="AH5" s="773" t="s">
        <v>1171</v>
      </c>
      <c r="AI5" s="781" t="s">
        <v>791</v>
      </c>
      <c r="AK5" s="782" t="s">
        <v>797</v>
      </c>
      <c r="AL5" s="783" t="s">
        <v>798</v>
      </c>
      <c r="AM5" s="783" t="s">
        <v>799</v>
      </c>
      <c r="AN5" s="784" t="s">
        <v>190</v>
      </c>
      <c r="AO5" s="784" t="s">
        <v>775</v>
      </c>
      <c r="AP5" s="785" t="s">
        <v>800</v>
      </c>
      <c r="AR5" s="785" t="s">
        <v>1173</v>
      </c>
      <c r="AS5" s="785" t="s">
        <v>228</v>
      </c>
      <c r="AT5" s="770" t="s">
        <v>802</v>
      </c>
      <c r="AU5" s="785" t="s">
        <v>803</v>
      </c>
      <c r="AW5" s="770" t="s">
        <v>1174</v>
      </c>
      <c r="AX5" s="770" t="s">
        <v>1175</v>
      </c>
    </row>
    <row r="6" spans="1:50" x14ac:dyDescent="0.25">
      <c r="A6" s="759" t="s">
        <v>804</v>
      </c>
      <c r="B6" s="759" t="s">
        <v>77</v>
      </c>
      <c r="C6" s="786" t="s">
        <v>77</v>
      </c>
      <c r="D6" s="787" t="s">
        <v>805</v>
      </c>
      <c r="E6" s="787">
        <v>2443</v>
      </c>
      <c r="F6" s="948">
        <v>2443</v>
      </c>
      <c r="G6" s="788">
        <v>0</v>
      </c>
      <c r="H6" s="789">
        <v>210</v>
      </c>
      <c r="I6" s="790">
        <v>0</v>
      </c>
      <c r="J6" s="791">
        <v>210</v>
      </c>
      <c r="K6" s="792" t="s">
        <v>806</v>
      </c>
      <c r="M6" s="793">
        <v>0</v>
      </c>
      <c r="N6" s="794">
        <v>0</v>
      </c>
      <c r="O6" s="795">
        <v>0</v>
      </c>
      <c r="P6" s="795">
        <v>0</v>
      </c>
      <c r="Q6" s="796">
        <v>0</v>
      </c>
      <c r="R6" s="797">
        <v>0</v>
      </c>
      <c r="S6" s="798">
        <v>0</v>
      </c>
      <c r="T6" s="799">
        <v>0</v>
      </c>
      <c r="U6" s="800">
        <v>0</v>
      </c>
      <c r="V6" s="801">
        <v>0</v>
      </c>
      <c r="W6" s="802">
        <v>0</v>
      </c>
      <c r="Y6" s="793">
        <v>0.5</v>
      </c>
      <c r="Z6" s="795">
        <v>0</v>
      </c>
      <c r="AA6" s="795">
        <v>0</v>
      </c>
      <c r="AB6" s="795">
        <v>0</v>
      </c>
      <c r="AC6" s="802">
        <v>0</v>
      </c>
      <c r="AE6" s="793">
        <v>0</v>
      </c>
      <c r="AF6" s="795">
        <v>0</v>
      </c>
      <c r="AG6" s="795">
        <v>0</v>
      </c>
      <c r="AH6" s="794">
        <v>0</v>
      </c>
      <c r="AI6" s="802">
        <v>0</v>
      </c>
      <c r="AK6" s="803">
        <v>1619.1</v>
      </c>
      <c r="AL6" s="803">
        <v>0</v>
      </c>
      <c r="AM6" s="803">
        <v>0</v>
      </c>
      <c r="AN6" s="804">
        <v>0</v>
      </c>
      <c r="AO6" s="804">
        <v>0</v>
      </c>
      <c r="AP6" s="805">
        <v>1619.1</v>
      </c>
      <c r="AR6" s="806">
        <v>0</v>
      </c>
      <c r="AS6" s="806">
        <v>1619.1</v>
      </c>
      <c r="AU6" s="807">
        <v>0</v>
      </c>
      <c r="AW6" s="759" t="s">
        <v>77</v>
      </c>
      <c r="AX6" s="1173">
        <f>J6</f>
        <v>210</v>
      </c>
    </row>
    <row r="7" spans="1:50" x14ac:dyDescent="0.25">
      <c r="A7" s="759" t="s">
        <v>807</v>
      </c>
      <c r="B7" s="759" t="s">
        <v>460</v>
      </c>
      <c r="C7" s="808" t="s">
        <v>460</v>
      </c>
      <c r="D7" s="809" t="s">
        <v>808</v>
      </c>
      <c r="E7" s="809">
        <v>1014</v>
      </c>
      <c r="F7" s="867">
        <v>1014</v>
      </c>
      <c r="G7" s="795">
        <v>3060</v>
      </c>
      <c r="H7" s="799">
        <v>3150</v>
      </c>
      <c r="I7" s="794">
        <v>2475</v>
      </c>
      <c r="J7" s="810">
        <v>8685</v>
      </c>
      <c r="K7" s="811" t="s">
        <v>767</v>
      </c>
      <c r="M7" s="793">
        <v>0.20033999999999999</v>
      </c>
      <c r="N7" s="794">
        <v>900</v>
      </c>
      <c r="O7" s="795">
        <v>210</v>
      </c>
      <c r="P7" s="794">
        <v>660</v>
      </c>
      <c r="Q7" s="796">
        <v>1770</v>
      </c>
      <c r="R7" s="797">
        <v>0.58081000000000005</v>
      </c>
      <c r="S7" s="798">
        <v>1980</v>
      </c>
      <c r="T7" s="799">
        <v>2520</v>
      </c>
      <c r="U7" s="800">
        <v>495</v>
      </c>
      <c r="V7" s="801">
        <v>4995</v>
      </c>
      <c r="W7" s="802">
        <v>6765</v>
      </c>
      <c r="Y7" s="793">
        <v>0</v>
      </c>
      <c r="Z7" s="795">
        <v>0</v>
      </c>
      <c r="AA7" s="795">
        <v>0</v>
      </c>
      <c r="AB7" s="794">
        <v>0</v>
      </c>
      <c r="AC7" s="802">
        <v>0</v>
      </c>
      <c r="AE7" s="793">
        <v>0</v>
      </c>
      <c r="AF7" s="795">
        <v>0</v>
      </c>
      <c r="AG7" s="795">
        <v>0</v>
      </c>
      <c r="AH7" s="794">
        <v>0</v>
      </c>
      <c r="AI7" s="802">
        <v>0</v>
      </c>
      <c r="AK7" s="803">
        <v>66961.350000000006</v>
      </c>
      <c r="AL7" s="803">
        <v>0</v>
      </c>
      <c r="AM7" s="803">
        <v>0</v>
      </c>
      <c r="AN7" s="804">
        <v>0</v>
      </c>
      <c r="AO7" s="804">
        <v>0</v>
      </c>
      <c r="AP7" s="805">
        <v>66961.350000000006</v>
      </c>
      <c r="AR7" s="805">
        <v>0</v>
      </c>
      <c r="AS7" s="805">
        <v>66961.350000000006</v>
      </c>
      <c r="AU7" s="807">
        <v>0</v>
      </c>
      <c r="AW7" s="759" t="s">
        <v>460</v>
      </c>
      <c r="AX7" s="1173">
        <f t="shared" ref="AX7:AX25" si="0">J7</f>
        <v>8685</v>
      </c>
    </row>
    <row r="8" spans="1:50" x14ac:dyDescent="0.25">
      <c r="A8" s="759" t="s">
        <v>809</v>
      </c>
      <c r="B8" s="759" t="s">
        <v>71</v>
      </c>
      <c r="C8" s="808" t="s">
        <v>71</v>
      </c>
      <c r="D8" s="809" t="s">
        <v>810</v>
      </c>
      <c r="E8" s="809">
        <v>2405</v>
      </c>
      <c r="F8" s="867">
        <v>2405</v>
      </c>
      <c r="G8" s="795">
        <v>0</v>
      </c>
      <c r="H8" s="799">
        <v>0</v>
      </c>
      <c r="I8" s="794">
        <v>0</v>
      </c>
      <c r="J8" s="810">
        <v>0</v>
      </c>
      <c r="K8" s="811" t="s">
        <v>806</v>
      </c>
      <c r="M8" s="793">
        <v>0</v>
      </c>
      <c r="N8" s="794">
        <v>0</v>
      </c>
      <c r="O8" s="795">
        <v>0</v>
      </c>
      <c r="P8" s="794">
        <v>0</v>
      </c>
      <c r="Q8" s="796">
        <v>0</v>
      </c>
      <c r="R8" s="797">
        <v>0</v>
      </c>
      <c r="S8" s="798">
        <v>0</v>
      </c>
      <c r="T8" s="799">
        <v>0</v>
      </c>
      <c r="U8" s="800">
        <v>0</v>
      </c>
      <c r="V8" s="801">
        <v>0</v>
      </c>
      <c r="W8" s="802">
        <v>0</v>
      </c>
      <c r="Y8" s="793">
        <v>0</v>
      </c>
      <c r="Z8" s="795">
        <v>0</v>
      </c>
      <c r="AA8" s="795">
        <v>0</v>
      </c>
      <c r="AB8" s="794">
        <v>0</v>
      </c>
      <c r="AC8" s="802">
        <v>0</v>
      </c>
      <c r="AE8" s="793">
        <v>0</v>
      </c>
      <c r="AF8" s="795">
        <v>0</v>
      </c>
      <c r="AG8" s="795">
        <v>0</v>
      </c>
      <c r="AH8" s="794">
        <v>0</v>
      </c>
      <c r="AI8" s="802">
        <v>0</v>
      </c>
      <c r="AK8" s="803">
        <v>0</v>
      </c>
      <c r="AL8" s="803">
        <v>0</v>
      </c>
      <c r="AM8" s="803">
        <v>0</v>
      </c>
      <c r="AN8" s="804">
        <v>0</v>
      </c>
      <c r="AO8" s="804">
        <v>0</v>
      </c>
      <c r="AP8" s="805">
        <v>0</v>
      </c>
      <c r="AR8" s="805">
        <v>0</v>
      </c>
      <c r="AS8" s="805">
        <v>0</v>
      </c>
      <c r="AU8" s="807">
        <v>0</v>
      </c>
      <c r="AW8" s="759" t="s">
        <v>71</v>
      </c>
      <c r="AX8" s="1173">
        <f t="shared" si="0"/>
        <v>0</v>
      </c>
    </row>
    <row r="9" spans="1:50" x14ac:dyDescent="0.25">
      <c r="A9" s="759" t="s">
        <v>811</v>
      </c>
      <c r="B9" s="759" t="s">
        <v>812</v>
      </c>
      <c r="C9" s="808" t="s">
        <v>812</v>
      </c>
      <c r="D9" s="809" t="s">
        <v>813</v>
      </c>
      <c r="E9" s="809">
        <v>4177</v>
      </c>
      <c r="F9" s="867">
        <v>4177</v>
      </c>
      <c r="G9" s="795">
        <v>0</v>
      </c>
      <c r="H9" s="799">
        <v>0</v>
      </c>
      <c r="I9" s="794">
        <v>0</v>
      </c>
      <c r="J9" s="810">
        <v>0</v>
      </c>
      <c r="K9" s="811" t="s">
        <v>806</v>
      </c>
      <c r="M9" s="793">
        <v>0</v>
      </c>
      <c r="N9" s="794">
        <v>0</v>
      </c>
      <c r="O9" s="795">
        <v>0</v>
      </c>
      <c r="P9" s="794">
        <v>0</v>
      </c>
      <c r="Q9" s="796">
        <v>0</v>
      </c>
      <c r="R9" s="797">
        <v>0</v>
      </c>
      <c r="S9" s="798">
        <v>0</v>
      </c>
      <c r="T9" s="799">
        <v>0</v>
      </c>
      <c r="U9" s="800">
        <v>0</v>
      </c>
      <c r="V9" s="801">
        <v>0</v>
      </c>
      <c r="W9" s="802">
        <v>0</v>
      </c>
      <c r="Y9" s="793">
        <v>0</v>
      </c>
      <c r="Z9" s="795">
        <v>0</v>
      </c>
      <c r="AA9" s="795">
        <v>0</v>
      </c>
      <c r="AB9" s="794">
        <v>0</v>
      </c>
      <c r="AC9" s="802">
        <v>0</v>
      </c>
      <c r="AE9" s="793">
        <v>0</v>
      </c>
      <c r="AF9" s="795">
        <v>0</v>
      </c>
      <c r="AG9" s="795">
        <v>0</v>
      </c>
      <c r="AH9" s="794">
        <v>0</v>
      </c>
      <c r="AI9" s="802">
        <v>0</v>
      </c>
      <c r="AK9" s="803">
        <v>0</v>
      </c>
      <c r="AL9" s="803">
        <v>0</v>
      </c>
      <c r="AM9" s="803">
        <v>0</v>
      </c>
      <c r="AN9" s="804">
        <v>0</v>
      </c>
      <c r="AO9" s="804">
        <v>0</v>
      </c>
      <c r="AP9" s="805">
        <v>0</v>
      </c>
      <c r="AR9" s="805">
        <v>0</v>
      </c>
      <c r="AS9" s="805">
        <v>0</v>
      </c>
      <c r="AU9" s="807">
        <v>0</v>
      </c>
      <c r="AW9" s="759" t="s">
        <v>93</v>
      </c>
      <c r="AX9" s="1173">
        <f t="shared" si="0"/>
        <v>0</v>
      </c>
    </row>
    <row r="10" spans="1:50" x14ac:dyDescent="0.25">
      <c r="A10" s="759" t="s">
        <v>814</v>
      </c>
      <c r="B10" s="759" t="s">
        <v>79</v>
      </c>
      <c r="C10" s="808" t="s">
        <v>79</v>
      </c>
      <c r="D10" s="809" t="s">
        <v>815</v>
      </c>
      <c r="E10" s="809">
        <v>2449</v>
      </c>
      <c r="F10" s="867">
        <v>2449</v>
      </c>
      <c r="G10" s="795">
        <v>0</v>
      </c>
      <c r="H10" s="799">
        <v>0</v>
      </c>
      <c r="I10" s="794">
        <v>0</v>
      </c>
      <c r="J10" s="810">
        <v>0</v>
      </c>
      <c r="K10" s="811" t="s">
        <v>806</v>
      </c>
      <c r="M10" s="793">
        <v>0</v>
      </c>
      <c r="N10" s="794">
        <v>0</v>
      </c>
      <c r="O10" s="795">
        <v>0</v>
      </c>
      <c r="P10" s="794">
        <v>0</v>
      </c>
      <c r="Q10" s="796">
        <v>0</v>
      </c>
      <c r="R10" s="797">
        <v>0</v>
      </c>
      <c r="S10" s="798">
        <v>0</v>
      </c>
      <c r="T10" s="799">
        <v>0</v>
      </c>
      <c r="U10" s="800">
        <v>0</v>
      </c>
      <c r="V10" s="801">
        <v>0</v>
      </c>
      <c r="W10" s="802">
        <v>0</v>
      </c>
      <c r="Y10" s="793">
        <v>0</v>
      </c>
      <c r="Z10" s="795">
        <v>0</v>
      </c>
      <c r="AA10" s="795">
        <v>0</v>
      </c>
      <c r="AB10" s="794">
        <v>0</v>
      </c>
      <c r="AC10" s="802">
        <v>0</v>
      </c>
      <c r="AE10" s="793">
        <v>0</v>
      </c>
      <c r="AF10" s="795">
        <v>0</v>
      </c>
      <c r="AG10" s="795">
        <v>0</v>
      </c>
      <c r="AH10" s="794">
        <v>0</v>
      </c>
      <c r="AI10" s="802">
        <v>0</v>
      </c>
      <c r="AK10" s="803">
        <v>0</v>
      </c>
      <c r="AL10" s="803">
        <v>0</v>
      </c>
      <c r="AM10" s="803">
        <v>0</v>
      </c>
      <c r="AN10" s="804">
        <v>0</v>
      </c>
      <c r="AO10" s="804">
        <v>0</v>
      </c>
      <c r="AP10" s="805">
        <v>0</v>
      </c>
      <c r="AR10" s="805">
        <v>0</v>
      </c>
      <c r="AS10" s="805">
        <v>0</v>
      </c>
      <c r="AU10" s="807">
        <v>0</v>
      </c>
      <c r="AW10" s="759" t="s">
        <v>79</v>
      </c>
      <c r="AX10" s="1173">
        <f t="shared" si="0"/>
        <v>0</v>
      </c>
    </row>
    <row r="11" spans="1:50" x14ac:dyDescent="0.25">
      <c r="A11" s="759" t="s">
        <v>816</v>
      </c>
      <c r="B11" s="759" t="s">
        <v>461</v>
      </c>
      <c r="C11" s="808" t="s">
        <v>461</v>
      </c>
      <c r="D11" s="809" t="s">
        <v>817</v>
      </c>
      <c r="E11" s="809">
        <v>1006</v>
      </c>
      <c r="F11" s="867">
        <v>1006</v>
      </c>
      <c r="G11" s="795">
        <v>4068</v>
      </c>
      <c r="H11" s="799">
        <v>3234</v>
      </c>
      <c r="I11" s="794">
        <v>3597</v>
      </c>
      <c r="J11" s="810">
        <v>10899</v>
      </c>
      <c r="K11" s="811" t="s">
        <v>767</v>
      </c>
      <c r="M11" s="793">
        <v>0.34662999999999999</v>
      </c>
      <c r="N11" s="794">
        <v>1116</v>
      </c>
      <c r="O11" s="795">
        <v>1050</v>
      </c>
      <c r="P11" s="794">
        <v>1617</v>
      </c>
      <c r="Q11" s="796">
        <v>3783</v>
      </c>
      <c r="R11" s="797">
        <v>0.38383</v>
      </c>
      <c r="S11" s="798">
        <v>2052</v>
      </c>
      <c r="T11" s="799">
        <v>1764</v>
      </c>
      <c r="U11" s="800">
        <v>330</v>
      </c>
      <c r="V11" s="801">
        <v>4146</v>
      </c>
      <c r="W11" s="802">
        <v>7929</v>
      </c>
      <c r="Y11" s="793">
        <v>0</v>
      </c>
      <c r="Z11" s="795">
        <v>0</v>
      </c>
      <c r="AA11" s="795">
        <v>0</v>
      </c>
      <c r="AB11" s="794">
        <v>0</v>
      </c>
      <c r="AC11" s="802">
        <v>0</v>
      </c>
      <c r="AE11" s="793">
        <v>0</v>
      </c>
      <c r="AF11" s="795">
        <v>0</v>
      </c>
      <c r="AG11" s="795">
        <v>0</v>
      </c>
      <c r="AH11" s="794">
        <v>0</v>
      </c>
      <c r="AI11" s="802">
        <v>0</v>
      </c>
      <c r="AK11" s="803">
        <v>84031.29</v>
      </c>
      <c r="AL11" s="803">
        <v>0</v>
      </c>
      <c r="AM11" s="803">
        <v>0</v>
      </c>
      <c r="AN11" s="804">
        <v>0</v>
      </c>
      <c r="AO11" s="804">
        <v>0</v>
      </c>
      <c r="AP11" s="805">
        <v>84031.29</v>
      </c>
      <c r="AR11" s="805">
        <v>0</v>
      </c>
      <c r="AS11" s="805">
        <v>84031.29</v>
      </c>
      <c r="AU11" s="807">
        <v>0</v>
      </c>
      <c r="AW11" s="759" t="s">
        <v>461</v>
      </c>
      <c r="AX11" s="1173">
        <f t="shared" si="0"/>
        <v>10899</v>
      </c>
    </row>
    <row r="12" spans="1:50" x14ac:dyDescent="0.25">
      <c r="A12" s="759" t="s">
        <v>818</v>
      </c>
      <c r="B12" s="759" t="s">
        <v>462</v>
      </c>
      <c r="C12" s="808" t="s">
        <v>462</v>
      </c>
      <c r="D12" s="809" t="s">
        <v>819</v>
      </c>
      <c r="E12" s="809">
        <v>1008</v>
      </c>
      <c r="F12" s="867">
        <v>1008</v>
      </c>
      <c r="G12" s="795">
        <v>0</v>
      </c>
      <c r="H12" s="799">
        <v>1890</v>
      </c>
      <c r="I12" s="794">
        <v>0</v>
      </c>
      <c r="J12" s="810">
        <v>1890</v>
      </c>
      <c r="K12" s="811" t="s">
        <v>767</v>
      </c>
      <c r="M12" s="793">
        <v>0.88888999999999996</v>
      </c>
      <c r="N12" s="794">
        <v>0</v>
      </c>
      <c r="O12" s="795">
        <v>1680</v>
      </c>
      <c r="P12" s="794">
        <v>0</v>
      </c>
      <c r="Q12" s="796">
        <v>1680</v>
      </c>
      <c r="R12" s="797">
        <v>0.17036999999999999</v>
      </c>
      <c r="S12" s="798">
        <v>0</v>
      </c>
      <c r="T12" s="799">
        <v>0</v>
      </c>
      <c r="U12" s="800">
        <v>345</v>
      </c>
      <c r="V12" s="801">
        <v>345</v>
      </c>
      <c r="W12" s="802">
        <v>2025</v>
      </c>
      <c r="Y12" s="793">
        <v>0</v>
      </c>
      <c r="Z12" s="795">
        <v>0</v>
      </c>
      <c r="AA12" s="795">
        <v>0</v>
      </c>
      <c r="AB12" s="794">
        <v>0</v>
      </c>
      <c r="AC12" s="802">
        <v>0</v>
      </c>
      <c r="AE12" s="793">
        <v>0</v>
      </c>
      <c r="AF12" s="795">
        <v>0</v>
      </c>
      <c r="AG12" s="795">
        <v>0</v>
      </c>
      <c r="AH12" s="794">
        <v>0</v>
      </c>
      <c r="AI12" s="802">
        <v>0</v>
      </c>
      <c r="AK12" s="803">
        <v>14571.9</v>
      </c>
      <c r="AL12" s="803">
        <v>0</v>
      </c>
      <c r="AM12" s="803">
        <v>0</v>
      </c>
      <c r="AN12" s="804">
        <v>0</v>
      </c>
      <c r="AO12" s="804">
        <v>0</v>
      </c>
      <c r="AP12" s="805">
        <v>14571.9</v>
      </c>
      <c r="AR12" s="805">
        <v>0</v>
      </c>
      <c r="AS12" s="805">
        <v>14571.9</v>
      </c>
      <c r="AU12" s="807">
        <v>0</v>
      </c>
      <c r="AW12" s="759" t="s">
        <v>462</v>
      </c>
      <c r="AX12" s="1173">
        <f t="shared" si="0"/>
        <v>1890</v>
      </c>
    </row>
    <row r="13" spans="1:50" x14ac:dyDescent="0.25">
      <c r="A13" s="759" t="s">
        <v>820</v>
      </c>
      <c r="B13" s="759" t="s">
        <v>463</v>
      </c>
      <c r="C13" s="808" t="s">
        <v>463</v>
      </c>
      <c r="D13" s="809" t="s">
        <v>821</v>
      </c>
      <c r="E13" s="809">
        <v>1005</v>
      </c>
      <c r="F13" s="867">
        <v>1005</v>
      </c>
      <c r="G13" s="795">
        <v>2160</v>
      </c>
      <c r="H13" s="799">
        <v>3542.9333333333334</v>
      </c>
      <c r="I13" s="794">
        <v>2145</v>
      </c>
      <c r="J13" s="810">
        <v>7847.9333333333334</v>
      </c>
      <c r="K13" s="811" t="s">
        <v>767</v>
      </c>
      <c r="M13" s="793">
        <v>0.75002999999999997</v>
      </c>
      <c r="N13" s="794">
        <v>1620</v>
      </c>
      <c r="O13" s="795">
        <v>2464.9333333333334</v>
      </c>
      <c r="P13" s="794">
        <v>1815</v>
      </c>
      <c r="Q13" s="796">
        <v>5899.9333333333334</v>
      </c>
      <c r="R13" s="797">
        <v>0.10702</v>
      </c>
      <c r="S13" s="798">
        <v>180</v>
      </c>
      <c r="T13" s="799">
        <v>210</v>
      </c>
      <c r="U13" s="800">
        <v>462</v>
      </c>
      <c r="V13" s="801">
        <v>852</v>
      </c>
      <c r="W13" s="802">
        <v>6751.9333333333334</v>
      </c>
      <c r="Y13" s="793">
        <v>0</v>
      </c>
      <c r="Z13" s="795">
        <v>0</v>
      </c>
      <c r="AA13" s="795">
        <v>0</v>
      </c>
      <c r="AB13" s="794">
        <v>0</v>
      </c>
      <c r="AC13" s="802">
        <v>0</v>
      </c>
      <c r="AE13" s="793">
        <v>0</v>
      </c>
      <c r="AF13" s="795">
        <v>0</v>
      </c>
      <c r="AG13" s="795">
        <v>0</v>
      </c>
      <c r="AH13" s="794">
        <v>0</v>
      </c>
      <c r="AI13" s="802">
        <v>0</v>
      </c>
      <c r="AK13" s="803">
        <v>60507.565999999999</v>
      </c>
      <c r="AL13" s="803">
        <v>0</v>
      </c>
      <c r="AM13" s="803">
        <v>0</v>
      </c>
      <c r="AN13" s="804">
        <v>0</v>
      </c>
      <c r="AO13" s="804">
        <v>0</v>
      </c>
      <c r="AP13" s="805">
        <v>60507.565999999999</v>
      </c>
      <c r="AR13" s="805">
        <v>0</v>
      </c>
      <c r="AS13" s="805">
        <v>60507.565999999999</v>
      </c>
      <c r="AU13" s="807">
        <v>0</v>
      </c>
      <c r="AW13" s="759" t="s">
        <v>463</v>
      </c>
      <c r="AX13" s="1173">
        <f t="shared" si="0"/>
        <v>7847.9333333333334</v>
      </c>
    </row>
    <row r="14" spans="1:50" x14ac:dyDescent="0.25">
      <c r="A14" s="759" t="s">
        <v>822</v>
      </c>
      <c r="B14" s="759" t="s">
        <v>80</v>
      </c>
      <c r="C14" s="808" t="s">
        <v>80</v>
      </c>
      <c r="D14" s="809" t="s">
        <v>823</v>
      </c>
      <c r="E14" s="809">
        <v>2452</v>
      </c>
      <c r="F14" s="867">
        <v>2452</v>
      </c>
      <c r="G14" s="795">
        <v>0</v>
      </c>
      <c r="H14" s="799">
        <v>0</v>
      </c>
      <c r="I14" s="794">
        <v>0</v>
      </c>
      <c r="J14" s="810">
        <v>0</v>
      </c>
      <c r="K14" s="811" t="s">
        <v>806</v>
      </c>
      <c r="M14" s="793">
        <v>0</v>
      </c>
      <c r="N14" s="794">
        <v>0</v>
      </c>
      <c r="O14" s="795">
        <v>0</v>
      </c>
      <c r="P14" s="794">
        <v>0</v>
      </c>
      <c r="Q14" s="796">
        <v>0</v>
      </c>
      <c r="R14" s="797">
        <v>0</v>
      </c>
      <c r="S14" s="798">
        <v>0</v>
      </c>
      <c r="T14" s="799">
        <v>0</v>
      </c>
      <c r="U14" s="800">
        <v>0</v>
      </c>
      <c r="V14" s="801">
        <v>0</v>
      </c>
      <c r="W14" s="802">
        <v>0</v>
      </c>
      <c r="Y14" s="793">
        <v>0</v>
      </c>
      <c r="Z14" s="795">
        <v>0</v>
      </c>
      <c r="AA14" s="795">
        <v>0</v>
      </c>
      <c r="AB14" s="794">
        <v>0</v>
      </c>
      <c r="AC14" s="802">
        <v>0</v>
      </c>
      <c r="AE14" s="793">
        <v>0</v>
      </c>
      <c r="AF14" s="795">
        <v>0</v>
      </c>
      <c r="AG14" s="795">
        <v>0</v>
      </c>
      <c r="AH14" s="794">
        <v>0</v>
      </c>
      <c r="AI14" s="802">
        <v>0</v>
      </c>
      <c r="AK14" s="803">
        <v>0</v>
      </c>
      <c r="AL14" s="803">
        <v>0</v>
      </c>
      <c r="AM14" s="803">
        <v>0</v>
      </c>
      <c r="AN14" s="804">
        <v>0</v>
      </c>
      <c r="AO14" s="804">
        <v>0</v>
      </c>
      <c r="AP14" s="805">
        <v>0</v>
      </c>
      <c r="AR14" s="805">
        <v>0</v>
      </c>
      <c r="AS14" s="805">
        <v>0</v>
      </c>
      <c r="AU14" s="807">
        <v>0</v>
      </c>
      <c r="AW14" s="759" t="s">
        <v>80</v>
      </c>
      <c r="AX14" s="1173">
        <f t="shared" si="0"/>
        <v>0</v>
      </c>
    </row>
    <row r="15" spans="1:50" x14ac:dyDescent="0.25">
      <c r="A15" s="759" t="s">
        <v>824</v>
      </c>
      <c r="B15" s="759" t="s">
        <v>825</v>
      </c>
      <c r="C15" s="808" t="s">
        <v>825</v>
      </c>
      <c r="D15" s="809" t="s">
        <v>826</v>
      </c>
      <c r="E15" s="809">
        <v>2473</v>
      </c>
      <c r="F15" s="867">
        <v>2473</v>
      </c>
      <c r="G15" s="795">
        <v>0</v>
      </c>
      <c r="H15" s="799">
        <v>0</v>
      </c>
      <c r="I15" s="794">
        <v>0</v>
      </c>
      <c r="J15" s="810">
        <v>0</v>
      </c>
      <c r="K15" s="811" t="s">
        <v>806</v>
      </c>
      <c r="M15" s="793">
        <v>0</v>
      </c>
      <c r="N15" s="794">
        <v>0</v>
      </c>
      <c r="O15" s="795">
        <v>0</v>
      </c>
      <c r="P15" s="794">
        <v>0</v>
      </c>
      <c r="Q15" s="796">
        <v>0</v>
      </c>
      <c r="R15" s="797">
        <v>0</v>
      </c>
      <c r="S15" s="798">
        <v>0</v>
      </c>
      <c r="T15" s="799">
        <v>0</v>
      </c>
      <c r="U15" s="800">
        <v>0</v>
      </c>
      <c r="V15" s="801">
        <v>0</v>
      </c>
      <c r="W15" s="802">
        <v>0</v>
      </c>
      <c r="Y15" s="793">
        <v>0</v>
      </c>
      <c r="Z15" s="795">
        <v>0</v>
      </c>
      <c r="AA15" s="795">
        <v>0</v>
      </c>
      <c r="AB15" s="794">
        <v>0</v>
      </c>
      <c r="AC15" s="802">
        <v>0</v>
      </c>
      <c r="AE15" s="793">
        <v>0</v>
      </c>
      <c r="AF15" s="795">
        <v>0</v>
      </c>
      <c r="AG15" s="795">
        <v>0</v>
      </c>
      <c r="AH15" s="794">
        <v>0</v>
      </c>
      <c r="AI15" s="802">
        <v>0</v>
      </c>
      <c r="AK15" s="803">
        <v>0</v>
      </c>
      <c r="AL15" s="803">
        <v>0</v>
      </c>
      <c r="AM15" s="803">
        <v>0</v>
      </c>
      <c r="AN15" s="804">
        <v>0</v>
      </c>
      <c r="AO15" s="804">
        <v>0</v>
      </c>
      <c r="AP15" s="805">
        <v>0</v>
      </c>
      <c r="AR15" s="805">
        <v>0</v>
      </c>
      <c r="AS15" s="805">
        <v>0</v>
      </c>
      <c r="AU15" s="807">
        <v>0</v>
      </c>
      <c r="AW15" s="759" t="s">
        <v>86</v>
      </c>
      <c r="AX15" s="1173">
        <f t="shared" si="0"/>
        <v>0</v>
      </c>
    </row>
    <row r="16" spans="1:50" x14ac:dyDescent="0.25">
      <c r="A16" s="759" t="s">
        <v>827</v>
      </c>
      <c r="B16" s="759" t="s">
        <v>69</v>
      </c>
      <c r="C16" s="808" t="s">
        <v>69</v>
      </c>
      <c r="D16" s="809" t="s">
        <v>828</v>
      </c>
      <c r="E16" s="809">
        <v>2003</v>
      </c>
      <c r="F16" s="867">
        <v>2003</v>
      </c>
      <c r="G16" s="795">
        <v>0</v>
      </c>
      <c r="H16" s="799">
        <v>0</v>
      </c>
      <c r="I16" s="794">
        <v>0</v>
      </c>
      <c r="J16" s="810">
        <v>0</v>
      </c>
      <c r="K16" s="811" t="s">
        <v>806</v>
      </c>
      <c r="M16" s="793">
        <v>0</v>
      </c>
      <c r="N16" s="794">
        <v>0</v>
      </c>
      <c r="O16" s="795">
        <v>0</v>
      </c>
      <c r="P16" s="794">
        <v>0</v>
      </c>
      <c r="Q16" s="796">
        <v>0</v>
      </c>
      <c r="R16" s="797">
        <v>0</v>
      </c>
      <c r="S16" s="798">
        <v>0</v>
      </c>
      <c r="T16" s="799">
        <v>0</v>
      </c>
      <c r="U16" s="800">
        <v>0</v>
      </c>
      <c r="V16" s="801">
        <v>0</v>
      </c>
      <c r="W16" s="802">
        <v>0</v>
      </c>
      <c r="Y16" s="793">
        <v>0</v>
      </c>
      <c r="Z16" s="795">
        <v>0</v>
      </c>
      <c r="AA16" s="795">
        <v>0</v>
      </c>
      <c r="AB16" s="794">
        <v>0</v>
      </c>
      <c r="AC16" s="802">
        <v>0</v>
      </c>
      <c r="AE16" s="793">
        <v>0</v>
      </c>
      <c r="AF16" s="795">
        <v>0</v>
      </c>
      <c r="AG16" s="795">
        <v>0</v>
      </c>
      <c r="AH16" s="794">
        <v>0</v>
      </c>
      <c r="AI16" s="802">
        <v>0</v>
      </c>
      <c r="AK16" s="803">
        <v>0</v>
      </c>
      <c r="AL16" s="803">
        <v>0</v>
      </c>
      <c r="AM16" s="803">
        <v>0</v>
      </c>
      <c r="AN16" s="804">
        <v>0</v>
      </c>
      <c r="AO16" s="804">
        <v>0</v>
      </c>
      <c r="AP16" s="805">
        <v>0</v>
      </c>
      <c r="AR16" s="805">
        <v>0</v>
      </c>
      <c r="AS16" s="805">
        <v>0</v>
      </c>
      <c r="AU16" s="807">
        <v>0</v>
      </c>
      <c r="AW16" s="759" t="s">
        <v>69</v>
      </c>
      <c r="AX16" s="1173">
        <f t="shared" si="0"/>
        <v>0</v>
      </c>
    </row>
    <row r="17" spans="1:50" x14ac:dyDescent="0.25">
      <c r="A17" s="759" t="s">
        <v>829</v>
      </c>
      <c r="B17" s="759" t="s">
        <v>84</v>
      </c>
      <c r="C17" s="812" t="s">
        <v>84</v>
      </c>
      <c r="D17" s="809" t="s">
        <v>830</v>
      </c>
      <c r="E17" s="809">
        <v>2462</v>
      </c>
      <c r="F17" s="867">
        <v>2462</v>
      </c>
      <c r="G17" s="795">
        <v>0</v>
      </c>
      <c r="H17" s="799">
        <v>0</v>
      </c>
      <c r="I17" s="794">
        <v>0</v>
      </c>
      <c r="J17" s="810">
        <v>0</v>
      </c>
      <c r="K17" s="811" t="s">
        <v>806</v>
      </c>
      <c r="M17" s="793">
        <v>0</v>
      </c>
      <c r="N17" s="794">
        <v>0</v>
      </c>
      <c r="O17" s="795">
        <v>0</v>
      </c>
      <c r="P17" s="794">
        <v>0</v>
      </c>
      <c r="Q17" s="796">
        <v>0</v>
      </c>
      <c r="R17" s="797">
        <v>0</v>
      </c>
      <c r="S17" s="798">
        <v>0</v>
      </c>
      <c r="T17" s="799">
        <v>0</v>
      </c>
      <c r="U17" s="800">
        <v>0</v>
      </c>
      <c r="V17" s="801">
        <v>0</v>
      </c>
      <c r="W17" s="802">
        <v>0</v>
      </c>
      <c r="Y17" s="793">
        <v>0</v>
      </c>
      <c r="Z17" s="795">
        <v>0</v>
      </c>
      <c r="AA17" s="795">
        <v>0</v>
      </c>
      <c r="AB17" s="794">
        <v>0</v>
      </c>
      <c r="AC17" s="802">
        <v>0</v>
      </c>
      <c r="AE17" s="793">
        <v>0</v>
      </c>
      <c r="AF17" s="795">
        <v>0</v>
      </c>
      <c r="AG17" s="795">
        <v>0</v>
      </c>
      <c r="AH17" s="794">
        <v>0</v>
      </c>
      <c r="AI17" s="802">
        <v>0</v>
      </c>
      <c r="AK17" s="803">
        <v>0</v>
      </c>
      <c r="AL17" s="803">
        <v>0</v>
      </c>
      <c r="AM17" s="803">
        <v>0</v>
      </c>
      <c r="AN17" s="804">
        <v>0</v>
      </c>
      <c r="AO17" s="804">
        <v>0</v>
      </c>
      <c r="AP17" s="805">
        <v>0</v>
      </c>
      <c r="AR17" s="805">
        <v>0</v>
      </c>
      <c r="AS17" s="805">
        <v>0</v>
      </c>
      <c r="AU17" s="807">
        <v>0</v>
      </c>
      <c r="AW17" s="759" t="s">
        <v>84</v>
      </c>
      <c r="AX17" s="1173">
        <f t="shared" si="0"/>
        <v>0</v>
      </c>
    </row>
    <row r="18" spans="1:50" x14ac:dyDescent="0.25">
      <c r="A18" s="759" t="s">
        <v>831</v>
      </c>
      <c r="B18" s="759" t="s">
        <v>87</v>
      </c>
      <c r="C18" s="808" t="s">
        <v>87</v>
      </c>
      <c r="D18" s="809" t="s">
        <v>832</v>
      </c>
      <c r="E18" s="809">
        <v>2505</v>
      </c>
      <c r="F18" s="867">
        <v>2505</v>
      </c>
      <c r="G18" s="795">
        <v>0</v>
      </c>
      <c r="H18" s="799">
        <v>0</v>
      </c>
      <c r="I18" s="794">
        <v>0</v>
      </c>
      <c r="J18" s="810">
        <v>0</v>
      </c>
      <c r="K18" s="811" t="s">
        <v>806</v>
      </c>
      <c r="M18" s="793">
        <v>0</v>
      </c>
      <c r="N18" s="794">
        <v>0</v>
      </c>
      <c r="O18" s="795">
        <v>0</v>
      </c>
      <c r="P18" s="794">
        <v>0</v>
      </c>
      <c r="Q18" s="796">
        <v>0</v>
      </c>
      <c r="R18" s="797">
        <v>0</v>
      </c>
      <c r="S18" s="798">
        <v>0</v>
      </c>
      <c r="T18" s="799">
        <v>0</v>
      </c>
      <c r="U18" s="800">
        <v>0</v>
      </c>
      <c r="V18" s="801">
        <v>0</v>
      </c>
      <c r="W18" s="802">
        <v>0</v>
      </c>
      <c r="Y18" s="793">
        <v>0</v>
      </c>
      <c r="Z18" s="795">
        <v>0</v>
      </c>
      <c r="AA18" s="795">
        <v>0</v>
      </c>
      <c r="AB18" s="794">
        <v>0</v>
      </c>
      <c r="AC18" s="802">
        <v>0</v>
      </c>
      <c r="AE18" s="793">
        <v>0</v>
      </c>
      <c r="AF18" s="795">
        <v>0</v>
      </c>
      <c r="AG18" s="795">
        <v>0</v>
      </c>
      <c r="AH18" s="794">
        <v>0</v>
      </c>
      <c r="AI18" s="802">
        <v>0</v>
      </c>
      <c r="AK18" s="803">
        <v>0</v>
      </c>
      <c r="AL18" s="803">
        <v>0</v>
      </c>
      <c r="AM18" s="803">
        <v>0</v>
      </c>
      <c r="AN18" s="804">
        <v>0</v>
      </c>
      <c r="AO18" s="804">
        <v>0</v>
      </c>
      <c r="AP18" s="805">
        <v>0</v>
      </c>
      <c r="AR18" s="805">
        <v>0</v>
      </c>
      <c r="AS18" s="805">
        <v>0</v>
      </c>
      <c r="AU18" s="807">
        <v>0</v>
      </c>
      <c r="AW18" s="759" t="s">
        <v>87</v>
      </c>
      <c r="AX18" s="1173">
        <f t="shared" si="0"/>
        <v>0</v>
      </c>
    </row>
    <row r="19" spans="1:50" x14ac:dyDescent="0.25">
      <c r="A19" s="759" t="s">
        <v>833</v>
      </c>
      <c r="B19" s="759" t="s">
        <v>68</v>
      </c>
      <c r="C19" s="808" t="s">
        <v>68</v>
      </c>
      <c r="D19" s="809" t="s">
        <v>834</v>
      </c>
      <c r="E19" s="809">
        <v>2001</v>
      </c>
      <c r="F19" s="867">
        <v>2001</v>
      </c>
      <c r="G19" s="795">
        <v>0</v>
      </c>
      <c r="H19" s="799">
        <v>0</v>
      </c>
      <c r="I19" s="794">
        <v>0</v>
      </c>
      <c r="J19" s="810">
        <v>0</v>
      </c>
      <c r="K19" s="811" t="s">
        <v>806</v>
      </c>
      <c r="M19" s="793">
        <v>0</v>
      </c>
      <c r="N19" s="794">
        <v>0</v>
      </c>
      <c r="O19" s="795">
        <v>0</v>
      </c>
      <c r="P19" s="794">
        <v>0</v>
      </c>
      <c r="Q19" s="796">
        <v>0</v>
      </c>
      <c r="R19" s="797">
        <v>0</v>
      </c>
      <c r="S19" s="798">
        <v>0</v>
      </c>
      <c r="T19" s="799">
        <v>0</v>
      </c>
      <c r="U19" s="800">
        <v>0</v>
      </c>
      <c r="V19" s="801">
        <v>0</v>
      </c>
      <c r="W19" s="802">
        <v>0</v>
      </c>
      <c r="Y19" s="793">
        <v>0</v>
      </c>
      <c r="Z19" s="795">
        <v>0</v>
      </c>
      <c r="AA19" s="795">
        <v>0</v>
      </c>
      <c r="AB19" s="794">
        <v>0</v>
      </c>
      <c r="AC19" s="802">
        <v>0</v>
      </c>
      <c r="AE19" s="793">
        <v>0</v>
      </c>
      <c r="AF19" s="795">
        <v>0</v>
      </c>
      <c r="AG19" s="795">
        <v>0</v>
      </c>
      <c r="AH19" s="794">
        <v>0</v>
      </c>
      <c r="AI19" s="802">
        <v>0</v>
      </c>
      <c r="AK19" s="803">
        <v>0</v>
      </c>
      <c r="AL19" s="803">
        <v>0</v>
      </c>
      <c r="AM19" s="803">
        <v>0</v>
      </c>
      <c r="AN19" s="804">
        <v>0</v>
      </c>
      <c r="AO19" s="804">
        <v>0</v>
      </c>
      <c r="AP19" s="805">
        <v>0</v>
      </c>
      <c r="AR19" s="805">
        <v>0</v>
      </c>
      <c r="AS19" s="805">
        <v>0</v>
      </c>
      <c r="AU19" s="807">
        <v>0</v>
      </c>
      <c r="AW19" s="759" t="s">
        <v>68</v>
      </c>
      <c r="AX19" s="1173">
        <f t="shared" si="0"/>
        <v>0</v>
      </c>
    </row>
    <row r="20" spans="1:50" x14ac:dyDescent="0.25">
      <c r="A20" s="759" t="s">
        <v>835</v>
      </c>
      <c r="B20" s="759" t="s">
        <v>74</v>
      </c>
      <c r="C20" s="808" t="s">
        <v>74</v>
      </c>
      <c r="D20" s="809" t="s">
        <v>836</v>
      </c>
      <c r="E20" s="809">
        <v>2429</v>
      </c>
      <c r="F20" s="867">
        <v>2429</v>
      </c>
      <c r="G20" s="795">
        <v>1728</v>
      </c>
      <c r="H20" s="799">
        <v>1470</v>
      </c>
      <c r="I20" s="794">
        <v>1074</v>
      </c>
      <c r="J20" s="810">
        <v>4272</v>
      </c>
      <c r="K20" s="811" t="s">
        <v>806</v>
      </c>
      <c r="M20" s="793">
        <v>1</v>
      </c>
      <c r="N20" s="794">
        <v>1728</v>
      </c>
      <c r="O20" s="795">
        <v>1470</v>
      </c>
      <c r="P20" s="794">
        <v>1074</v>
      </c>
      <c r="Q20" s="796">
        <v>4272</v>
      </c>
      <c r="R20" s="797">
        <v>7.5389999999999999E-2</v>
      </c>
      <c r="S20" s="798">
        <v>0</v>
      </c>
      <c r="T20" s="799">
        <v>0</v>
      </c>
      <c r="U20" s="800">
        <v>330</v>
      </c>
      <c r="V20" s="801">
        <v>330</v>
      </c>
      <c r="W20" s="802">
        <v>4602</v>
      </c>
      <c r="Y20" s="793">
        <v>0</v>
      </c>
      <c r="Z20" s="795">
        <v>0</v>
      </c>
      <c r="AA20" s="795">
        <v>0</v>
      </c>
      <c r="AB20" s="794">
        <v>0</v>
      </c>
      <c r="AC20" s="802">
        <v>0</v>
      </c>
      <c r="AE20" s="793">
        <v>0</v>
      </c>
      <c r="AF20" s="795">
        <v>0</v>
      </c>
      <c r="AG20" s="795">
        <v>0</v>
      </c>
      <c r="AH20" s="794">
        <v>0</v>
      </c>
      <c r="AI20" s="802">
        <v>0</v>
      </c>
      <c r="AK20" s="803">
        <v>32937.120000000003</v>
      </c>
      <c r="AL20" s="803">
        <v>0</v>
      </c>
      <c r="AM20" s="803">
        <v>0</v>
      </c>
      <c r="AN20" s="804">
        <v>0</v>
      </c>
      <c r="AO20" s="804">
        <v>0</v>
      </c>
      <c r="AP20" s="805">
        <v>32937.120000000003</v>
      </c>
      <c r="AR20" s="805">
        <v>0</v>
      </c>
      <c r="AS20" s="805">
        <v>32937.120000000003</v>
      </c>
      <c r="AU20" s="807">
        <v>0</v>
      </c>
      <c r="AW20" s="759" t="s">
        <v>74</v>
      </c>
      <c r="AX20" s="1173">
        <f t="shared" si="0"/>
        <v>4272</v>
      </c>
    </row>
    <row r="21" spans="1:50" x14ac:dyDescent="0.25">
      <c r="A21" s="759" t="s">
        <v>837</v>
      </c>
      <c r="B21" s="759" t="s">
        <v>78</v>
      </c>
      <c r="C21" s="808" t="s">
        <v>78</v>
      </c>
      <c r="D21" s="809" t="s">
        <v>838</v>
      </c>
      <c r="E21" s="809">
        <v>2444</v>
      </c>
      <c r="F21" s="867">
        <v>2444</v>
      </c>
      <c r="G21" s="795">
        <v>0</v>
      </c>
      <c r="H21" s="799">
        <v>0</v>
      </c>
      <c r="I21" s="794">
        <v>0</v>
      </c>
      <c r="J21" s="810">
        <v>0</v>
      </c>
      <c r="K21" s="811" t="s">
        <v>806</v>
      </c>
      <c r="M21" s="793">
        <v>0</v>
      </c>
      <c r="N21" s="794">
        <v>0</v>
      </c>
      <c r="O21" s="795">
        <v>0</v>
      </c>
      <c r="P21" s="794">
        <v>0</v>
      </c>
      <c r="Q21" s="796">
        <v>0</v>
      </c>
      <c r="R21" s="797">
        <v>0</v>
      </c>
      <c r="S21" s="798">
        <v>0</v>
      </c>
      <c r="T21" s="799">
        <v>0</v>
      </c>
      <c r="U21" s="800">
        <v>0</v>
      </c>
      <c r="V21" s="801">
        <v>0</v>
      </c>
      <c r="W21" s="802">
        <v>0</v>
      </c>
      <c r="Y21" s="793">
        <v>0</v>
      </c>
      <c r="Z21" s="795">
        <v>0</v>
      </c>
      <c r="AA21" s="795">
        <v>0</v>
      </c>
      <c r="AB21" s="794">
        <v>0</v>
      </c>
      <c r="AC21" s="802">
        <v>0</v>
      </c>
      <c r="AE21" s="793">
        <v>0</v>
      </c>
      <c r="AF21" s="795">
        <v>0</v>
      </c>
      <c r="AG21" s="795">
        <v>0</v>
      </c>
      <c r="AH21" s="794">
        <v>0</v>
      </c>
      <c r="AI21" s="802">
        <v>0</v>
      </c>
      <c r="AK21" s="803">
        <v>0</v>
      </c>
      <c r="AL21" s="803">
        <v>0</v>
      </c>
      <c r="AM21" s="803">
        <v>0</v>
      </c>
      <c r="AN21" s="804">
        <v>0</v>
      </c>
      <c r="AO21" s="804">
        <v>0</v>
      </c>
      <c r="AP21" s="805">
        <v>0</v>
      </c>
      <c r="AR21" s="805">
        <v>0</v>
      </c>
      <c r="AS21" s="805">
        <v>0</v>
      </c>
      <c r="AU21" s="807">
        <v>0</v>
      </c>
      <c r="AW21" s="759" t="s">
        <v>78</v>
      </c>
      <c r="AX21" s="1173">
        <f t="shared" si="0"/>
        <v>0</v>
      </c>
    </row>
    <row r="22" spans="1:50" x14ac:dyDescent="0.25">
      <c r="A22" s="759" t="s">
        <v>839</v>
      </c>
      <c r="B22" s="759" t="s">
        <v>840</v>
      </c>
      <c r="C22" s="808" t="s">
        <v>840</v>
      </c>
      <c r="D22" s="809" t="s">
        <v>841</v>
      </c>
      <c r="E22" s="809">
        <v>3526</v>
      </c>
      <c r="F22" s="867">
        <v>3526</v>
      </c>
      <c r="G22" s="795">
        <v>1620</v>
      </c>
      <c r="H22" s="799">
        <v>2688</v>
      </c>
      <c r="I22" s="794">
        <v>825</v>
      </c>
      <c r="J22" s="810">
        <v>5133</v>
      </c>
      <c r="K22" s="811" t="s">
        <v>806</v>
      </c>
      <c r="M22" s="793">
        <v>0.95774999999999999</v>
      </c>
      <c r="N22" s="794">
        <v>1620</v>
      </c>
      <c r="O22" s="795">
        <v>2478</v>
      </c>
      <c r="P22" s="794">
        <v>825</v>
      </c>
      <c r="Q22" s="796">
        <v>4923</v>
      </c>
      <c r="R22" s="797">
        <v>0.12393999999999999</v>
      </c>
      <c r="S22" s="798">
        <v>0</v>
      </c>
      <c r="T22" s="799">
        <v>0</v>
      </c>
      <c r="U22" s="800">
        <v>660</v>
      </c>
      <c r="V22" s="801">
        <v>660</v>
      </c>
      <c r="W22" s="802">
        <v>5583</v>
      </c>
      <c r="Y22" s="793">
        <v>0</v>
      </c>
      <c r="Z22" s="795">
        <v>0</v>
      </c>
      <c r="AA22" s="795">
        <v>0</v>
      </c>
      <c r="AB22" s="794">
        <v>0</v>
      </c>
      <c r="AC22" s="802">
        <v>0</v>
      </c>
      <c r="AE22" s="793">
        <v>0</v>
      </c>
      <c r="AF22" s="795">
        <v>0</v>
      </c>
      <c r="AG22" s="795">
        <v>0</v>
      </c>
      <c r="AH22" s="794">
        <v>0</v>
      </c>
      <c r="AI22" s="802">
        <v>0</v>
      </c>
      <c r="AK22" s="803">
        <v>39575.43</v>
      </c>
      <c r="AL22" s="803">
        <v>0</v>
      </c>
      <c r="AM22" s="803">
        <v>0</v>
      </c>
      <c r="AN22" s="804">
        <v>0</v>
      </c>
      <c r="AO22" s="804">
        <v>0</v>
      </c>
      <c r="AP22" s="805">
        <v>39575.43</v>
      </c>
      <c r="AR22" s="805">
        <v>0</v>
      </c>
      <c r="AS22" s="805">
        <v>39575.43</v>
      </c>
      <c r="AU22" s="807">
        <v>0</v>
      </c>
      <c r="AW22" s="759" t="s">
        <v>89</v>
      </c>
      <c r="AX22" s="1173">
        <f t="shared" si="0"/>
        <v>5133</v>
      </c>
    </row>
    <row r="23" spans="1:50" x14ac:dyDescent="0.25">
      <c r="A23" s="759" t="s">
        <v>842</v>
      </c>
      <c r="B23" s="759" t="s">
        <v>464</v>
      </c>
      <c r="C23" s="808" t="s">
        <v>464</v>
      </c>
      <c r="D23" s="809" t="s">
        <v>843</v>
      </c>
      <c r="E23" s="809">
        <v>1010</v>
      </c>
      <c r="F23" s="867">
        <v>1010</v>
      </c>
      <c r="G23" s="795">
        <v>4725</v>
      </c>
      <c r="H23" s="799">
        <v>3990</v>
      </c>
      <c r="I23" s="794">
        <v>3720</v>
      </c>
      <c r="J23" s="810">
        <v>12435</v>
      </c>
      <c r="K23" s="811" t="s">
        <v>767</v>
      </c>
      <c r="M23" s="793">
        <v>0.78066000000000002</v>
      </c>
      <c r="N23" s="794">
        <v>3645</v>
      </c>
      <c r="O23" s="795">
        <v>2982</v>
      </c>
      <c r="P23" s="794">
        <v>3090</v>
      </c>
      <c r="Q23" s="796">
        <v>9717</v>
      </c>
      <c r="R23" s="797">
        <v>0.21761</v>
      </c>
      <c r="S23" s="798">
        <v>1080</v>
      </c>
      <c r="T23" s="799">
        <v>1008</v>
      </c>
      <c r="U23" s="800">
        <v>608</v>
      </c>
      <c r="V23" s="801">
        <v>2696</v>
      </c>
      <c r="W23" s="802">
        <v>12413</v>
      </c>
      <c r="Y23" s="793">
        <v>0</v>
      </c>
      <c r="Z23" s="795">
        <v>0</v>
      </c>
      <c r="AA23" s="795">
        <v>0</v>
      </c>
      <c r="AB23" s="794">
        <v>0</v>
      </c>
      <c r="AC23" s="802">
        <v>0</v>
      </c>
      <c r="AE23" s="793">
        <v>0</v>
      </c>
      <c r="AF23" s="795">
        <v>0</v>
      </c>
      <c r="AG23" s="795">
        <v>0</v>
      </c>
      <c r="AH23" s="794">
        <v>0</v>
      </c>
      <c r="AI23" s="802">
        <v>0</v>
      </c>
      <c r="AK23" s="803">
        <v>95873.85</v>
      </c>
      <c r="AL23" s="803">
        <v>0</v>
      </c>
      <c r="AM23" s="803">
        <v>0</v>
      </c>
      <c r="AN23" s="804">
        <v>0</v>
      </c>
      <c r="AO23" s="804">
        <v>0</v>
      </c>
      <c r="AP23" s="805">
        <v>95873.85</v>
      </c>
      <c r="AR23" s="805">
        <v>0</v>
      </c>
      <c r="AS23" s="805">
        <v>95873.85</v>
      </c>
      <c r="AU23" s="807">
        <v>0</v>
      </c>
      <c r="AW23" s="759" t="s">
        <v>464</v>
      </c>
      <c r="AX23" s="1173">
        <f t="shared" si="0"/>
        <v>12435</v>
      </c>
    </row>
    <row r="24" spans="1:50" x14ac:dyDescent="0.25">
      <c r="A24" s="759" t="s">
        <v>844</v>
      </c>
      <c r="B24" s="759" t="s">
        <v>465</v>
      </c>
      <c r="C24" s="808" t="s">
        <v>465</v>
      </c>
      <c r="D24" s="809" t="s">
        <v>845</v>
      </c>
      <c r="E24" s="809">
        <v>1009</v>
      </c>
      <c r="F24" s="867">
        <v>1009</v>
      </c>
      <c r="G24" s="795">
        <v>2340</v>
      </c>
      <c r="H24" s="799">
        <v>3318</v>
      </c>
      <c r="I24" s="794">
        <v>2595</v>
      </c>
      <c r="J24" s="810">
        <v>8253</v>
      </c>
      <c r="K24" s="811" t="s">
        <v>767</v>
      </c>
      <c r="M24" s="793">
        <v>0.91518999999999995</v>
      </c>
      <c r="N24" s="794">
        <v>2160</v>
      </c>
      <c r="O24" s="795">
        <v>3108</v>
      </c>
      <c r="P24" s="794">
        <v>2280</v>
      </c>
      <c r="Q24" s="796">
        <v>7548</v>
      </c>
      <c r="R24" s="797">
        <v>3.8870000000000002E-2</v>
      </c>
      <c r="S24" s="798">
        <v>0</v>
      </c>
      <c r="T24" s="799">
        <v>0</v>
      </c>
      <c r="U24" s="800">
        <v>330</v>
      </c>
      <c r="V24" s="801">
        <v>330</v>
      </c>
      <c r="W24" s="802">
        <v>7878</v>
      </c>
      <c r="Y24" s="793">
        <v>0</v>
      </c>
      <c r="Z24" s="795">
        <v>0</v>
      </c>
      <c r="AA24" s="795">
        <v>0</v>
      </c>
      <c r="AB24" s="794">
        <v>0</v>
      </c>
      <c r="AC24" s="802">
        <v>0</v>
      </c>
      <c r="AE24" s="793">
        <v>0</v>
      </c>
      <c r="AF24" s="795">
        <v>0</v>
      </c>
      <c r="AG24" s="795">
        <v>0</v>
      </c>
      <c r="AH24" s="794">
        <v>0</v>
      </c>
      <c r="AI24" s="802">
        <v>0</v>
      </c>
      <c r="AK24" s="803">
        <v>63630.63</v>
      </c>
      <c r="AL24" s="803">
        <v>0</v>
      </c>
      <c r="AM24" s="803">
        <v>0</v>
      </c>
      <c r="AN24" s="804">
        <v>0</v>
      </c>
      <c r="AO24" s="804">
        <v>0</v>
      </c>
      <c r="AP24" s="805">
        <v>63630.63</v>
      </c>
      <c r="AR24" s="805">
        <v>0</v>
      </c>
      <c r="AS24" s="805">
        <v>63630.63</v>
      </c>
      <c r="AU24" s="807">
        <v>0</v>
      </c>
      <c r="AW24" s="759" t="s">
        <v>465</v>
      </c>
      <c r="AX24" s="1173">
        <f t="shared" si="0"/>
        <v>8253</v>
      </c>
    </row>
    <row r="25" spans="1:50" s="820" customFormat="1" ht="14.4" thickBot="1" x14ac:dyDescent="0.3">
      <c r="A25" s="759" t="s">
        <v>846</v>
      </c>
      <c r="B25" s="759" t="s">
        <v>466</v>
      </c>
      <c r="C25" s="813" t="s">
        <v>466</v>
      </c>
      <c r="D25" s="814" t="s">
        <v>847</v>
      </c>
      <c r="E25" s="814">
        <v>1015</v>
      </c>
      <c r="F25" s="962">
        <v>1015</v>
      </c>
      <c r="G25" s="815">
        <v>0</v>
      </c>
      <c r="H25" s="816">
        <v>0</v>
      </c>
      <c r="I25" s="817">
        <v>0</v>
      </c>
      <c r="J25" s="818">
        <v>0</v>
      </c>
      <c r="K25" s="819" t="s">
        <v>767</v>
      </c>
      <c r="M25" s="821">
        <v>0</v>
      </c>
      <c r="N25" s="817">
        <v>0</v>
      </c>
      <c r="O25" s="815">
        <v>0</v>
      </c>
      <c r="P25" s="817">
        <v>0</v>
      </c>
      <c r="Q25" s="822">
        <v>0</v>
      </c>
      <c r="R25" s="823">
        <v>0</v>
      </c>
      <c r="S25" s="824">
        <v>0</v>
      </c>
      <c r="T25" s="816">
        <v>0</v>
      </c>
      <c r="U25" s="825">
        <v>0</v>
      </c>
      <c r="V25" s="826">
        <v>0</v>
      </c>
      <c r="W25" s="827">
        <v>0</v>
      </c>
      <c r="Y25" s="821">
        <v>0</v>
      </c>
      <c r="Z25" s="815">
        <v>0</v>
      </c>
      <c r="AA25" s="815">
        <v>0</v>
      </c>
      <c r="AB25" s="817">
        <v>0</v>
      </c>
      <c r="AC25" s="827">
        <v>0</v>
      </c>
      <c r="AE25" s="821">
        <v>0</v>
      </c>
      <c r="AF25" s="815">
        <v>0</v>
      </c>
      <c r="AG25" s="815">
        <v>0</v>
      </c>
      <c r="AH25" s="817">
        <v>0</v>
      </c>
      <c r="AI25" s="827">
        <v>0</v>
      </c>
      <c r="AK25" s="828">
        <v>0</v>
      </c>
      <c r="AL25" s="828">
        <v>0</v>
      </c>
      <c r="AM25" s="828">
        <v>0</v>
      </c>
      <c r="AN25" s="829">
        <v>0</v>
      </c>
      <c r="AO25" s="804">
        <v>0</v>
      </c>
      <c r="AP25" s="830">
        <v>0</v>
      </c>
      <c r="AR25" s="805">
        <v>0</v>
      </c>
      <c r="AS25" s="805">
        <v>0</v>
      </c>
      <c r="AU25" s="831">
        <v>0</v>
      </c>
      <c r="AW25" s="759" t="s">
        <v>466</v>
      </c>
      <c r="AX25" s="1173">
        <f t="shared" si="0"/>
        <v>0</v>
      </c>
    </row>
    <row r="26" spans="1:50" ht="14.4" thickBot="1" x14ac:dyDescent="0.3">
      <c r="C26" s="1558" t="s">
        <v>848</v>
      </c>
      <c r="D26" s="1559"/>
      <c r="E26" s="1559"/>
      <c r="F26" s="1560"/>
      <c r="G26" s="832">
        <v>19701</v>
      </c>
      <c r="H26" s="833">
        <v>23492.933333333334</v>
      </c>
      <c r="I26" s="834">
        <v>16431</v>
      </c>
      <c r="J26" s="835">
        <v>59624.933333333334</v>
      </c>
      <c r="K26" s="836"/>
      <c r="M26" s="837"/>
      <c r="N26" s="833">
        <v>12789</v>
      </c>
      <c r="O26" s="834">
        <v>15442.933333333334</v>
      </c>
      <c r="P26" s="834">
        <v>11361</v>
      </c>
      <c r="Q26" s="835">
        <v>39592.933333333334</v>
      </c>
      <c r="R26" s="838"/>
      <c r="S26" s="833">
        <v>5292</v>
      </c>
      <c r="T26" s="834">
        <v>5502</v>
      </c>
      <c r="U26" s="834">
        <v>3560</v>
      </c>
      <c r="V26" s="834">
        <v>14354</v>
      </c>
      <c r="W26" s="839">
        <v>53946.933333333334</v>
      </c>
      <c r="Y26" s="840"/>
      <c r="Z26" s="834">
        <v>0</v>
      </c>
      <c r="AA26" s="834">
        <v>0</v>
      </c>
      <c r="AB26" s="834">
        <v>0</v>
      </c>
      <c r="AC26" s="839">
        <v>0</v>
      </c>
      <c r="AE26" s="840"/>
      <c r="AF26" s="834">
        <v>0</v>
      </c>
      <c r="AG26" s="834">
        <v>0</v>
      </c>
      <c r="AH26" s="834">
        <v>0</v>
      </c>
      <c r="AI26" s="839">
        <v>0</v>
      </c>
      <c r="AK26" s="841">
        <v>459708.23600000003</v>
      </c>
      <c r="AL26" s="841">
        <v>0</v>
      </c>
      <c r="AM26" s="841">
        <v>0</v>
      </c>
      <c r="AN26" s="842">
        <v>0</v>
      </c>
      <c r="AO26" s="842">
        <v>0</v>
      </c>
      <c r="AP26" s="843">
        <v>459708.23600000003</v>
      </c>
      <c r="AR26" s="843">
        <v>0</v>
      </c>
      <c r="AS26" s="843">
        <v>459708.23600000003</v>
      </c>
    </row>
    <row r="27" spans="1:50" ht="14.4" thickBot="1" x14ac:dyDescent="0.3"/>
    <row r="28" spans="1:50" x14ac:dyDescent="0.25">
      <c r="A28" s="759" t="s">
        <v>849</v>
      </c>
      <c r="B28" s="759" t="s">
        <v>130</v>
      </c>
      <c r="C28" s="786" t="s">
        <v>130</v>
      </c>
      <c r="D28" s="787"/>
      <c r="E28" s="787">
        <v>2629</v>
      </c>
      <c r="F28" s="948">
        <v>2629</v>
      </c>
      <c r="G28" s="844">
        <v>5520</v>
      </c>
      <c r="H28" s="845">
        <v>6272</v>
      </c>
      <c r="I28" s="846">
        <v>4785</v>
      </c>
      <c r="J28" s="791">
        <v>16577</v>
      </c>
      <c r="K28" s="847" t="s">
        <v>850</v>
      </c>
      <c r="M28" s="848">
        <v>0.97004000000000001</v>
      </c>
      <c r="N28" s="846">
        <v>5340</v>
      </c>
      <c r="O28" s="844">
        <v>6272</v>
      </c>
      <c r="P28" s="846">
        <v>4455</v>
      </c>
      <c r="Q28" s="849">
        <v>16067</v>
      </c>
      <c r="R28" s="850">
        <v>3.78E-2</v>
      </c>
      <c r="S28" s="846">
        <v>209</v>
      </c>
      <c r="T28" s="844">
        <v>237</v>
      </c>
      <c r="U28" s="846">
        <v>181</v>
      </c>
      <c r="V28" s="851">
        <v>627</v>
      </c>
      <c r="W28" s="852">
        <v>16694</v>
      </c>
      <c r="Y28" s="853">
        <v>0</v>
      </c>
      <c r="Z28" s="845">
        <v>0</v>
      </c>
      <c r="AA28" s="844">
        <v>0</v>
      </c>
      <c r="AB28" s="846">
        <v>0</v>
      </c>
      <c r="AC28" s="852">
        <v>0</v>
      </c>
      <c r="AE28" s="848">
        <v>0</v>
      </c>
      <c r="AF28" s="844">
        <v>0</v>
      </c>
      <c r="AG28" s="844">
        <v>0</v>
      </c>
      <c r="AH28" s="846">
        <v>0</v>
      </c>
      <c r="AI28" s="852">
        <v>0</v>
      </c>
      <c r="AK28" s="854">
        <v>127808.67</v>
      </c>
      <c r="AL28" s="854">
        <v>0</v>
      </c>
      <c r="AM28" s="854">
        <v>0</v>
      </c>
      <c r="AN28" s="854">
        <v>0</v>
      </c>
      <c r="AO28" s="854">
        <v>0</v>
      </c>
      <c r="AP28" s="855">
        <v>127808.67</v>
      </c>
      <c r="AR28" s="855">
        <v>0</v>
      </c>
      <c r="AS28" s="855">
        <v>127808.67</v>
      </c>
      <c r="AU28" s="856">
        <v>0</v>
      </c>
      <c r="AW28" s="759" t="s">
        <v>130</v>
      </c>
      <c r="AX28" s="1173">
        <f t="shared" ref="AX28:AX59" si="1">J28</f>
        <v>16577</v>
      </c>
    </row>
    <row r="29" spans="1:50" x14ac:dyDescent="0.25">
      <c r="A29" s="759" t="s">
        <v>851</v>
      </c>
      <c r="B29" s="759" t="s">
        <v>852</v>
      </c>
      <c r="C29" s="808" t="s">
        <v>852</v>
      </c>
      <c r="D29" s="809"/>
      <c r="E29" s="809">
        <v>2509</v>
      </c>
      <c r="F29" s="1159">
        <v>2509</v>
      </c>
      <c r="G29" s="857">
        <v>0</v>
      </c>
      <c r="H29" s="858">
        <v>0</v>
      </c>
      <c r="I29" s="859">
        <v>0</v>
      </c>
      <c r="J29" s="810">
        <v>0</v>
      </c>
      <c r="K29" s="860" t="s">
        <v>850</v>
      </c>
      <c r="M29" s="793">
        <v>0</v>
      </c>
      <c r="N29" s="859">
        <v>0</v>
      </c>
      <c r="O29" s="857">
        <v>0</v>
      </c>
      <c r="P29" s="859">
        <v>0</v>
      </c>
      <c r="Q29" s="796">
        <v>0</v>
      </c>
      <c r="R29" s="861">
        <v>0</v>
      </c>
      <c r="S29" s="859">
        <v>0</v>
      </c>
      <c r="T29" s="857">
        <v>0</v>
      </c>
      <c r="U29" s="859">
        <v>0</v>
      </c>
      <c r="V29" s="862">
        <v>0</v>
      </c>
      <c r="W29" s="802">
        <v>0</v>
      </c>
      <c r="Y29" s="863">
        <v>0</v>
      </c>
      <c r="Z29" s="858">
        <v>0</v>
      </c>
      <c r="AA29" s="857">
        <v>0</v>
      </c>
      <c r="AB29" s="859">
        <v>0</v>
      </c>
      <c r="AC29" s="802">
        <v>0</v>
      </c>
      <c r="AE29" s="793">
        <v>0</v>
      </c>
      <c r="AF29" s="857">
        <v>0</v>
      </c>
      <c r="AG29" s="857">
        <v>0</v>
      </c>
      <c r="AH29" s="859">
        <v>0</v>
      </c>
      <c r="AI29" s="802">
        <v>0</v>
      </c>
      <c r="AK29" s="864">
        <v>0</v>
      </c>
      <c r="AL29" s="864">
        <v>0</v>
      </c>
      <c r="AM29" s="864">
        <v>0</v>
      </c>
      <c r="AN29" s="864">
        <v>0</v>
      </c>
      <c r="AO29" s="864">
        <v>0</v>
      </c>
      <c r="AP29" s="865">
        <v>0</v>
      </c>
      <c r="AR29" s="865">
        <v>0</v>
      </c>
      <c r="AS29" s="865">
        <v>0</v>
      </c>
      <c r="AU29" s="807">
        <v>0</v>
      </c>
      <c r="AW29" s="759" t="s">
        <v>127</v>
      </c>
      <c r="AX29" s="1173">
        <f t="shared" si="1"/>
        <v>0</v>
      </c>
    </row>
    <row r="30" spans="1:50" x14ac:dyDescent="0.25">
      <c r="A30" s="759" t="s">
        <v>853</v>
      </c>
      <c r="B30" s="759" t="s">
        <v>854</v>
      </c>
      <c r="C30" s="808" t="s">
        <v>854</v>
      </c>
      <c r="D30" s="809"/>
      <c r="E30" s="809">
        <v>2021</v>
      </c>
      <c r="F30" s="867">
        <v>2021</v>
      </c>
      <c r="G30" s="857">
        <v>0</v>
      </c>
      <c r="H30" s="858">
        <v>0</v>
      </c>
      <c r="I30" s="859">
        <v>0</v>
      </c>
      <c r="J30" s="810">
        <v>0</v>
      </c>
      <c r="K30" s="860" t="s">
        <v>850</v>
      </c>
      <c r="M30" s="793">
        <v>0</v>
      </c>
      <c r="N30" s="859">
        <v>0</v>
      </c>
      <c r="O30" s="857">
        <v>0</v>
      </c>
      <c r="P30" s="859">
        <v>0</v>
      </c>
      <c r="Q30" s="796">
        <v>0</v>
      </c>
      <c r="R30" s="861">
        <v>0</v>
      </c>
      <c r="S30" s="859">
        <v>0</v>
      </c>
      <c r="T30" s="857">
        <v>0</v>
      </c>
      <c r="U30" s="859">
        <v>0</v>
      </c>
      <c r="V30" s="862">
        <v>0</v>
      </c>
      <c r="W30" s="802">
        <v>0</v>
      </c>
      <c r="Y30" s="863">
        <v>0</v>
      </c>
      <c r="Z30" s="858">
        <v>0</v>
      </c>
      <c r="AA30" s="857">
        <v>0</v>
      </c>
      <c r="AB30" s="859">
        <v>0</v>
      </c>
      <c r="AC30" s="802">
        <v>0</v>
      </c>
      <c r="AE30" s="793">
        <v>0</v>
      </c>
      <c r="AF30" s="857">
        <v>0</v>
      </c>
      <c r="AG30" s="857">
        <v>0</v>
      </c>
      <c r="AH30" s="859">
        <v>0</v>
      </c>
      <c r="AI30" s="802">
        <v>0</v>
      </c>
      <c r="AK30" s="864">
        <v>0</v>
      </c>
      <c r="AL30" s="864">
        <v>0</v>
      </c>
      <c r="AM30" s="864">
        <v>0</v>
      </c>
      <c r="AN30" s="864">
        <v>0</v>
      </c>
      <c r="AO30" s="864">
        <v>0</v>
      </c>
      <c r="AP30" s="865">
        <v>0</v>
      </c>
      <c r="AR30" s="865">
        <v>0</v>
      </c>
      <c r="AS30" s="865">
        <v>0</v>
      </c>
      <c r="AU30" s="807">
        <v>0</v>
      </c>
      <c r="AW30" s="759" t="s">
        <v>110</v>
      </c>
      <c r="AX30" s="1173">
        <f t="shared" si="1"/>
        <v>0</v>
      </c>
    </row>
    <row r="31" spans="1:50" x14ac:dyDescent="0.25">
      <c r="A31" s="759" t="s">
        <v>855</v>
      </c>
      <c r="B31" s="759" t="s">
        <v>123</v>
      </c>
      <c r="C31" s="808" t="s">
        <v>123</v>
      </c>
      <c r="D31" s="809"/>
      <c r="E31" s="809">
        <v>2464</v>
      </c>
      <c r="F31" s="867">
        <v>2464</v>
      </c>
      <c r="G31" s="857">
        <v>0</v>
      </c>
      <c r="H31" s="858">
        <v>0</v>
      </c>
      <c r="I31" s="859">
        <v>0</v>
      </c>
      <c r="J31" s="810">
        <v>0</v>
      </c>
      <c r="K31" s="860" t="s">
        <v>850</v>
      </c>
      <c r="M31" s="793">
        <v>0</v>
      </c>
      <c r="N31" s="859">
        <v>0</v>
      </c>
      <c r="O31" s="857">
        <v>0</v>
      </c>
      <c r="P31" s="859">
        <v>0</v>
      </c>
      <c r="Q31" s="796">
        <v>0</v>
      </c>
      <c r="R31" s="861">
        <v>0</v>
      </c>
      <c r="S31" s="859">
        <v>0</v>
      </c>
      <c r="T31" s="857">
        <v>0</v>
      </c>
      <c r="U31" s="859">
        <v>0</v>
      </c>
      <c r="V31" s="862">
        <v>0</v>
      </c>
      <c r="W31" s="802">
        <v>0</v>
      </c>
      <c r="Y31" s="863">
        <v>0</v>
      </c>
      <c r="Z31" s="858">
        <v>0</v>
      </c>
      <c r="AA31" s="857">
        <v>0</v>
      </c>
      <c r="AB31" s="859">
        <v>0</v>
      </c>
      <c r="AC31" s="802">
        <v>0</v>
      </c>
      <c r="AE31" s="793">
        <v>0</v>
      </c>
      <c r="AF31" s="857">
        <v>0</v>
      </c>
      <c r="AG31" s="857">
        <v>0</v>
      </c>
      <c r="AH31" s="859">
        <v>0</v>
      </c>
      <c r="AI31" s="802">
        <v>0</v>
      </c>
      <c r="AK31" s="864">
        <v>0</v>
      </c>
      <c r="AL31" s="864">
        <v>0</v>
      </c>
      <c r="AM31" s="864">
        <v>0</v>
      </c>
      <c r="AN31" s="864">
        <v>0</v>
      </c>
      <c r="AO31" s="864">
        <v>0</v>
      </c>
      <c r="AP31" s="865">
        <v>0</v>
      </c>
      <c r="AR31" s="865">
        <v>0</v>
      </c>
      <c r="AS31" s="865">
        <v>0</v>
      </c>
      <c r="AU31" s="807">
        <v>0</v>
      </c>
      <c r="AW31" s="759" t="s">
        <v>123</v>
      </c>
      <c r="AX31" s="1173">
        <f t="shared" si="1"/>
        <v>0</v>
      </c>
    </row>
    <row r="32" spans="1:50" x14ac:dyDescent="0.25">
      <c r="A32" s="759" t="s">
        <v>856</v>
      </c>
      <c r="B32" s="759" t="s">
        <v>95</v>
      </c>
      <c r="C32" s="808" t="s">
        <v>95</v>
      </c>
      <c r="D32" s="809"/>
      <c r="E32" s="809">
        <v>2004</v>
      </c>
      <c r="F32" s="867">
        <v>2004</v>
      </c>
      <c r="G32" s="857">
        <v>0</v>
      </c>
      <c r="H32" s="858">
        <v>0</v>
      </c>
      <c r="I32" s="859">
        <v>0</v>
      </c>
      <c r="J32" s="810">
        <v>0</v>
      </c>
      <c r="K32" s="860" t="s">
        <v>850</v>
      </c>
      <c r="M32" s="793">
        <v>0</v>
      </c>
      <c r="N32" s="859">
        <v>0</v>
      </c>
      <c r="O32" s="857">
        <v>0</v>
      </c>
      <c r="P32" s="859">
        <v>0</v>
      </c>
      <c r="Q32" s="796">
        <v>0</v>
      </c>
      <c r="R32" s="861">
        <v>0</v>
      </c>
      <c r="S32" s="859">
        <v>0</v>
      </c>
      <c r="T32" s="857">
        <v>0</v>
      </c>
      <c r="U32" s="859">
        <v>0</v>
      </c>
      <c r="V32" s="862">
        <v>0</v>
      </c>
      <c r="W32" s="802">
        <v>0</v>
      </c>
      <c r="Y32" s="863">
        <v>0</v>
      </c>
      <c r="Z32" s="858">
        <v>0</v>
      </c>
      <c r="AA32" s="857">
        <v>0</v>
      </c>
      <c r="AB32" s="859">
        <v>0</v>
      </c>
      <c r="AC32" s="802">
        <v>0</v>
      </c>
      <c r="AE32" s="793">
        <v>0</v>
      </c>
      <c r="AF32" s="857">
        <v>0</v>
      </c>
      <c r="AG32" s="857">
        <v>0</v>
      </c>
      <c r="AH32" s="859">
        <v>0</v>
      </c>
      <c r="AI32" s="802">
        <v>0</v>
      </c>
      <c r="AK32" s="864">
        <v>0</v>
      </c>
      <c r="AL32" s="864">
        <v>0</v>
      </c>
      <c r="AM32" s="864">
        <v>0</v>
      </c>
      <c r="AN32" s="864">
        <v>0</v>
      </c>
      <c r="AO32" s="864">
        <v>0</v>
      </c>
      <c r="AP32" s="865">
        <v>0</v>
      </c>
      <c r="AR32" s="865">
        <v>0</v>
      </c>
      <c r="AS32" s="865">
        <v>0</v>
      </c>
      <c r="AU32" s="807">
        <v>0</v>
      </c>
      <c r="AW32" s="759" t="s">
        <v>95</v>
      </c>
      <c r="AX32" s="1173">
        <f t="shared" si="1"/>
        <v>0</v>
      </c>
    </row>
    <row r="33" spans="1:50" x14ac:dyDescent="0.25">
      <c r="A33" s="759" t="s">
        <v>857</v>
      </c>
      <c r="B33" s="759" t="s">
        <v>858</v>
      </c>
      <c r="C33" s="808" t="s">
        <v>858</v>
      </c>
      <c r="D33" s="809" t="s">
        <v>859</v>
      </c>
      <c r="E33" s="809">
        <v>2432</v>
      </c>
      <c r="F33" s="867">
        <v>2026</v>
      </c>
      <c r="G33" s="857">
        <v>0</v>
      </c>
      <c r="H33" s="858">
        <v>0</v>
      </c>
      <c r="I33" s="859">
        <v>0</v>
      </c>
      <c r="J33" s="810">
        <v>0</v>
      </c>
      <c r="K33" s="860" t="s">
        <v>850</v>
      </c>
      <c r="M33" s="793">
        <v>0</v>
      </c>
      <c r="N33" s="859">
        <v>0</v>
      </c>
      <c r="O33" s="857">
        <v>0</v>
      </c>
      <c r="P33" s="859">
        <v>0</v>
      </c>
      <c r="Q33" s="796">
        <v>0</v>
      </c>
      <c r="R33" s="861">
        <v>0</v>
      </c>
      <c r="S33" s="859">
        <v>0</v>
      </c>
      <c r="T33" s="857">
        <v>0</v>
      </c>
      <c r="U33" s="859">
        <v>0</v>
      </c>
      <c r="V33" s="862">
        <v>0</v>
      </c>
      <c r="W33" s="802">
        <v>0</v>
      </c>
      <c r="Y33" s="863">
        <v>0</v>
      </c>
      <c r="Z33" s="858">
        <v>0</v>
      </c>
      <c r="AA33" s="857">
        <v>0</v>
      </c>
      <c r="AB33" s="859">
        <v>0</v>
      </c>
      <c r="AC33" s="802">
        <v>0</v>
      </c>
      <c r="AE33" s="793">
        <v>0</v>
      </c>
      <c r="AF33" s="857">
        <v>0</v>
      </c>
      <c r="AG33" s="857">
        <v>0</v>
      </c>
      <c r="AH33" s="859">
        <v>0</v>
      </c>
      <c r="AI33" s="802">
        <v>0</v>
      </c>
      <c r="AK33" s="864">
        <v>0</v>
      </c>
      <c r="AL33" s="864">
        <v>0</v>
      </c>
      <c r="AM33" s="864">
        <v>0</v>
      </c>
      <c r="AN33" s="864">
        <v>0</v>
      </c>
      <c r="AO33" s="864">
        <v>0</v>
      </c>
      <c r="AP33" s="865">
        <v>0</v>
      </c>
      <c r="AR33" s="865">
        <v>0</v>
      </c>
      <c r="AS33" s="865">
        <v>0</v>
      </c>
      <c r="AU33" s="807">
        <v>0</v>
      </c>
      <c r="AW33" s="759" t="s">
        <v>115</v>
      </c>
      <c r="AX33" s="1173">
        <f t="shared" si="1"/>
        <v>0</v>
      </c>
    </row>
    <row r="34" spans="1:50" x14ac:dyDescent="0.25">
      <c r="A34" s="759" t="s">
        <v>860</v>
      </c>
      <c r="B34" s="759" t="s">
        <v>107</v>
      </c>
      <c r="C34" s="808" t="s">
        <v>107</v>
      </c>
      <c r="D34" s="809"/>
      <c r="E34" s="809">
        <v>2018</v>
      </c>
      <c r="F34" s="867">
        <v>2018</v>
      </c>
      <c r="G34" s="857">
        <v>2310</v>
      </c>
      <c r="H34" s="858">
        <v>3570</v>
      </c>
      <c r="I34" s="859">
        <v>2145</v>
      </c>
      <c r="J34" s="810">
        <v>8025</v>
      </c>
      <c r="K34" s="860" t="s">
        <v>850</v>
      </c>
      <c r="M34" s="793">
        <v>0.32246000000000002</v>
      </c>
      <c r="N34" s="859">
        <v>720</v>
      </c>
      <c r="O34" s="857">
        <v>1050</v>
      </c>
      <c r="P34" s="859">
        <v>825</v>
      </c>
      <c r="Q34" s="796">
        <v>2595</v>
      </c>
      <c r="R34" s="861">
        <v>0.35687999999999998</v>
      </c>
      <c r="S34" s="859">
        <v>824</v>
      </c>
      <c r="T34" s="857">
        <v>1274</v>
      </c>
      <c r="U34" s="859">
        <v>766</v>
      </c>
      <c r="V34" s="862">
        <v>2864</v>
      </c>
      <c r="W34" s="802">
        <v>5459</v>
      </c>
      <c r="Y34" s="863">
        <v>0</v>
      </c>
      <c r="Z34" s="858">
        <v>0</v>
      </c>
      <c r="AA34" s="857">
        <v>0</v>
      </c>
      <c r="AB34" s="859">
        <v>0</v>
      </c>
      <c r="AC34" s="802">
        <v>0</v>
      </c>
      <c r="AE34" s="793">
        <v>0</v>
      </c>
      <c r="AF34" s="857">
        <v>0</v>
      </c>
      <c r="AG34" s="857">
        <v>0</v>
      </c>
      <c r="AH34" s="859">
        <v>0</v>
      </c>
      <c r="AI34" s="802">
        <v>0</v>
      </c>
      <c r="AK34" s="864">
        <v>61872.75</v>
      </c>
      <c r="AL34" s="864">
        <v>0</v>
      </c>
      <c r="AM34" s="864">
        <v>0</v>
      </c>
      <c r="AN34" s="864">
        <v>0</v>
      </c>
      <c r="AO34" s="864">
        <v>0</v>
      </c>
      <c r="AP34" s="865">
        <v>61872.75</v>
      </c>
      <c r="AR34" s="865">
        <v>0</v>
      </c>
      <c r="AS34" s="865">
        <v>61872.75</v>
      </c>
      <c r="AU34" s="807">
        <v>0</v>
      </c>
      <c r="AW34" s="759" t="s">
        <v>107</v>
      </c>
      <c r="AX34" s="1173">
        <f t="shared" si="1"/>
        <v>8025</v>
      </c>
    </row>
    <row r="35" spans="1:50" x14ac:dyDescent="0.25">
      <c r="A35" s="759" t="s">
        <v>861</v>
      </c>
      <c r="B35" s="759" t="s">
        <v>128</v>
      </c>
      <c r="C35" s="808" t="s">
        <v>128</v>
      </c>
      <c r="D35" s="809"/>
      <c r="E35" s="809">
        <v>2512</v>
      </c>
      <c r="F35" s="867">
        <v>2512</v>
      </c>
      <c r="G35" s="857">
        <v>0</v>
      </c>
      <c r="H35" s="858">
        <v>0</v>
      </c>
      <c r="I35" s="859">
        <v>0</v>
      </c>
      <c r="J35" s="810">
        <v>0</v>
      </c>
      <c r="K35" s="860" t="s">
        <v>850</v>
      </c>
      <c r="M35" s="793">
        <v>0</v>
      </c>
      <c r="N35" s="859">
        <v>0</v>
      </c>
      <c r="O35" s="857">
        <v>0</v>
      </c>
      <c r="P35" s="859">
        <v>0</v>
      </c>
      <c r="Q35" s="796">
        <v>0</v>
      </c>
      <c r="R35" s="861">
        <v>0</v>
      </c>
      <c r="S35" s="859">
        <v>0</v>
      </c>
      <c r="T35" s="857">
        <v>0</v>
      </c>
      <c r="U35" s="859">
        <v>0</v>
      </c>
      <c r="V35" s="862">
        <v>0</v>
      </c>
      <c r="W35" s="802">
        <v>0</v>
      </c>
      <c r="Y35" s="863">
        <v>0</v>
      </c>
      <c r="Z35" s="858">
        <v>0</v>
      </c>
      <c r="AA35" s="857">
        <v>0</v>
      </c>
      <c r="AB35" s="859">
        <v>0</v>
      </c>
      <c r="AC35" s="802">
        <v>0</v>
      </c>
      <c r="AE35" s="793">
        <v>0</v>
      </c>
      <c r="AF35" s="857">
        <v>0</v>
      </c>
      <c r="AG35" s="857">
        <v>0</v>
      </c>
      <c r="AH35" s="859">
        <v>0</v>
      </c>
      <c r="AI35" s="802">
        <v>0</v>
      </c>
      <c r="AK35" s="864">
        <v>0</v>
      </c>
      <c r="AL35" s="864">
        <v>0</v>
      </c>
      <c r="AM35" s="864">
        <v>0</v>
      </c>
      <c r="AN35" s="864">
        <v>0</v>
      </c>
      <c r="AO35" s="864">
        <v>0</v>
      </c>
      <c r="AP35" s="865">
        <v>0</v>
      </c>
      <c r="AR35" s="865">
        <v>0</v>
      </c>
      <c r="AS35" s="865">
        <v>0</v>
      </c>
      <c r="AU35" s="807">
        <v>0</v>
      </c>
      <c r="AW35" s="759" t="s">
        <v>128</v>
      </c>
      <c r="AX35" s="1173">
        <f t="shared" si="1"/>
        <v>0</v>
      </c>
    </row>
    <row r="36" spans="1:50" x14ac:dyDescent="0.25">
      <c r="A36" s="759" t="s">
        <v>862</v>
      </c>
      <c r="B36" s="759" t="s">
        <v>863</v>
      </c>
      <c r="C36" s="808" t="s">
        <v>863</v>
      </c>
      <c r="D36" s="809"/>
      <c r="E36" s="809">
        <v>2011</v>
      </c>
      <c r="F36" s="867">
        <v>2011</v>
      </c>
      <c r="G36" s="857">
        <v>0</v>
      </c>
      <c r="H36" s="858">
        <v>182</v>
      </c>
      <c r="I36" s="859">
        <v>0</v>
      </c>
      <c r="J36" s="810">
        <v>182</v>
      </c>
      <c r="K36" s="860" t="s">
        <v>850</v>
      </c>
      <c r="M36" s="793">
        <v>0</v>
      </c>
      <c r="N36" s="859">
        <v>0</v>
      </c>
      <c r="O36" s="857">
        <v>0</v>
      </c>
      <c r="P36" s="859">
        <v>0</v>
      </c>
      <c r="Q36" s="796">
        <v>0</v>
      </c>
      <c r="R36" s="861">
        <v>1</v>
      </c>
      <c r="S36" s="859">
        <v>0</v>
      </c>
      <c r="T36" s="857">
        <v>182</v>
      </c>
      <c r="U36" s="859">
        <v>0</v>
      </c>
      <c r="V36" s="862">
        <v>182</v>
      </c>
      <c r="W36" s="802">
        <v>182</v>
      </c>
      <c r="Y36" s="863">
        <v>0</v>
      </c>
      <c r="Z36" s="858">
        <v>0</v>
      </c>
      <c r="AA36" s="857">
        <v>0</v>
      </c>
      <c r="AB36" s="859">
        <v>0</v>
      </c>
      <c r="AC36" s="802">
        <v>0</v>
      </c>
      <c r="AE36" s="793">
        <v>0</v>
      </c>
      <c r="AF36" s="857">
        <v>0</v>
      </c>
      <c r="AG36" s="857">
        <v>0</v>
      </c>
      <c r="AH36" s="859">
        <v>0</v>
      </c>
      <c r="AI36" s="802">
        <v>0</v>
      </c>
      <c r="AK36" s="864">
        <v>1403.22</v>
      </c>
      <c r="AL36" s="864">
        <v>0</v>
      </c>
      <c r="AM36" s="864">
        <v>0</v>
      </c>
      <c r="AN36" s="864">
        <v>0</v>
      </c>
      <c r="AO36" s="864">
        <v>0</v>
      </c>
      <c r="AP36" s="865">
        <v>1403.22</v>
      </c>
      <c r="AR36" s="865">
        <v>0</v>
      </c>
      <c r="AS36" s="865">
        <v>1403.22</v>
      </c>
      <c r="AU36" s="807">
        <v>0</v>
      </c>
      <c r="AW36" s="759" t="s">
        <v>101</v>
      </c>
      <c r="AX36" s="1173">
        <f t="shared" si="1"/>
        <v>182</v>
      </c>
    </row>
    <row r="37" spans="1:50" x14ac:dyDescent="0.25">
      <c r="A37" s="759" t="s">
        <v>864</v>
      </c>
      <c r="B37" s="759" t="s">
        <v>142</v>
      </c>
      <c r="C37" s="808" t="s">
        <v>142</v>
      </c>
      <c r="D37" s="809"/>
      <c r="E37" s="809">
        <v>5201</v>
      </c>
      <c r="F37" s="867">
        <v>5201</v>
      </c>
      <c r="G37" s="857">
        <v>0</v>
      </c>
      <c r="H37" s="858">
        <v>0</v>
      </c>
      <c r="I37" s="859">
        <v>0</v>
      </c>
      <c r="J37" s="810">
        <v>0</v>
      </c>
      <c r="K37" s="860" t="s">
        <v>850</v>
      </c>
      <c r="M37" s="793">
        <v>0</v>
      </c>
      <c r="N37" s="859">
        <v>0</v>
      </c>
      <c r="O37" s="857">
        <v>0</v>
      </c>
      <c r="P37" s="859">
        <v>0</v>
      </c>
      <c r="Q37" s="796">
        <v>0</v>
      </c>
      <c r="R37" s="861">
        <v>0</v>
      </c>
      <c r="S37" s="859">
        <v>0</v>
      </c>
      <c r="T37" s="857">
        <v>0</v>
      </c>
      <c r="U37" s="859">
        <v>0</v>
      </c>
      <c r="V37" s="862">
        <v>0</v>
      </c>
      <c r="W37" s="802">
        <v>0</v>
      </c>
      <c r="Y37" s="863">
        <v>0</v>
      </c>
      <c r="Z37" s="858">
        <v>0</v>
      </c>
      <c r="AA37" s="857">
        <v>0</v>
      </c>
      <c r="AB37" s="859">
        <v>0</v>
      </c>
      <c r="AC37" s="802">
        <v>0</v>
      </c>
      <c r="AE37" s="793">
        <v>0</v>
      </c>
      <c r="AF37" s="857">
        <v>0</v>
      </c>
      <c r="AG37" s="857">
        <v>0</v>
      </c>
      <c r="AH37" s="859">
        <v>0</v>
      </c>
      <c r="AI37" s="802">
        <v>0</v>
      </c>
      <c r="AK37" s="864">
        <v>0</v>
      </c>
      <c r="AL37" s="864">
        <v>0</v>
      </c>
      <c r="AM37" s="864">
        <v>0</v>
      </c>
      <c r="AN37" s="864">
        <v>0</v>
      </c>
      <c r="AO37" s="864">
        <v>0</v>
      </c>
      <c r="AP37" s="865">
        <v>0</v>
      </c>
      <c r="AR37" s="865">
        <v>0</v>
      </c>
      <c r="AS37" s="865">
        <v>0</v>
      </c>
      <c r="AU37" s="807">
        <v>0</v>
      </c>
      <c r="AW37" s="759" t="s">
        <v>142</v>
      </c>
      <c r="AX37" s="1173">
        <f t="shared" si="1"/>
        <v>0</v>
      </c>
    </row>
    <row r="38" spans="1:50" x14ac:dyDescent="0.25">
      <c r="A38" s="759" t="s">
        <v>865</v>
      </c>
      <c r="B38" s="759" t="s">
        <v>866</v>
      </c>
      <c r="C38" s="808" t="s">
        <v>866</v>
      </c>
      <c r="D38" s="809"/>
      <c r="E38" s="809">
        <v>2456</v>
      </c>
      <c r="F38" s="867">
        <v>2456</v>
      </c>
      <c r="G38" s="857">
        <v>0</v>
      </c>
      <c r="H38" s="858">
        <v>0</v>
      </c>
      <c r="I38" s="859">
        <v>0</v>
      </c>
      <c r="J38" s="810">
        <v>0</v>
      </c>
      <c r="K38" s="860" t="s">
        <v>850</v>
      </c>
      <c r="M38" s="793">
        <v>0</v>
      </c>
      <c r="N38" s="859">
        <v>0</v>
      </c>
      <c r="O38" s="857">
        <v>0</v>
      </c>
      <c r="P38" s="859">
        <v>0</v>
      </c>
      <c r="Q38" s="796">
        <v>0</v>
      </c>
      <c r="R38" s="861">
        <v>0</v>
      </c>
      <c r="S38" s="859">
        <v>0</v>
      </c>
      <c r="T38" s="857">
        <v>0</v>
      </c>
      <c r="U38" s="859">
        <v>0</v>
      </c>
      <c r="V38" s="862">
        <v>0</v>
      </c>
      <c r="W38" s="802">
        <v>0</v>
      </c>
      <c r="Y38" s="863">
        <v>0</v>
      </c>
      <c r="Z38" s="858">
        <v>0</v>
      </c>
      <c r="AA38" s="857">
        <v>0</v>
      </c>
      <c r="AB38" s="859">
        <v>0</v>
      </c>
      <c r="AC38" s="802">
        <v>0</v>
      </c>
      <c r="AE38" s="793">
        <v>0</v>
      </c>
      <c r="AF38" s="857">
        <v>0</v>
      </c>
      <c r="AG38" s="857">
        <v>0</v>
      </c>
      <c r="AH38" s="859">
        <v>0</v>
      </c>
      <c r="AI38" s="802">
        <v>0</v>
      </c>
      <c r="AK38" s="864">
        <v>0</v>
      </c>
      <c r="AL38" s="864">
        <v>0</v>
      </c>
      <c r="AM38" s="864">
        <v>0</v>
      </c>
      <c r="AN38" s="864">
        <v>0</v>
      </c>
      <c r="AO38" s="864">
        <v>0</v>
      </c>
      <c r="AP38" s="865">
        <v>0</v>
      </c>
      <c r="AR38" s="865">
        <v>0</v>
      </c>
      <c r="AS38" s="865">
        <v>0</v>
      </c>
      <c r="AU38" s="807">
        <v>0</v>
      </c>
      <c r="AW38" s="759" t="s">
        <v>121</v>
      </c>
      <c r="AX38" s="1173">
        <f t="shared" si="1"/>
        <v>0</v>
      </c>
    </row>
    <row r="39" spans="1:50" x14ac:dyDescent="0.25">
      <c r="A39" s="759" t="s">
        <v>867</v>
      </c>
      <c r="B39" s="759" t="s">
        <v>116</v>
      </c>
      <c r="C39" s="808" t="s">
        <v>116</v>
      </c>
      <c r="D39" s="809"/>
      <c r="E39" s="809" t="s">
        <v>1176</v>
      </c>
      <c r="F39" s="867">
        <v>2027</v>
      </c>
      <c r="G39" s="857">
        <v>0</v>
      </c>
      <c r="H39" s="858">
        <v>0</v>
      </c>
      <c r="I39" s="859">
        <v>0</v>
      </c>
      <c r="J39" s="810">
        <v>0</v>
      </c>
      <c r="K39" s="860" t="s">
        <v>850</v>
      </c>
      <c r="M39" s="793">
        <v>0</v>
      </c>
      <c r="N39" s="859">
        <v>0</v>
      </c>
      <c r="O39" s="857">
        <v>0</v>
      </c>
      <c r="P39" s="859">
        <v>0</v>
      </c>
      <c r="Q39" s="796">
        <v>0</v>
      </c>
      <c r="R39" s="861">
        <v>0</v>
      </c>
      <c r="S39" s="859">
        <v>0</v>
      </c>
      <c r="T39" s="857">
        <v>0</v>
      </c>
      <c r="U39" s="859">
        <v>0</v>
      </c>
      <c r="V39" s="862">
        <v>0</v>
      </c>
      <c r="W39" s="802">
        <v>0</v>
      </c>
      <c r="Y39" s="863">
        <v>0</v>
      </c>
      <c r="Z39" s="858">
        <v>0</v>
      </c>
      <c r="AA39" s="857">
        <v>0</v>
      </c>
      <c r="AB39" s="859">
        <v>0</v>
      </c>
      <c r="AC39" s="802">
        <v>0</v>
      </c>
      <c r="AE39" s="793">
        <v>0</v>
      </c>
      <c r="AF39" s="857">
        <v>0</v>
      </c>
      <c r="AG39" s="857">
        <v>0</v>
      </c>
      <c r="AH39" s="859">
        <v>0</v>
      </c>
      <c r="AI39" s="802">
        <v>0</v>
      </c>
      <c r="AK39" s="864">
        <v>0</v>
      </c>
      <c r="AL39" s="864">
        <v>0</v>
      </c>
      <c r="AM39" s="864">
        <v>0</v>
      </c>
      <c r="AN39" s="864">
        <v>0</v>
      </c>
      <c r="AO39" s="864">
        <v>0</v>
      </c>
      <c r="AP39" s="865">
        <v>0</v>
      </c>
      <c r="AR39" s="865">
        <v>0</v>
      </c>
      <c r="AS39" s="865">
        <v>0</v>
      </c>
      <c r="AU39" s="807">
        <v>0</v>
      </c>
      <c r="AW39" s="759" t="s">
        <v>116</v>
      </c>
      <c r="AX39" s="1173">
        <f t="shared" si="1"/>
        <v>0</v>
      </c>
    </row>
    <row r="40" spans="1:50" x14ac:dyDescent="0.25">
      <c r="A40" s="759" t="s">
        <v>868</v>
      </c>
      <c r="B40" s="759" t="s">
        <v>125</v>
      </c>
      <c r="C40" s="808" t="s">
        <v>125</v>
      </c>
      <c r="D40" s="809"/>
      <c r="E40" s="809">
        <v>2467</v>
      </c>
      <c r="F40" s="867">
        <v>2467</v>
      </c>
      <c r="G40" s="857">
        <v>0</v>
      </c>
      <c r="H40" s="858">
        <v>0</v>
      </c>
      <c r="I40" s="859">
        <v>0</v>
      </c>
      <c r="J40" s="810">
        <v>0</v>
      </c>
      <c r="K40" s="860" t="s">
        <v>850</v>
      </c>
      <c r="M40" s="793">
        <v>0</v>
      </c>
      <c r="N40" s="859">
        <v>0</v>
      </c>
      <c r="O40" s="857">
        <v>0</v>
      </c>
      <c r="P40" s="859">
        <v>0</v>
      </c>
      <c r="Q40" s="796">
        <v>0</v>
      </c>
      <c r="R40" s="861">
        <v>0</v>
      </c>
      <c r="S40" s="859">
        <v>0</v>
      </c>
      <c r="T40" s="857">
        <v>0</v>
      </c>
      <c r="U40" s="859">
        <v>0</v>
      </c>
      <c r="V40" s="862">
        <v>0</v>
      </c>
      <c r="W40" s="802">
        <v>0</v>
      </c>
      <c r="Y40" s="863">
        <v>0</v>
      </c>
      <c r="Z40" s="858">
        <v>0</v>
      </c>
      <c r="AA40" s="857">
        <v>0</v>
      </c>
      <c r="AB40" s="859">
        <v>0</v>
      </c>
      <c r="AC40" s="802">
        <v>0</v>
      </c>
      <c r="AE40" s="793">
        <v>0</v>
      </c>
      <c r="AF40" s="857">
        <v>0</v>
      </c>
      <c r="AG40" s="857">
        <v>0</v>
      </c>
      <c r="AH40" s="859">
        <v>0</v>
      </c>
      <c r="AI40" s="802">
        <v>0</v>
      </c>
      <c r="AK40" s="864">
        <v>0</v>
      </c>
      <c r="AL40" s="864">
        <v>0</v>
      </c>
      <c r="AM40" s="864">
        <v>0</v>
      </c>
      <c r="AN40" s="864">
        <v>0</v>
      </c>
      <c r="AO40" s="864">
        <v>0</v>
      </c>
      <c r="AP40" s="865">
        <v>0</v>
      </c>
      <c r="AR40" s="865">
        <v>0</v>
      </c>
      <c r="AS40" s="865">
        <v>0</v>
      </c>
      <c r="AU40" s="807">
        <v>0</v>
      </c>
      <c r="AW40" s="759" t="s">
        <v>125</v>
      </c>
      <c r="AX40" s="1173">
        <f t="shared" si="1"/>
        <v>0</v>
      </c>
    </row>
    <row r="41" spans="1:50" x14ac:dyDescent="0.25">
      <c r="A41" s="759" t="s">
        <v>869</v>
      </c>
      <c r="B41" s="759" t="s">
        <v>119</v>
      </c>
      <c r="C41" s="808" t="s">
        <v>119</v>
      </c>
      <c r="D41" s="809"/>
      <c r="E41" s="809">
        <v>2451</v>
      </c>
      <c r="F41" s="867">
        <v>2451</v>
      </c>
      <c r="G41" s="857">
        <v>0</v>
      </c>
      <c r="H41" s="858">
        <v>0</v>
      </c>
      <c r="I41" s="859">
        <v>0</v>
      </c>
      <c r="J41" s="810">
        <v>0</v>
      </c>
      <c r="K41" s="860" t="s">
        <v>850</v>
      </c>
      <c r="M41" s="793">
        <v>0</v>
      </c>
      <c r="N41" s="859">
        <v>0</v>
      </c>
      <c r="O41" s="857">
        <v>0</v>
      </c>
      <c r="P41" s="859">
        <v>0</v>
      </c>
      <c r="Q41" s="796">
        <v>0</v>
      </c>
      <c r="R41" s="861">
        <v>0</v>
      </c>
      <c r="S41" s="859">
        <v>0</v>
      </c>
      <c r="T41" s="857">
        <v>0</v>
      </c>
      <c r="U41" s="859">
        <v>0</v>
      </c>
      <c r="V41" s="862">
        <v>0</v>
      </c>
      <c r="W41" s="802">
        <v>0</v>
      </c>
      <c r="Y41" s="863">
        <v>0</v>
      </c>
      <c r="Z41" s="858">
        <v>0</v>
      </c>
      <c r="AA41" s="857">
        <v>0</v>
      </c>
      <c r="AB41" s="859">
        <v>0</v>
      </c>
      <c r="AC41" s="802">
        <v>0</v>
      </c>
      <c r="AE41" s="793">
        <v>0</v>
      </c>
      <c r="AF41" s="857">
        <v>0</v>
      </c>
      <c r="AG41" s="857">
        <v>0</v>
      </c>
      <c r="AH41" s="859">
        <v>0</v>
      </c>
      <c r="AI41" s="802">
        <v>0</v>
      </c>
      <c r="AK41" s="864">
        <v>0</v>
      </c>
      <c r="AL41" s="864">
        <v>0</v>
      </c>
      <c r="AM41" s="864">
        <v>0</v>
      </c>
      <c r="AN41" s="864">
        <v>0</v>
      </c>
      <c r="AO41" s="864">
        <v>0</v>
      </c>
      <c r="AP41" s="865">
        <v>0</v>
      </c>
      <c r="AR41" s="865">
        <v>0</v>
      </c>
      <c r="AS41" s="865">
        <v>0</v>
      </c>
      <c r="AU41" s="807">
        <v>0</v>
      </c>
      <c r="AW41" s="759" t="s">
        <v>119</v>
      </c>
      <c r="AX41" s="1173">
        <f t="shared" si="1"/>
        <v>0</v>
      </c>
    </row>
    <row r="42" spans="1:50" x14ac:dyDescent="0.25">
      <c r="A42" s="759" t="s">
        <v>870</v>
      </c>
      <c r="B42" s="759" t="s">
        <v>871</v>
      </c>
      <c r="C42" s="808" t="s">
        <v>871</v>
      </c>
      <c r="D42" s="809"/>
      <c r="E42" s="809">
        <v>2023</v>
      </c>
      <c r="F42" s="867">
        <v>2023</v>
      </c>
      <c r="G42" s="857">
        <v>0</v>
      </c>
      <c r="H42" s="858">
        <v>0</v>
      </c>
      <c r="I42" s="859">
        <v>0</v>
      </c>
      <c r="J42" s="810">
        <v>0</v>
      </c>
      <c r="K42" s="860" t="s">
        <v>850</v>
      </c>
      <c r="M42" s="793">
        <v>0</v>
      </c>
      <c r="N42" s="859">
        <v>0</v>
      </c>
      <c r="O42" s="857">
        <v>0</v>
      </c>
      <c r="P42" s="859">
        <v>0</v>
      </c>
      <c r="Q42" s="796">
        <v>0</v>
      </c>
      <c r="R42" s="861">
        <v>0</v>
      </c>
      <c r="S42" s="859">
        <v>0</v>
      </c>
      <c r="T42" s="857">
        <v>0</v>
      </c>
      <c r="U42" s="859">
        <v>0</v>
      </c>
      <c r="V42" s="862">
        <v>0</v>
      </c>
      <c r="W42" s="802">
        <v>0</v>
      </c>
      <c r="Y42" s="863">
        <v>0</v>
      </c>
      <c r="Z42" s="858">
        <v>0</v>
      </c>
      <c r="AA42" s="857">
        <v>0</v>
      </c>
      <c r="AB42" s="859">
        <v>0</v>
      </c>
      <c r="AC42" s="802">
        <v>0</v>
      </c>
      <c r="AE42" s="793">
        <v>0</v>
      </c>
      <c r="AF42" s="857">
        <v>0</v>
      </c>
      <c r="AG42" s="857">
        <v>0</v>
      </c>
      <c r="AH42" s="859">
        <v>0</v>
      </c>
      <c r="AI42" s="802">
        <v>0</v>
      </c>
      <c r="AK42" s="864">
        <v>0</v>
      </c>
      <c r="AL42" s="864">
        <v>0</v>
      </c>
      <c r="AM42" s="864">
        <v>0</v>
      </c>
      <c r="AN42" s="864">
        <v>0</v>
      </c>
      <c r="AO42" s="864">
        <v>0</v>
      </c>
      <c r="AP42" s="865">
        <v>0</v>
      </c>
      <c r="AR42" s="865">
        <v>0</v>
      </c>
      <c r="AS42" s="865">
        <v>0</v>
      </c>
      <c r="AU42" s="807">
        <v>0</v>
      </c>
      <c r="AW42" s="759" t="s">
        <v>112</v>
      </c>
      <c r="AX42" s="1173">
        <f t="shared" si="1"/>
        <v>0</v>
      </c>
    </row>
    <row r="43" spans="1:50" x14ac:dyDescent="0.25">
      <c r="A43" s="759" t="s">
        <v>872</v>
      </c>
      <c r="B43" s="759" t="s">
        <v>873</v>
      </c>
      <c r="C43" s="808" t="s">
        <v>873</v>
      </c>
      <c r="D43" s="809"/>
      <c r="E43" s="809">
        <v>2016</v>
      </c>
      <c r="F43" s="867">
        <v>2016</v>
      </c>
      <c r="G43" s="857">
        <v>2304</v>
      </c>
      <c r="H43" s="858">
        <v>3724</v>
      </c>
      <c r="I43" s="859">
        <v>2313</v>
      </c>
      <c r="J43" s="810">
        <v>8341</v>
      </c>
      <c r="K43" s="860" t="s">
        <v>850</v>
      </c>
      <c r="M43" s="793">
        <v>0.84663999999999995</v>
      </c>
      <c r="N43" s="859">
        <v>1764</v>
      </c>
      <c r="O43" s="857">
        <v>3304</v>
      </c>
      <c r="P43" s="859">
        <v>1983</v>
      </c>
      <c r="Q43" s="796">
        <v>7051</v>
      </c>
      <c r="R43" s="861">
        <v>0.12722</v>
      </c>
      <c r="S43" s="859">
        <v>293</v>
      </c>
      <c r="T43" s="857">
        <v>474</v>
      </c>
      <c r="U43" s="859">
        <v>294</v>
      </c>
      <c r="V43" s="862">
        <v>1061</v>
      </c>
      <c r="W43" s="802">
        <v>8112</v>
      </c>
      <c r="Y43" s="863">
        <v>0</v>
      </c>
      <c r="Z43" s="858">
        <v>0</v>
      </c>
      <c r="AA43" s="857">
        <v>0</v>
      </c>
      <c r="AB43" s="859">
        <v>0</v>
      </c>
      <c r="AC43" s="802">
        <v>0</v>
      </c>
      <c r="AE43" s="793">
        <v>0</v>
      </c>
      <c r="AF43" s="857">
        <v>0</v>
      </c>
      <c r="AG43" s="857">
        <v>0</v>
      </c>
      <c r="AH43" s="859">
        <v>0</v>
      </c>
      <c r="AI43" s="802">
        <v>0</v>
      </c>
      <c r="AK43" s="864">
        <v>64309.11</v>
      </c>
      <c r="AL43" s="864">
        <v>0</v>
      </c>
      <c r="AM43" s="864">
        <v>0</v>
      </c>
      <c r="AN43" s="864">
        <v>0</v>
      </c>
      <c r="AO43" s="864">
        <v>0</v>
      </c>
      <c r="AP43" s="865">
        <v>64309.11</v>
      </c>
      <c r="AR43" s="865">
        <v>0</v>
      </c>
      <c r="AS43" s="865">
        <v>64309.11</v>
      </c>
      <c r="AU43" s="807">
        <v>0</v>
      </c>
      <c r="AW43" s="759" t="s">
        <v>105</v>
      </c>
      <c r="AX43" s="1173">
        <f t="shared" si="1"/>
        <v>8341</v>
      </c>
    </row>
    <row r="44" spans="1:50" x14ac:dyDescent="0.25">
      <c r="A44" s="759" t="s">
        <v>874</v>
      </c>
      <c r="B44" s="759" t="s">
        <v>875</v>
      </c>
      <c r="C44" s="808" t="s">
        <v>875</v>
      </c>
      <c r="D44" s="809"/>
      <c r="E44" s="809">
        <v>2013</v>
      </c>
      <c r="F44" s="867">
        <v>2013</v>
      </c>
      <c r="G44" s="857">
        <v>0</v>
      </c>
      <c r="H44" s="858">
        <v>0</v>
      </c>
      <c r="I44" s="859">
        <v>0</v>
      </c>
      <c r="J44" s="810">
        <v>0</v>
      </c>
      <c r="K44" s="860" t="s">
        <v>850</v>
      </c>
      <c r="M44" s="793">
        <v>0</v>
      </c>
      <c r="N44" s="859">
        <v>0</v>
      </c>
      <c r="O44" s="857">
        <v>0</v>
      </c>
      <c r="P44" s="859">
        <v>0</v>
      </c>
      <c r="Q44" s="796">
        <v>0</v>
      </c>
      <c r="R44" s="861">
        <v>0</v>
      </c>
      <c r="S44" s="859">
        <v>0</v>
      </c>
      <c r="T44" s="857">
        <v>0</v>
      </c>
      <c r="U44" s="859">
        <v>0</v>
      </c>
      <c r="V44" s="862">
        <v>0</v>
      </c>
      <c r="W44" s="802">
        <v>0</v>
      </c>
      <c r="Y44" s="863">
        <v>0</v>
      </c>
      <c r="Z44" s="858">
        <v>0</v>
      </c>
      <c r="AA44" s="857">
        <v>0</v>
      </c>
      <c r="AB44" s="859">
        <v>0</v>
      </c>
      <c r="AC44" s="802">
        <v>0</v>
      </c>
      <c r="AE44" s="793">
        <v>0</v>
      </c>
      <c r="AF44" s="857">
        <v>0</v>
      </c>
      <c r="AG44" s="857">
        <v>0</v>
      </c>
      <c r="AH44" s="859">
        <v>0</v>
      </c>
      <c r="AI44" s="802">
        <v>0</v>
      </c>
      <c r="AK44" s="864">
        <v>0</v>
      </c>
      <c r="AL44" s="864">
        <v>0</v>
      </c>
      <c r="AM44" s="864">
        <v>0</v>
      </c>
      <c r="AN44" s="864">
        <v>0</v>
      </c>
      <c r="AO44" s="864">
        <v>0</v>
      </c>
      <c r="AP44" s="865">
        <v>0</v>
      </c>
      <c r="AR44" s="865">
        <v>0</v>
      </c>
      <c r="AS44" s="865">
        <v>0</v>
      </c>
      <c r="AU44" s="807">
        <v>0</v>
      </c>
      <c r="AW44" s="759" t="s">
        <v>103</v>
      </c>
      <c r="AX44" s="1173">
        <f t="shared" si="1"/>
        <v>0</v>
      </c>
    </row>
    <row r="45" spans="1:50" x14ac:dyDescent="0.25">
      <c r="A45" s="759" t="s">
        <v>876</v>
      </c>
      <c r="B45" s="759" t="s">
        <v>877</v>
      </c>
      <c r="C45" s="808" t="s">
        <v>877</v>
      </c>
      <c r="D45" s="809"/>
      <c r="E45" s="809">
        <v>2010</v>
      </c>
      <c r="F45" s="867">
        <v>2010</v>
      </c>
      <c r="G45" s="857">
        <v>0</v>
      </c>
      <c r="H45" s="858">
        <v>0</v>
      </c>
      <c r="I45" s="859">
        <v>0</v>
      </c>
      <c r="J45" s="810">
        <v>0</v>
      </c>
      <c r="K45" s="860" t="s">
        <v>850</v>
      </c>
      <c r="M45" s="793">
        <v>0</v>
      </c>
      <c r="N45" s="859">
        <v>0</v>
      </c>
      <c r="O45" s="857">
        <v>0</v>
      </c>
      <c r="P45" s="859">
        <v>0</v>
      </c>
      <c r="Q45" s="796">
        <v>0</v>
      </c>
      <c r="R45" s="861">
        <v>0</v>
      </c>
      <c r="S45" s="859">
        <v>0</v>
      </c>
      <c r="T45" s="857">
        <v>0</v>
      </c>
      <c r="U45" s="859">
        <v>0</v>
      </c>
      <c r="V45" s="862">
        <v>0</v>
      </c>
      <c r="W45" s="802">
        <v>0</v>
      </c>
      <c r="Y45" s="863">
        <v>0</v>
      </c>
      <c r="Z45" s="858">
        <v>0</v>
      </c>
      <c r="AA45" s="857">
        <v>0</v>
      </c>
      <c r="AB45" s="859">
        <v>0</v>
      </c>
      <c r="AC45" s="802">
        <v>0</v>
      </c>
      <c r="AE45" s="793">
        <v>0</v>
      </c>
      <c r="AF45" s="857">
        <v>0</v>
      </c>
      <c r="AG45" s="857">
        <v>0</v>
      </c>
      <c r="AH45" s="859">
        <v>0</v>
      </c>
      <c r="AI45" s="802">
        <v>0</v>
      </c>
      <c r="AK45" s="864">
        <v>0</v>
      </c>
      <c r="AL45" s="864">
        <v>0</v>
      </c>
      <c r="AM45" s="864">
        <v>0</v>
      </c>
      <c r="AN45" s="864">
        <v>0</v>
      </c>
      <c r="AO45" s="864">
        <v>0</v>
      </c>
      <c r="AP45" s="865">
        <v>0</v>
      </c>
      <c r="AR45" s="865">
        <v>0</v>
      </c>
      <c r="AS45" s="865">
        <v>0</v>
      </c>
      <c r="AU45" s="807">
        <v>0</v>
      </c>
      <c r="AW45" s="759" t="s">
        <v>100</v>
      </c>
      <c r="AX45" s="1173">
        <f t="shared" si="1"/>
        <v>0</v>
      </c>
    </row>
    <row r="46" spans="1:50" x14ac:dyDescent="0.25">
      <c r="A46" s="759" t="s">
        <v>878</v>
      </c>
      <c r="B46" s="759" t="s">
        <v>94</v>
      </c>
      <c r="C46" s="808" t="s">
        <v>94</v>
      </c>
      <c r="D46" s="809"/>
      <c r="E46" s="809">
        <v>2002</v>
      </c>
      <c r="F46" s="867">
        <v>2002</v>
      </c>
      <c r="G46" s="857">
        <v>0</v>
      </c>
      <c r="H46" s="858">
        <v>0</v>
      </c>
      <c r="I46" s="859">
        <v>0</v>
      </c>
      <c r="J46" s="810">
        <v>0</v>
      </c>
      <c r="K46" s="860" t="s">
        <v>850</v>
      </c>
      <c r="M46" s="793">
        <v>0</v>
      </c>
      <c r="N46" s="859">
        <v>0</v>
      </c>
      <c r="O46" s="857">
        <v>0</v>
      </c>
      <c r="P46" s="859">
        <v>0</v>
      </c>
      <c r="Q46" s="796">
        <v>0</v>
      </c>
      <c r="R46" s="861">
        <v>0</v>
      </c>
      <c r="S46" s="859">
        <v>0</v>
      </c>
      <c r="T46" s="857">
        <v>0</v>
      </c>
      <c r="U46" s="859">
        <v>0</v>
      </c>
      <c r="V46" s="862">
        <v>0</v>
      </c>
      <c r="W46" s="802">
        <v>0</v>
      </c>
      <c r="Y46" s="863">
        <v>0</v>
      </c>
      <c r="Z46" s="858">
        <v>0</v>
      </c>
      <c r="AA46" s="857">
        <v>0</v>
      </c>
      <c r="AB46" s="859">
        <v>0</v>
      </c>
      <c r="AC46" s="802">
        <v>0</v>
      </c>
      <c r="AE46" s="793">
        <v>0</v>
      </c>
      <c r="AF46" s="857">
        <v>0</v>
      </c>
      <c r="AG46" s="857">
        <v>0</v>
      </c>
      <c r="AH46" s="859">
        <v>0</v>
      </c>
      <c r="AI46" s="802">
        <v>0</v>
      </c>
      <c r="AK46" s="864">
        <v>0</v>
      </c>
      <c r="AL46" s="864">
        <v>0</v>
      </c>
      <c r="AM46" s="864">
        <v>0</v>
      </c>
      <c r="AN46" s="864">
        <v>0</v>
      </c>
      <c r="AO46" s="864">
        <v>0</v>
      </c>
      <c r="AP46" s="865">
        <v>0</v>
      </c>
      <c r="AR46" s="865">
        <v>0</v>
      </c>
      <c r="AS46" s="865">
        <v>0</v>
      </c>
      <c r="AU46" s="807">
        <v>0</v>
      </c>
      <c r="AW46" s="759" t="s">
        <v>94</v>
      </c>
      <c r="AX46" s="1173">
        <f t="shared" si="1"/>
        <v>0</v>
      </c>
    </row>
    <row r="47" spans="1:50" x14ac:dyDescent="0.25">
      <c r="A47" s="759" t="s">
        <v>879</v>
      </c>
      <c r="B47" s="759" t="s">
        <v>880</v>
      </c>
      <c r="C47" s="808" t="s">
        <v>880</v>
      </c>
      <c r="D47" s="809"/>
      <c r="E47" s="809">
        <v>2006</v>
      </c>
      <c r="F47" s="867">
        <v>2006</v>
      </c>
      <c r="G47" s="857">
        <v>0</v>
      </c>
      <c r="H47" s="858">
        <v>0</v>
      </c>
      <c r="I47" s="859">
        <v>0</v>
      </c>
      <c r="J47" s="810">
        <v>0</v>
      </c>
      <c r="K47" s="860" t="s">
        <v>850</v>
      </c>
      <c r="M47" s="793">
        <v>0</v>
      </c>
      <c r="N47" s="859">
        <v>0</v>
      </c>
      <c r="O47" s="857">
        <v>0</v>
      </c>
      <c r="P47" s="859">
        <v>0</v>
      </c>
      <c r="Q47" s="796">
        <v>0</v>
      </c>
      <c r="R47" s="861">
        <v>0</v>
      </c>
      <c r="S47" s="859">
        <v>0</v>
      </c>
      <c r="T47" s="857">
        <v>0</v>
      </c>
      <c r="U47" s="859">
        <v>0</v>
      </c>
      <c r="V47" s="862">
        <v>0</v>
      </c>
      <c r="W47" s="802">
        <v>0</v>
      </c>
      <c r="Y47" s="863">
        <v>0</v>
      </c>
      <c r="Z47" s="858">
        <v>0</v>
      </c>
      <c r="AA47" s="857">
        <v>0</v>
      </c>
      <c r="AB47" s="859">
        <v>0</v>
      </c>
      <c r="AC47" s="802">
        <v>0</v>
      </c>
      <c r="AE47" s="793">
        <v>0</v>
      </c>
      <c r="AF47" s="857">
        <v>0</v>
      </c>
      <c r="AG47" s="857">
        <v>0</v>
      </c>
      <c r="AH47" s="859">
        <v>0</v>
      </c>
      <c r="AI47" s="802">
        <v>0</v>
      </c>
      <c r="AK47" s="864">
        <v>0</v>
      </c>
      <c r="AL47" s="864">
        <v>0</v>
      </c>
      <c r="AM47" s="864">
        <v>0</v>
      </c>
      <c r="AN47" s="864">
        <v>0</v>
      </c>
      <c r="AO47" s="864">
        <v>0</v>
      </c>
      <c r="AP47" s="865">
        <v>0</v>
      </c>
      <c r="AR47" s="865">
        <v>0</v>
      </c>
      <c r="AS47" s="865">
        <v>0</v>
      </c>
      <c r="AU47" s="807">
        <v>0</v>
      </c>
      <c r="AW47" s="759" t="s">
        <v>96</v>
      </c>
      <c r="AX47" s="1173">
        <f t="shared" si="1"/>
        <v>0</v>
      </c>
    </row>
    <row r="48" spans="1:50" x14ac:dyDescent="0.25">
      <c r="A48" s="759" t="s">
        <v>881</v>
      </c>
      <c r="B48" s="759" t="s">
        <v>113</v>
      </c>
      <c r="C48" s="808" t="s">
        <v>113</v>
      </c>
      <c r="D48" s="809"/>
      <c r="E48" s="809">
        <v>2024</v>
      </c>
      <c r="F48" s="1160">
        <v>2024</v>
      </c>
      <c r="G48" s="857">
        <v>0</v>
      </c>
      <c r="H48" s="858">
        <v>0</v>
      </c>
      <c r="I48" s="859">
        <v>0</v>
      </c>
      <c r="J48" s="810">
        <v>0</v>
      </c>
      <c r="K48" s="860" t="s">
        <v>850</v>
      </c>
      <c r="M48" s="793">
        <v>0</v>
      </c>
      <c r="N48" s="859">
        <v>0</v>
      </c>
      <c r="O48" s="857">
        <v>0</v>
      </c>
      <c r="P48" s="859">
        <v>0</v>
      </c>
      <c r="Q48" s="796">
        <v>0</v>
      </c>
      <c r="R48" s="861">
        <v>0</v>
      </c>
      <c r="S48" s="859">
        <v>0</v>
      </c>
      <c r="T48" s="857">
        <v>0</v>
      </c>
      <c r="U48" s="859">
        <v>0</v>
      </c>
      <c r="V48" s="862">
        <v>0</v>
      </c>
      <c r="W48" s="802">
        <v>0</v>
      </c>
      <c r="Y48" s="863">
        <v>0</v>
      </c>
      <c r="Z48" s="858">
        <v>0</v>
      </c>
      <c r="AA48" s="857">
        <v>0</v>
      </c>
      <c r="AB48" s="859">
        <v>0</v>
      </c>
      <c r="AC48" s="802">
        <v>0</v>
      </c>
      <c r="AE48" s="793">
        <v>0</v>
      </c>
      <c r="AF48" s="857">
        <v>0</v>
      </c>
      <c r="AG48" s="857">
        <v>0</v>
      </c>
      <c r="AH48" s="859">
        <v>0</v>
      </c>
      <c r="AI48" s="802">
        <v>0</v>
      </c>
      <c r="AK48" s="864">
        <v>0</v>
      </c>
      <c r="AL48" s="864">
        <v>0</v>
      </c>
      <c r="AM48" s="864">
        <v>0</v>
      </c>
      <c r="AN48" s="864">
        <v>0</v>
      </c>
      <c r="AO48" s="864">
        <v>0</v>
      </c>
      <c r="AP48" s="865">
        <v>0</v>
      </c>
      <c r="AR48" s="865">
        <v>0</v>
      </c>
      <c r="AS48" s="865">
        <v>0</v>
      </c>
      <c r="AU48" s="807">
        <v>0</v>
      </c>
      <c r="AW48" s="759" t="s">
        <v>113</v>
      </c>
      <c r="AX48" s="1173">
        <f t="shared" si="1"/>
        <v>0</v>
      </c>
    </row>
    <row r="49" spans="1:50" x14ac:dyDescent="0.25">
      <c r="A49" s="759" t="s">
        <v>882</v>
      </c>
      <c r="B49" s="759" t="s">
        <v>139</v>
      </c>
      <c r="C49" s="808" t="s">
        <v>139</v>
      </c>
      <c r="D49" s="809"/>
      <c r="E49" s="809">
        <v>3544</v>
      </c>
      <c r="F49" s="867">
        <v>3544</v>
      </c>
      <c r="G49" s="857">
        <v>0</v>
      </c>
      <c r="H49" s="858">
        <v>0</v>
      </c>
      <c r="I49" s="859">
        <v>0</v>
      </c>
      <c r="J49" s="810">
        <v>0</v>
      </c>
      <c r="K49" s="860" t="s">
        <v>850</v>
      </c>
      <c r="M49" s="793">
        <v>0</v>
      </c>
      <c r="N49" s="859">
        <v>0</v>
      </c>
      <c r="O49" s="857">
        <v>0</v>
      </c>
      <c r="P49" s="859">
        <v>0</v>
      </c>
      <c r="Q49" s="796">
        <v>0</v>
      </c>
      <c r="R49" s="861">
        <v>0</v>
      </c>
      <c r="S49" s="859">
        <v>0</v>
      </c>
      <c r="T49" s="857">
        <v>0</v>
      </c>
      <c r="U49" s="859">
        <v>0</v>
      </c>
      <c r="V49" s="862">
        <v>0</v>
      </c>
      <c r="W49" s="802">
        <v>0</v>
      </c>
      <c r="Y49" s="863">
        <v>0</v>
      </c>
      <c r="Z49" s="858">
        <v>0</v>
      </c>
      <c r="AA49" s="857">
        <v>0</v>
      </c>
      <c r="AB49" s="859">
        <v>0</v>
      </c>
      <c r="AC49" s="802">
        <v>0</v>
      </c>
      <c r="AE49" s="793">
        <v>0</v>
      </c>
      <c r="AF49" s="857">
        <v>0</v>
      </c>
      <c r="AG49" s="857">
        <v>0</v>
      </c>
      <c r="AH49" s="859">
        <v>0</v>
      </c>
      <c r="AI49" s="802">
        <v>0</v>
      </c>
      <c r="AK49" s="864">
        <v>0</v>
      </c>
      <c r="AL49" s="864">
        <v>0</v>
      </c>
      <c r="AM49" s="864">
        <v>0</v>
      </c>
      <c r="AN49" s="864">
        <v>0</v>
      </c>
      <c r="AO49" s="864">
        <v>0</v>
      </c>
      <c r="AP49" s="865">
        <v>0</v>
      </c>
      <c r="AR49" s="865">
        <v>0</v>
      </c>
      <c r="AS49" s="865">
        <v>0</v>
      </c>
      <c r="AU49" s="807">
        <v>0</v>
      </c>
      <c r="AW49" s="759" t="s">
        <v>139</v>
      </c>
      <c r="AX49" s="1173">
        <f t="shared" si="1"/>
        <v>0</v>
      </c>
    </row>
    <row r="50" spans="1:50" x14ac:dyDescent="0.25">
      <c r="A50" s="759" t="s">
        <v>883</v>
      </c>
      <c r="B50" s="759" t="s">
        <v>884</v>
      </c>
      <c r="C50" s="808" t="s">
        <v>884</v>
      </c>
      <c r="D50" s="809"/>
      <c r="E50" s="809">
        <v>2022</v>
      </c>
      <c r="F50" s="867">
        <v>2022</v>
      </c>
      <c r="G50" s="857">
        <v>0</v>
      </c>
      <c r="H50" s="858">
        <v>0</v>
      </c>
      <c r="I50" s="859">
        <v>0</v>
      </c>
      <c r="J50" s="810">
        <v>0</v>
      </c>
      <c r="K50" s="860" t="s">
        <v>850</v>
      </c>
      <c r="M50" s="793">
        <v>0</v>
      </c>
      <c r="N50" s="859">
        <v>0</v>
      </c>
      <c r="O50" s="857">
        <v>0</v>
      </c>
      <c r="P50" s="859">
        <v>0</v>
      </c>
      <c r="Q50" s="796">
        <v>0</v>
      </c>
      <c r="R50" s="861">
        <v>0</v>
      </c>
      <c r="S50" s="859">
        <v>0</v>
      </c>
      <c r="T50" s="857">
        <v>0</v>
      </c>
      <c r="U50" s="859">
        <v>0</v>
      </c>
      <c r="V50" s="862">
        <v>0</v>
      </c>
      <c r="W50" s="802">
        <v>0</v>
      </c>
      <c r="Y50" s="863">
        <v>0</v>
      </c>
      <c r="Z50" s="858">
        <v>0</v>
      </c>
      <c r="AA50" s="857">
        <v>0</v>
      </c>
      <c r="AB50" s="859">
        <v>0</v>
      </c>
      <c r="AC50" s="802">
        <v>0</v>
      </c>
      <c r="AE50" s="793">
        <v>0</v>
      </c>
      <c r="AF50" s="857">
        <v>0</v>
      </c>
      <c r="AG50" s="857">
        <v>0</v>
      </c>
      <c r="AH50" s="859">
        <v>0</v>
      </c>
      <c r="AI50" s="802">
        <v>0</v>
      </c>
      <c r="AK50" s="864">
        <v>0</v>
      </c>
      <c r="AL50" s="864">
        <v>0</v>
      </c>
      <c r="AM50" s="864">
        <v>0</v>
      </c>
      <c r="AN50" s="864">
        <v>0</v>
      </c>
      <c r="AO50" s="864">
        <v>0</v>
      </c>
      <c r="AP50" s="865">
        <v>0</v>
      </c>
      <c r="AR50" s="865">
        <v>0</v>
      </c>
      <c r="AS50" s="865">
        <v>0</v>
      </c>
      <c r="AU50" s="807">
        <v>0</v>
      </c>
      <c r="AW50" s="759" t="s">
        <v>111</v>
      </c>
      <c r="AX50" s="1173">
        <f t="shared" si="1"/>
        <v>0</v>
      </c>
    </row>
    <row r="51" spans="1:50" x14ac:dyDescent="0.25">
      <c r="A51" s="759" t="s">
        <v>885</v>
      </c>
      <c r="B51" s="759" t="s">
        <v>886</v>
      </c>
      <c r="C51" s="808" t="s">
        <v>886</v>
      </c>
      <c r="D51" s="809"/>
      <c r="E51" s="809">
        <v>2020</v>
      </c>
      <c r="F51" s="867">
        <v>2020</v>
      </c>
      <c r="G51" s="857">
        <v>0</v>
      </c>
      <c r="H51" s="858">
        <v>0</v>
      </c>
      <c r="I51" s="859">
        <v>0</v>
      </c>
      <c r="J51" s="810">
        <v>0</v>
      </c>
      <c r="K51" s="860" t="s">
        <v>850</v>
      </c>
      <c r="M51" s="793">
        <v>0</v>
      </c>
      <c r="N51" s="859">
        <v>0</v>
      </c>
      <c r="O51" s="857">
        <v>0</v>
      </c>
      <c r="P51" s="859">
        <v>0</v>
      </c>
      <c r="Q51" s="796">
        <v>0</v>
      </c>
      <c r="R51" s="861">
        <v>0</v>
      </c>
      <c r="S51" s="859">
        <v>0</v>
      </c>
      <c r="T51" s="857">
        <v>0</v>
      </c>
      <c r="U51" s="859">
        <v>0</v>
      </c>
      <c r="V51" s="862">
        <v>0</v>
      </c>
      <c r="W51" s="802">
        <v>0</v>
      </c>
      <c r="Y51" s="863">
        <v>0</v>
      </c>
      <c r="Z51" s="858">
        <v>0</v>
      </c>
      <c r="AA51" s="857">
        <v>0</v>
      </c>
      <c r="AB51" s="859">
        <v>0</v>
      </c>
      <c r="AC51" s="802">
        <v>0</v>
      </c>
      <c r="AE51" s="793">
        <v>0</v>
      </c>
      <c r="AF51" s="857">
        <v>0</v>
      </c>
      <c r="AG51" s="857">
        <v>0</v>
      </c>
      <c r="AH51" s="859">
        <v>0</v>
      </c>
      <c r="AI51" s="802">
        <v>0</v>
      </c>
      <c r="AK51" s="864">
        <v>0</v>
      </c>
      <c r="AL51" s="864">
        <v>0</v>
      </c>
      <c r="AM51" s="864">
        <v>0</v>
      </c>
      <c r="AN51" s="864">
        <v>0</v>
      </c>
      <c r="AO51" s="864">
        <v>0</v>
      </c>
      <c r="AP51" s="865">
        <v>0</v>
      </c>
      <c r="AR51" s="865">
        <v>0</v>
      </c>
      <c r="AS51" s="865">
        <v>0</v>
      </c>
      <c r="AU51" s="807">
        <v>0</v>
      </c>
      <c r="AW51" s="759" t="s">
        <v>109</v>
      </c>
      <c r="AX51" s="1173">
        <f t="shared" si="1"/>
        <v>0</v>
      </c>
    </row>
    <row r="52" spans="1:50" x14ac:dyDescent="0.25">
      <c r="A52" s="759" t="s">
        <v>888</v>
      </c>
      <c r="B52" s="759" t="s">
        <v>888</v>
      </c>
      <c r="C52" s="866" t="s">
        <v>888</v>
      </c>
      <c r="D52" s="809"/>
      <c r="E52" s="809"/>
      <c r="F52" s="867">
        <v>2028</v>
      </c>
      <c r="G52" s="857">
        <v>0</v>
      </c>
      <c r="H52" s="858">
        <v>0</v>
      </c>
      <c r="I52" s="859">
        <v>0</v>
      </c>
      <c r="J52" s="810">
        <v>0</v>
      </c>
      <c r="K52" s="860" t="s">
        <v>850</v>
      </c>
      <c r="M52" s="868">
        <v>0.77857394573005989</v>
      </c>
      <c r="N52" s="859">
        <v>0</v>
      </c>
      <c r="O52" s="857">
        <v>0</v>
      </c>
      <c r="P52" s="859">
        <v>0</v>
      </c>
      <c r="Q52" s="796">
        <v>0</v>
      </c>
      <c r="R52" s="869">
        <v>0.13332550217314695</v>
      </c>
      <c r="S52" s="859">
        <v>0</v>
      </c>
      <c r="T52" s="857">
        <v>0</v>
      </c>
      <c r="U52" s="859">
        <v>0</v>
      </c>
      <c r="V52" s="862">
        <v>0</v>
      </c>
      <c r="W52" s="802">
        <v>0</v>
      </c>
      <c r="Y52" s="863">
        <v>0</v>
      </c>
      <c r="Z52" s="858">
        <v>0</v>
      </c>
      <c r="AA52" s="857">
        <v>0</v>
      </c>
      <c r="AB52" s="859">
        <v>0</v>
      </c>
      <c r="AC52" s="802">
        <v>0</v>
      </c>
      <c r="AE52" s="868">
        <v>0</v>
      </c>
      <c r="AF52" s="857">
        <v>0</v>
      </c>
      <c r="AG52" s="857">
        <v>0</v>
      </c>
      <c r="AH52" s="859">
        <v>0</v>
      </c>
      <c r="AI52" s="802">
        <v>0</v>
      </c>
      <c r="AK52" s="864">
        <v>0</v>
      </c>
      <c r="AL52" s="864">
        <v>0</v>
      </c>
      <c r="AM52" s="864">
        <v>0</v>
      </c>
      <c r="AN52" s="864">
        <v>0</v>
      </c>
      <c r="AO52" s="864">
        <v>0</v>
      </c>
      <c r="AP52" s="865">
        <v>0</v>
      </c>
      <c r="AR52" s="865">
        <v>0</v>
      </c>
      <c r="AS52" s="865">
        <v>0</v>
      </c>
      <c r="AU52" s="807">
        <v>0</v>
      </c>
      <c r="AW52" s="759" t="s">
        <v>158</v>
      </c>
      <c r="AX52" s="1173">
        <f t="shared" si="1"/>
        <v>0</v>
      </c>
    </row>
    <row r="53" spans="1:50" x14ac:dyDescent="0.25">
      <c r="A53" s="759" t="s">
        <v>891</v>
      </c>
      <c r="B53" s="759" t="s">
        <v>892</v>
      </c>
      <c r="C53" s="808" t="s">
        <v>892</v>
      </c>
      <c r="D53" s="809"/>
      <c r="E53" s="809">
        <v>3543</v>
      </c>
      <c r="F53" s="867">
        <v>3543</v>
      </c>
      <c r="G53" s="857">
        <v>0</v>
      </c>
      <c r="H53" s="858">
        <v>0</v>
      </c>
      <c r="I53" s="859">
        <v>0</v>
      </c>
      <c r="J53" s="810">
        <v>0</v>
      </c>
      <c r="K53" s="860" t="s">
        <v>850</v>
      </c>
      <c r="M53" s="793">
        <v>0</v>
      </c>
      <c r="N53" s="859">
        <v>0</v>
      </c>
      <c r="O53" s="857">
        <v>0</v>
      </c>
      <c r="P53" s="859">
        <v>0</v>
      </c>
      <c r="Q53" s="796">
        <v>0</v>
      </c>
      <c r="R53" s="861">
        <v>0</v>
      </c>
      <c r="S53" s="859">
        <v>0</v>
      </c>
      <c r="T53" s="857">
        <v>0</v>
      </c>
      <c r="U53" s="859">
        <v>0</v>
      </c>
      <c r="V53" s="862">
        <v>0</v>
      </c>
      <c r="W53" s="802">
        <v>0</v>
      </c>
      <c r="Y53" s="863">
        <v>0</v>
      </c>
      <c r="Z53" s="858">
        <v>0</v>
      </c>
      <c r="AA53" s="857">
        <v>0</v>
      </c>
      <c r="AB53" s="859">
        <v>0</v>
      </c>
      <c r="AC53" s="802">
        <v>0</v>
      </c>
      <c r="AE53" s="793">
        <v>0</v>
      </c>
      <c r="AF53" s="857">
        <v>0</v>
      </c>
      <c r="AG53" s="857">
        <v>0</v>
      </c>
      <c r="AH53" s="859">
        <v>0</v>
      </c>
      <c r="AI53" s="802">
        <v>0</v>
      </c>
      <c r="AK53" s="864">
        <v>0</v>
      </c>
      <c r="AL53" s="864">
        <v>0</v>
      </c>
      <c r="AM53" s="864">
        <v>0</v>
      </c>
      <c r="AN53" s="864">
        <v>0</v>
      </c>
      <c r="AO53" s="864">
        <v>0</v>
      </c>
      <c r="AP53" s="865">
        <v>0</v>
      </c>
      <c r="AR53" s="865">
        <v>0</v>
      </c>
      <c r="AS53" s="865">
        <v>0</v>
      </c>
      <c r="AU53" s="807">
        <v>0</v>
      </c>
      <c r="AW53" s="759" t="s">
        <v>138</v>
      </c>
      <c r="AX53" s="1173">
        <f t="shared" si="1"/>
        <v>0</v>
      </c>
    </row>
    <row r="54" spans="1:50" x14ac:dyDescent="0.25">
      <c r="A54" s="759" t="s">
        <v>893</v>
      </c>
      <c r="B54" s="759" t="s">
        <v>894</v>
      </c>
      <c r="C54" s="808" t="s">
        <v>894</v>
      </c>
      <c r="D54" s="809"/>
      <c r="E54" s="809">
        <v>3158</v>
      </c>
      <c r="F54" s="867">
        <v>3158</v>
      </c>
      <c r="G54" s="857">
        <v>0</v>
      </c>
      <c r="H54" s="858">
        <v>210</v>
      </c>
      <c r="I54" s="859">
        <v>0</v>
      </c>
      <c r="J54" s="810">
        <v>210</v>
      </c>
      <c r="K54" s="860" t="s">
        <v>850</v>
      </c>
      <c r="M54" s="793">
        <v>1</v>
      </c>
      <c r="N54" s="859">
        <v>0</v>
      </c>
      <c r="O54" s="857">
        <v>210</v>
      </c>
      <c r="P54" s="859">
        <v>0</v>
      </c>
      <c r="Q54" s="796">
        <v>210</v>
      </c>
      <c r="R54" s="861">
        <v>0.73333000000000004</v>
      </c>
      <c r="S54" s="859">
        <v>0</v>
      </c>
      <c r="T54" s="857">
        <v>154</v>
      </c>
      <c r="U54" s="859">
        <v>0</v>
      </c>
      <c r="V54" s="862">
        <v>154</v>
      </c>
      <c r="W54" s="802">
        <v>364</v>
      </c>
      <c r="Y54" s="863">
        <v>0</v>
      </c>
      <c r="Z54" s="858">
        <v>0</v>
      </c>
      <c r="AA54" s="857">
        <v>0</v>
      </c>
      <c r="AB54" s="859">
        <v>0</v>
      </c>
      <c r="AC54" s="802">
        <v>0</v>
      </c>
      <c r="AE54" s="793">
        <v>0</v>
      </c>
      <c r="AF54" s="857">
        <v>0</v>
      </c>
      <c r="AG54" s="857">
        <v>0</v>
      </c>
      <c r="AH54" s="859">
        <v>0</v>
      </c>
      <c r="AI54" s="802">
        <v>0</v>
      </c>
      <c r="AK54" s="864">
        <v>1619.1</v>
      </c>
      <c r="AL54" s="864">
        <v>0</v>
      </c>
      <c r="AM54" s="864">
        <v>0</v>
      </c>
      <c r="AN54" s="864">
        <v>0</v>
      </c>
      <c r="AO54" s="864">
        <v>0</v>
      </c>
      <c r="AP54" s="865">
        <v>1619.1</v>
      </c>
      <c r="AR54" s="865">
        <v>0</v>
      </c>
      <c r="AS54" s="865">
        <v>1619.1</v>
      </c>
      <c r="AU54" s="807">
        <v>0</v>
      </c>
      <c r="AW54" s="759" t="s">
        <v>131</v>
      </c>
      <c r="AX54" s="1173">
        <f t="shared" si="1"/>
        <v>210</v>
      </c>
    </row>
    <row r="55" spans="1:50" x14ac:dyDescent="0.25">
      <c r="A55" s="759" t="s">
        <v>895</v>
      </c>
      <c r="B55" s="759" t="s">
        <v>896</v>
      </c>
      <c r="C55" s="808" t="s">
        <v>896</v>
      </c>
      <c r="D55" s="809"/>
      <c r="E55" s="809">
        <v>3528</v>
      </c>
      <c r="F55" s="867">
        <v>3528</v>
      </c>
      <c r="G55" s="857">
        <v>0</v>
      </c>
      <c r="H55" s="858">
        <v>0</v>
      </c>
      <c r="I55" s="859">
        <v>0</v>
      </c>
      <c r="J55" s="810">
        <v>0</v>
      </c>
      <c r="K55" s="860" t="s">
        <v>850</v>
      </c>
      <c r="M55" s="793">
        <v>0</v>
      </c>
      <c r="N55" s="859">
        <v>0</v>
      </c>
      <c r="O55" s="857">
        <v>0</v>
      </c>
      <c r="P55" s="859">
        <v>0</v>
      </c>
      <c r="Q55" s="796">
        <v>0</v>
      </c>
      <c r="R55" s="861">
        <v>0</v>
      </c>
      <c r="S55" s="859">
        <v>0</v>
      </c>
      <c r="T55" s="857">
        <v>0</v>
      </c>
      <c r="U55" s="859">
        <v>0</v>
      </c>
      <c r="V55" s="862">
        <v>0</v>
      </c>
      <c r="W55" s="802">
        <v>0</v>
      </c>
      <c r="Y55" s="863">
        <v>0</v>
      </c>
      <c r="Z55" s="858">
        <v>0</v>
      </c>
      <c r="AA55" s="857">
        <v>0</v>
      </c>
      <c r="AB55" s="859">
        <v>0</v>
      </c>
      <c r="AC55" s="802">
        <v>0</v>
      </c>
      <c r="AE55" s="793">
        <v>0</v>
      </c>
      <c r="AF55" s="857">
        <v>0</v>
      </c>
      <c r="AG55" s="857">
        <v>0</v>
      </c>
      <c r="AH55" s="859">
        <v>0</v>
      </c>
      <c r="AI55" s="802">
        <v>0</v>
      </c>
      <c r="AK55" s="864">
        <v>0</v>
      </c>
      <c r="AL55" s="864">
        <v>0</v>
      </c>
      <c r="AM55" s="864">
        <v>0</v>
      </c>
      <c r="AN55" s="864">
        <v>0</v>
      </c>
      <c r="AO55" s="864">
        <v>0</v>
      </c>
      <c r="AP55" s="865">
        <v>0</v>
      </c>
      <c r="AR55" s="865">
        <v>0</v>
      </c>
      <c r="AS55" s="865">
        <v>0</v>
      </c>
      <c r="AU55" s="807">
        <v>0</v>
      </c>
      <c r="AW55" s="759" t="s">
        <v>132</v>
      </c>
      <c r="AX55" s="1173">
        <f t="shared" si="1"/>
        <v>0</v>
      </c>
    </row>
    <row r="56" spans="1:50" x14ac:dyDescent="0.25">
      <c r="A56" s="759" t="s">
        <v>897</v>
      </c>
      <c r="B56" s="759" t="s">
        <v>898</v>
      </c>
      <c r="C56" s="808" t="s">
        <v>898</v>
      </c>
      <c r="D56" s="809"/>
      <c r="E56" s="809">
        <v>3546</v>
      </c>
      <c r="F56" s="867">
        <v>3546</v>
      </c>
      <c r="G56" s="857">
        <v>225</v>
      </c>
      <c r="H56" s="858">
        <v>210</v>
      </c>
      <c r="I56" s="859">
        <v>330</v>
      </c>
      <c r="J56" s="810">
        <v>765</v>
      </c>
      <c r="K56" s="860" t="s">
        <v>850</v>
      </c>
      <c r="M56" s="793">
        <v>1</v>
      </c>
      <c r="N56" s="859">
        <v>225</v>
      </c>
      <c r="O56" s="857">
        <v>210</v>
      </c>
      <c r="P56" s="859">
        <v>330</v>
      </c>
      <c r="Q56" s="796">
        <v>765</v>
      </c>
      <c r="R56" s="861">
        <v>0</v>
      </c>
      <c r="S56" s="859">
        <v>0</v>
      </c>
      <c r="T56" s="857">
        <v>0</v>
      </c>
      <c r="U56" s="859">
        <v>0</v>
      </c>
      <c r="V56" s="862">
        <v>0</v>
      </c>
      <c r="W56" s="802">
        <v>765</v>
      </c>
      <c r="Y56" s="863">
        <v>0</v>
      </c>
      <c r="Z56" s="858">
        <v>0</v>
      </c>
      <c r="AA56" s="857">
        <v>0</v>
      </c>
      <c r="AB56" s="859">
        <v>0</v>
      </c>
      <c r="AC56" s="802">
        <v>0</v>
      </c>
      <c r="AE56" s="793">
        <v>0</v>
      </c>
      <c r="AF56" s="857">
        <v>0</v>
      </c>
      <c r="AG56" s="857">
        <v>0</v>
      </c>
      <c r="AH56" s="859">
        <v>0</v>
      </c>
      <c r="AI56" s="802">
        <v>0</v>
      </c>
      <c r="AK56" s="864">
        <v>5898.15</v>
      </c>
      <c r="AL56" s="864">
        <v>0</v>
      </c>
      <c r="AM56" s="864">
        <v>0</v>
      </c>
      <c r="AN56" s="864">
        <v>0</v>
      </c>
      <c r="AO56" s="864">
        <v>0</v>
      </c>
      <c r="AP56" s="865">
        <v>5898.15</v>
      </c>
      <c r="AR56" s="865">
        <v>0</v>
      </c>
      <c r="AS56" s="865">
        <v>5898.15</v>
      </c>
      <c r="AU56" s="807">
        <v>0</v>
      </c>
      <c r="AW56" s="759" t="s">
        <v>140</v>
      </c>
      <c r="AX56" s="1173">
        <f t="shared" si="1"/>
        <v>765</v>
      </c>
    </row>
    <row r="57" spans="1:50" x14ac:dyDescent="0.25">
      <c r="A57" s="759" t="s">
        <v>899</v>
      </c>
      <c r="B57" s="759" t="s">
        <v>900</v>
      </c>
      <c r="C57" s="808" t="s">
        <v>900</v>
      </c>
      <c r="D57" s="809"/>
      <c r="E57" s="809">
        <v>3530</v>
      </c>
      <c r="F57" s="867">
        <v>3530</v>
      </c>
      <c r="G57" s="857">
        <v>0</v>
      </c>
      <c r="H57" s="858">
        <v>0</v>
      </c>
      <c r="I57" s="859">
        <v>0</v>
      </c>
      <c r="J57" s="810">
        <v>0</v>
      </c>
      <c r="K57" s="860" t="s">
        <v>850</v>
      </c>
      <c r="M57" s="793">
        <v>0</v>
      </c>
      <c r="N57" s="859">
        <v>0</v>
      </c>
      <c r="O57" s="857">
        <v>0</v>
      </c>
      <c r="P57" s="859">
        <v>0</v>
      </c>
      <c r="Q57" s="796">
        <v>0</v>
      </c>
      <c r="R57" s="861">
        <v>0</v>
      </c>
      <c r="S57" s="859">
        <v>0</v>
      </c>
      <c r="T57" s="857">
        <v>0</v>
      </c>
      <c r="U57" s="859">
        <v>0</v>
      </c>
      <c r="V57" s="862">
        <v>0</v>
      </c>
      <c r="W57" s="802">
        <v>0</v>
      </c>
      <c r="Y57" s="863">
        <v>0</v>
      </c>
      <c r="Z57" s="858">
        <v>0</v>
      </c>
      <c r="AA57" s="857">
        <v>0</v>
      </c>
      <c r="AB57" s="859">
        <v>0</v>
      </c>
      <c r="AC57" s="802">
        <v>0</v>
      </c>
      <c r="AE57" s="793">
        <v>0</v>
      </c>
      <c r="AF57" s="857">
        <v>0</v>
      </c>
      <c r="AG57" s="857">
        <v>0</v>
      </c>
      <c r="AH57" s="859">
        <v>0</v>
      </c>
      <c r="AI57" s="802">
        <v>0</v>
      </c>
      <c r="AK57" s="864">
        <v>0</v>
      </c>
      <c r="AL57" s="864">
        <v>0</v>
      </c>
      <c r="AM57" s="864">
        <v>0</v>
      </c>
      <c r="AN57" s="864">
        <v>0</v>
      </c>
      <c r="AO57" s="864">
        <v>0</v>
      </c>
      <c r="AP57" s="865">
        <v>0</v>
      </c>
      <c r="AR57" s="865">
        <v>0</v>
      </c>
      <c r="AS57" s="865">
        <v>0</v>
      </c>
      <c r="AU57" s="807">
        <v>0</v>
      </c>
      <c r="AW57" s="759" t="s">
        <v>133</v>
      </c>
      <c r="AX57" s="1173">
        <f t="shared" si="1"/>
        <v>0</v>
      </c>
    </row>
    <row r="58" spans="1:50" x14ac:dyDescent="0.25">
      <c r="A58" s="759" t="s">
        <v>901</v>
      </c>
      <c r="B58" s="759" t="s">
        <v>902</v>
      </c>
      <c r="C58" s="808" t="s">
        <v>902</v>
      </c>
      <c r="D58" s="809"/>
      <c r="E58" s="809">
        <v>2007</v>
      </c>
      <c r="F58" s="867">
        <v>2007</v>
      </c>
      <c r="G58" s="857">
        <v>0</v>
      </c>
      <c r="H58" s="858">
        <v>0</v>
      </c>
      <c r="I58" s="859">
        <v>0</v>
      </c>
      <c r="J58" s="810">
        <v>0</v>
      </c>
      <c r="K58" s="860" t="s">
        <v>850</v>
      </c>
      <c r="M58" s="793">
        <v>0</v>
      </c>
      <c r="N58" s="859">
        <v>0</v>
      </c>
      <c r="O58" s="857">
        <v>0</v>
      </c>
      <c r="P58" s="859">
        <v>0</v>
      </c>
      <c r="Q58" s="796">
        <v>0</v>
      </c>
      <c r="R58" s="861">
        <v>0</v>
      </c>
      <c r="S58" s="859">
        <v>0</v>
      </c>
      <c r="T58" s="857">
        <v>0</v>
      </c>
      <c r="U58" s="859">
        <v>0</v>
      </c>
      <c r="V58" s="862">
        <v>0</v>
      </c>
      <c r="W58" s="802">
        <v>0</v>
      </c>
      <c r="Y58" s="863">
        <v>0</v>
      </c>
      <c r="Z58" s="858">
        <v>0</v>
      </c>
      <c r="AA58" s="857">
        <v>0</v>
      </c>
      <c r="AB58" s="859">
        <v>0</v>
      </c>
      <c r="AC58" s="802">
        <v>0</v>
      </c>
      <c r="AE58" s="793">
        <v>0</v>
      </c>
      <c r="AF58" s="857">
        <v>0</v>
      </c>
      <c r="AG58" s="857">
        <v>0</v>
      </c>
      <c r="AH58" s="859">
        <v>0</v>
      </c>
      <c r="AI58" s="802">
        <v>0</v>
      </c>
      <c r="AK58" s="864">
        <v>0</v>
      </c>
      <c r="AL58" s="864">
        <v>0</v>
      </c>
      <c r="AM58" s="864">
        <v>0</v>
      </c>
      <c r="AN58" s="864">
        <v>0</v>
      </c>
      <c r="AO58" s="864">
        <v>0</v>
      </c>
      <c r="AP58" s="865">
        <v>0</v>
      </c>
      <c r="AR58" s="865">
        <v>0</v>
      </c>
      <c r="AS58" s="865">
        <v>0</v>
      </c>
      <c r="AU58" s="807">
        <v>0</v>
      </c>
      <c r="AW58" s="759" t="s">
        <v>97</v>
      </c>
      <c r="AX58" s="1173">
        <f t="shared" si="1"/>
        <v>0</v>
      </c>
    </row>
    <row r="59" spans="1:50" s="766" customFormat="1" ht="14.4" thickBot="1" x14ac:dyDescent="0.3">
      <c r="A59" s="759" t="s">
        <v>1177</v>
      </c>
      <c r="C59" s="870" t="s">
        <v>1177</v>
      </c>
      <c r="D59" s="871"/>
      <c r="E59" s="814"/>
      <c r="F59" s="872">
        <v>4000</v>
      </c>
      <c r="G59" s="873">
        <v>0</v>
      </c>
      <c r="H59" s="874">
        <v>0</v>
      </c>
      <c r="I59" s="875">
        <v>0</v>
      </c>
      <c r="J59" s="818">
        <v>0</v>
      </c>
      <c r="K59" s="876" t="s">
        <v>850</v>
      </c>
      <c r="L59" s="759"/>
      <c r="M59" s="877">
        <v>0.77857394573005989</v>
      </c>
      <c r="N59" s="875">
        <v>0</v>
      </c>
      <c r="O59" s="873">
        <v>0</v>
      </c>
      <c r="P59" s="875">
        <v>0</v>
      </c>
      <c r="Q59" s="822">
        <v>0</v>
      </c>
      <c r="R59" s="877">
        <v>0.13332550217314695</v>
      </c>
      <c r="S59" s="859">
        <v>0</v>
      </c>
      <c r="T59" s="857">
        <v>0</v>
      </c>
      <c r="U59" s="859">
        <v>0</v>
      </c>
      <c r="V59" s="862">
        <v>0</v>
      </c>
      <c r="W59" s="802">
        <v>0</v>
      </c>
      <c r="X59" s="759"/>
      <c r="Y59" s="878">
        <v>0</v>
      </c>
      <c r="Z59" s="858">
        <v>0</v>
      </c>
      <c r="AA59" s="857">
        <v>0</v>
      </c>
      <c r="AB59" s="859">
        <v>0</v>
      </c>
      <c r="AC59" s="802">
        <v>0</v>
      </c>
      <c r="AD59" s="759"/>
      <c r="AE59" s="868">
        <v>0</v>
      </c>
      <c r="AF59" s="857">
        <v>0</v>
      </c>
      <c r="AG59" s="857">
        <v>0</v>
      </c>
      <c r="AH59" s="859">
        <v>0</v>
      </c>
      <c r="AI59" s="802">
        <v>0</v>
      </c>
      <c r="AJ59" s="759"/>
      <c r="AK59" s="864">
        <v>0</v>
      </c>
      <c r="AL59" s="864">
        <v>0</v>
      </c>
      <c r="AM59" s="864">
        <v>0</v>
      </c>
      <c r="AN59" s="864">
        <v>0</v>
      </c>
      <c r="AO59" s="864">
        <v>0</v>
      </c>
      <c r="AP59" s="865">
        <v>0</v>
      </c>
      <c r="AQ59" s="759"/>
      <c r="AR59" s="865">
        <v>0</v>
      </c>
      <c r="AS59" s="865">
        <v>0</v>
      </c>
      <c r="AT59" s="759"/>
      <c r="AU59" s="831">
        <v>0</v>
      </c>
      <c r="AV59" s="759"/>
      <c r="AW59" s="759" t="s">
        <v>141</v>
      </c>
      <c r="AX59" s="1173">
        <f t="shared" si="1"/>
        <v>0</v>
      </c>
    </row>
    <row r="60" spans="1:50" s="766" customFormat="1" ht="14.4" thickBot="1" x14ac:dyDescent="0.3">
      <c r="C60" s="1558" t="s">
        <v>906</v>
      </c>
      <c r="D60" s="1559"/>
      <c r="E60" s="1559"/>
      <c r="F60" s="1561"/>
      <c r="G60" s="879">
        <v>10359</v>
      </c>
      <c r="H60" s="880">
        <v>14168</v>
      </c>
      <c r="I60" s="880">
        <v>9573</v>
      </c>
      <c r="J60" s="881">
        <v>34100</v>
      </c>
      <c r="K60" s="761"/>
      <c r="L60" s="761"/>
      <c r="M60" s="761"/>
      <c r="N60" s="882">
        <v>8049</v>
      </c>
      <c r="O60" s="880">
        <v>11046</v>
      </c>
      <c r="P60" s="880">
        <v>7593</v>
      </c>
      <c r="Q60" s="881">
        <v>26688</v>
      </c>
      <c r="R60" s="761"/>
      <c r="S60" s="883">
        <v>1326</v>
      </c>
      <c r="T60" s="884">
        <v>2321</v>
      </c>
      <c r="U60" s="885">
        <v>1241</v>
      </c>
      <c r="V60" s="886">
        <v>4888</v>
      </c>
      <c r="W60" s="852">
        <v>31576</v>
      </c>
      <c r="X60" s="761"/>
      <c r="Y60" s="761"/>
      <c r="Z60" s="887">
        <v>0</v>
      </c>
      <c r="AA60" s="884">
        <v>0</v>
      </c>
      <c r="AB60" s="884">
        <v>0</v>
      </c>
      <c r="AC60" s="888">
        <v>0</v>
      </c>
      <c r="AD60" s="761"/>
      <c r="AE60" s="761"/>
      <c r="AF60" s="884">
        <v>0</v>
      </c>
      <c r="AG60" s="884">
        <v>0</v>
      </c>
      <c r="AH60" s="884">
        <v>0</v>
      </c>
      <c r="AI60" s="888">
        <v>0</v>
      </c>
      <c r="AJ60" s="761"/>
      <c r="AK60" s="887">
        <v>262911</v>
      </c>
      <c r="AL60" s="884">
        <v>0</v>
      </c>
      <c r="AM60" s="884">
        <v>0</v>
      </c>
      <c r="AN60" s="884">
        <v>0</v>
      </c>
      <c r="AO60" s="884">
        <v>0</v>
      </c>
      <c r="AP60" s="888">
        <v>262911</v>
      </c>
      <c r="AQ60" s="761"/>
      <c r="AR60" s="887">
        <v>0</v>
      </c>
      <c r="AS60" s="888">
        <v>262911</v>
      </c>
    </row>
    <row r="61" spans="1:50" s="766" customFormat="1" ht="14.4" thickBot="1" x14ac:dyDescent="0.3">
      <c r="C61" s="1558" t="s">
        <v>907</v>
      </c>
      <c r="D61" s="1559"/>
      <c r="E61" s="1559"/>
      <c r="F61" s="1561"/>
      <c r="G61" s="889">
        <v>30060</v>
      </c>
      <c r="H61" s="890">
        <v>37660.933333333334</v>
      </c>
      <c r="I61" s="890">
        <v>26004</v>
      </c>
      <c r="J61" s="891">
        <v>93724.933333333334</v>
      </c>
      <c r="K61" s="767"/>
      <c r="L61" s="767"/>
      <c r="M61" s="767"/>
      <c r="N61" s="892">
        <v>20838</v>
      </c>
      <c r="O61" s="893">
        <v>26488.933333333334</v>
      </c>
      <c r="P61" s="893">
        <v>18954</v>
      </c>
      <c r="Q61" s="891">
        <v>66280.933333333334</v>
      </c>
      <c r="R61" s="767"/>
      <c r="S61" s="892">
        <v>6618</v>
      </c>
      <c r="T61" s="893">
        <v>7823</v>
      </c>
      <c r="U61" s="893">
        <v>4801</v>
      </c>
      <c r="V61" s="894">
        <v>19242</v>
      </c>
      <c r="W61" s="839">
        <v>85522.933333333334</v>
      </c>
      <c r="X61" s="767"/>
      <c r="Y61" s="767"/>
      <c r="Z61" s="892">
        <v>0</v>
      </c>
      <c r="AA61" s="893">
        <v>0</v>
      </c>
      <c r="AB61" s="893">
        <v>0</v>
      </c>
      <c r="AC61" s="895">
        <v>0</v>
      </c>
      <c r="AD61" s="767"/>
      <c r="AE61" s="767"/>
      <c r="AF61" s="893">
        <v>0</v>
      </c>
      <c r="AG61" s="893">
        <v>0</v>
      </c>
      <c r="AH61" s="893">
        <v>0</v>
      </c>
      <c r="AI61" s="895">
        <v>0</v>
      </c>
      <c r="AJ61" s="767"/>
      <c r="AK61" s="896">
        <v>722619.23600000003</v>
      </c>
      <c r="AL61" s="897">
        <v>0</v>
      </c>
      <c r="AM61" s="897">
        <v>0</v>
      </c>
      <c r="AN61" s="898">
        <v>0</v>
      </c>
      <c r="AO61" s="898">
        <v>0</v>
      </c>
      <c r="AP61" s="899">
        <v>722619.23600000003</v>
      </c>
      <c r="AQ61" s="767"/>
      <c r="AR61" s="899">
        <v>0</v>
      </c>
      <c r="AS61" s="899">
        <v>722619.23600000003</v>
      </c>
    </row>
    <row r="62" spans="1:50" s="766" customFormat="1" ht="14.4" thickBot="1" x14ac:dyDescent="0.3">
      <c r="D62" s="767"/>
      <c r="E62" s="767"/>
      <c r="F62" s="767"/>
      <c r="G62" s="900"/>
      <c r="H62" s="900"/>
      <c r="I62" s="900"/>
      <c r="J62" s="901"/>
      <c r="K62" s="767"/>
      <c r="L62" s="767"/>
      <c r="M62" s="767"/>
      <c r="N62" s="900"/>
      <c r="O62" s="900"/>
      <c r="P62" s="900"/>
      <c r="Q62" s="900"/>
      <c r="R62" s="767"/>
      <c r="S62" s="902"/>
      <c r="T62" s="903"/>
      <c r="U62" s="903"/>
      <c r="V62" s="767"/>
      <c r="W62" s="904"/>
      <c r="X62" s="767"/>
      <c r="Y62" s="767"/>
      <c r="Z62" s="903"/>
      <c r="AA62" s="903"/>
      <c r="AB62" s="903"/>
      <c r="AC62" s="905"/>
      <c r="AD62" s="767"/>
      <c r="AE62" s="767"/>
      <c r="AF62" s="903"/>
      <c r="AG62" s="903"/>
      <c r="AH62" s="903"/>
      <c r="AI62" s="905"/>
      <c r="AJ62" s="767"/>
      <c r="AQ62" s="767"/>
    </row>
    <row r="63" spans="1:50" s="906" customFormat="1" ht="55.8" thickBot="1" x14ac:dyDescent="0.3">
      <c r="C63" s="907" t="s">
        <v>908</v>
      </c>
      <c r="D63" s="908" t="s">
        <v>909</v>
      </c>
      <c r="E63" s="909" t="s">
        <v>910</v>
      </c>
      <c r="F63" s="712" t="s">
        <v>779</v>
      </c>
      <c r="G63" s="773" t="s">
        <v>1169</v>
      </c>
      <c r="H63" s="773" t="s">
        <v>1170</v>
      </c>
      <c r="I63" s="773" t="s">
        <v>1171</v>
      </c>
      <c r="J63" s="774" t="s">
        <v>783</v>
      </c>
      <c r="K63" s="910" t="s">
        <v>784</v>
      </c>
      <c r="M63" s="776" t="s">
        <v>785</v>
      </c>
      <c r="N63" s="773" t="s">
        <v>1169</v>
      </c>
      <c r="O63" s="773" t="s">
        <v>1170</v>
      </c>
      <c r="P63" s="773" t="s">
        <v>1171</v>
      </c>
      <c r="Q63" s="911" t="s">
        <v>786</v>
      </c>
      <c r="R63" s="778" t="s">
        <v>1172</v>
      </c>
      <c r="S63" s="773" t="s">
        <v>1169</v>
      </c>
      <c r="T63" s="773" t="s">
        <v>1170</v>
      </c>
      <c r="U63" s="773" t="s">
        <v>1171</v>
      </c>
      <c r="V63" s="912" t="s">
        <v>788</v>
      </c>
      <c r="W63" s="913" t="s">
        <v>789</v>
      </c>
      <c r="Y63" s="776" t="s">
        <v>790</v>
      </c>
      <c r="Z63" s="773" t="s">
        <v>1169</v>
      </c>
      <c r="AA63" s="773" t="s">
        <v>1170</v>
      </c>
      <c r="AB63" s="773" t="s">
        <v>1171</v>
      </c>
      <c r="AC63" s="781" t="s">
        <v>791</v>
      </c>
      <c r="AE63" s="776" t="s">
        <v>790</v>
      </c>
      <c r="AF63" s="773" t="s">
        <v>1169</v>
      </c>
      <c r="AG63" s="773" t="s">
        <v>1170</v>
      </c>
      <c r="AH63" s="773" t="s">
        <v>1171</v>
      </c>
      <c r="AI63" s="781" t="s">
        <v>791</v>
      </c>
      <c r="AK63" s="914" t="s">
        <v>797</v>
      </c>
      <c r="AL63" s="915" t="s">
        <v>798</v>
      </c>
      <c r="AM63" s="915" t="s">
        <v>799</v>
      </c>
      <c r="AN63" s="916" t="s">
        <v>190</v>
      </c>
      <c r="AO63" s="916" t="s">
        <v>775</v>
      </c>
      <c r="AP63" s="917" t="s">
        <v>800</v>
      </c>
      <c r="AR63" s="917" t="s">
        <v>1173</v>
      </c>
      <c r="AS63" s="917" t="s">
        <v>228</v>
      </c>
      <c r="AU63" s="917" t="s">
        <v>803</v>
      </c>
    </row>
    <row r="64" spans="1:50" s="820" customFormat="1" x14ac:dyDescent="0.25">
      <c r="A64" s="759" t="s">
        <v>912</v>
      </c>
      <c r="B64" s="759" t="s">
        <v>467</v>
      </c>
      <c r="C64" s="918" t="s">
        <v>467</v>
      </c>
      <c r="D64" s="787" t="s">
        <v>913</v>
      </c>
      <c r="E64" s="787">
        <v>206189</v>
      </c>
      <c r="F64" s="948">
        <v>206189</v>
      </c>
      <c r="G64" s="788">
        <v>1980</v>
      </c>
      <c r="H64" s="789">
        <v>2576</v>
      </c>
      <c r="I64" s="790">
        <v>2475</v>
      </c>
      <c r="J64" s="791">
        <v>7031</v>
      </c>
      <c r="K64" s="792" t="s">
        <v>914</v>
      </c>
      <c r="M64" s="793">
        <v>0.79625999999999997</v>
      </c>
      <c r="N64" s="799">
        <v>1620</v>
      </c>
      <c r="O64" s="795">
        <v>2156</v>
      </c>
      <c r="P64" s="794">
        <v>1815</v>
      </c>
      <c r="Q64" s="796">
        <v>5591</v>
      </c>
      <c r="R64" s="797">
        <v>0.13306000000000001</v>
      </c>
      <c r="S64" s="794">
        <v>263</v>
      </c>
      <c r="T64" s="795">
        <v>343</v>
      </c>
      <c r="U64" s="794">
        <v>329</v>
      </c>
      <c r="V64" s="801">
        <v>935</v>
      </c>
      <c r="W64" s="802">
        <v>6526</v>
      </c>
      <c r="Y64" s="793">
        <v>0</v>
      </c>
      <c r="Z64" s="795">
        <v>0</v>
      </c>
      <c r="AA64" s="795">
        <v>0</v>
      </c>
      <c r="AB64" s="794">
        <v>0</v>
      </c>
      <c r="AC64" s="802">
        <v>0</v>
      </c>
      <c r="AE64" s="793">
        <v>0</v>
      </c>
      <c r="AF64" s="795">
        <v>0</v>
      </c>
      <c r="AG64" s="795">
        <v>0</v>
      </c>
      <c r="AH64" s="794">
        <v>0</v>
      </c>
      <c r="AI64" s="802">
        <v>0</v>
      </c>
      <c r="AK64" s="919">
        <v>54209.01</v>
      </c>
      <c r="AL64" s="920">
        <v>0</v>
      </c>
      <c r="AM64" s="920">
        <v>0</v>
      </c>
      <c r="AN64" s="921">
        <v>0</v>
      </c>
      <c r="AO64" s="921">
        <v>0</v>
      </c>
      <c r="AP64" s="806">
        <v>54209.01</v>
      </c>
      <c r="AR64" s="805">
        <v>0</v>
      </c>
      <c r="AS64" s="805">
        <v>54209.01</v>
      </c>
      <c r="AU64" s="807">
        <v>0</v>
      </c>
      <c r="AW64" s="759" t="s">
        <v>467</v>
      </c>
      <c r="AX64" s="1173">
        <f t="shared" ref="AX64:AX127" si="2">J64</f>
        <v>7031</v>
      </c>
    </row>
    <row r="65" spans="1:50" s="820" customFormat="1" x14ac:dyDescent="0.25">
      <c r="A65" s="759" t="s">
        <v>915</v>
      </c>
      <c r="B65" s="759" t="s">
        <v>468</v>
      </c>
      <c r="C65" s="922" t="s">
        <v>468</v>
      </c>
      <c r="D65" s="809" t="s">
        <v>916</v>
      </c>
      <c r="E65" s="809" t="s">
        <v>917</v>
      </c>
      <c r="F65" s="867">
        <v>2579160</v>
      </c>
      <c r="G65" s="795">
        <v>4320</v>
      </c>
      <c r="H65" s="799">
        <v>5670</v>
      </c>
      <c r="I65" s="794">
        <v>3135</v>
      </c>
      <c r="J65" s="810">
        <v>13125</v>
      </c>
      <c r="K65" s="811" t="s">
        <v>766</v>
      </c>
      <c r="M65" s="793">
        <v>0.51329999999999998</v>
      </c>
      <c r="N65" s="799">
        <v>2160</v>
      </c>
      <c r="O65" s="795">
        <v>2310</v>
      </c>
      <c r="P65" s="794">
        <v>2310</v>
      </c>
      <c r="Q65" s="796">
        <v>6780</v>
      </c>
      <c r="R65" s="797">
        <v>0.25830999999999998</v>
      </c>
      <c r="S65" s="794">
        <v>1116</v>
      </c>
      <c r="T65" s="795">
        <v>1465</v>
      </c>
      <c r="U65" s="794">
        <v>810</v>
      </c>
      <c r="V65" s="801">
        <v>3391</v>
      </c>
      <c r="W65" s="802">
        <v>10171</v>
      </c>
      <c r="Y65" s="793">
        <v>0</v>
      </c>
      <c r="Z65" s="795">
        <v>0</v>
      </c>
      <c r="AA65" s="795">
        <v>0</v>
      </c>
      <c r="AB65" s="794">
        <v>0</v>
      </c>
      <c r="AC65" s="802">
        <v>0</v>
      </c>
      <c r="AE65" s="793">
        <v>0</v>
      </c>
      <c r="AF65" s="795">
        <v>0</v>
      </c>
      <c r="AG65" s="795">
        <v>0</v>
      </c>
      <c r="AH65" s="794">
        <v>0</v>
      </c>
      <c r="AI65" s="802">
        <v>0</v>
      </c>
      <c r="AK65" s="923">
        <v>101193.75</v>
      </c>
      <c r="AL65" s="803">
        <v>0</v>
      </c>
      <c r="AM65" s="803">
        <v>0</v>
      </c>
      <c r="AN65" s="804">
        <v>0</v>
      </c>
      <c r="AO65" s="804">
        <v>0</v>
      </c>
      <c r="AP65" s="805">
        <v>101193.75</v>
      </c>
      <c r="AR65" s="805">
        <v>0</v>
      </c>
      <c r="AS65" s="805">
        <v>101193.75</v>
      </c>
      <c r="AU65" s="807">
        <v>0</v>
      </c>
      <c r="AW65" s="759" t="s">
        <v>468</v>
      </c>
      <c r="AX65" s="1173">
        <f t="shared" si="2"/>
        <v>13125</v>
      </c>
    </row>
    <row r="66" spans="1:50" s="820" customFormat="1" x14ac:dyDescent="0.25">
      <c r="A66" s="759" t="s">
        <v>918</v>
      </c>
      <c r="B66" s="759" t="s">
        <v>470</v>
      </c>
      <c r="C66" s="924" t="s">
        <v>470</v>
      </c>
      <c r="D66" s="809" t="s">
        <v>919</v>
      </c>
      <c r="E66" s="809" t="s">
        <v>469</v>
      </c>
      <c r="F66" s="867" t="s">
        <v>469</v>
      </c>
      <c r="G66" s="795">
        <v>0</v>
      </c>
      <c r="H66" s="799">
        <v>0</v>
      </c>
      <c r="I66" s="794">
        <v>0</v>
      </c>
      <c r="J66" s="810">
        <v>0</v>
      </c>
      <c r="K66" s="811" t="s">
        <v>914</v>
      </c>
      <c r="M66" s="793">
        <v>0.66666999999999998</v>
      </c>
      <c r="N66" s="799">
        <v>0</v>
      </c>
      <c r="O66" s="795">
        <v>0</v>
      </c>
      <c r="P66" s="794">
        <v>330</v>
      </c>
      <c r="Q66" s="796">
        <v>330</v>
      </c>
      <c r="R66" s="797">
        <v>0</v>
      </c>
      <c r="S66" s="794">
        <v>0</v>
      </c>
      <c r="T66" s="795">
        <v>0</v>
      </c>
      <c r="U66" s="794">
        <v>0</v>
      </c>
      <c r="V66" s="801">
        <v>0</v>
      </c>
      <c r="W66" s="802">
        <v>330</v>
      </c>
      <c r="Y66" s="793">
        <v>0</v>
      </c>
      <c r="Z66" s="795">
        <v>0</v>
      </c>
      <c r="AA66" s="795">
        <v>0</v>
      </c>
      <c r="AB66" s="794">
        <v>0</v>
      </c>
      <c r="AC66" s="802">
        <v>0</v>
      </c>
      <c r="AE66" s="793">
        <v>0</v>
      </c>
      <c r="AF66" s="795">
        <v>0</v>
      </c>
      <c r="AG66" s="795">
        <v>0</v>
      </c>
      <c r="AH66" s="794">
        <v>0</v>
      </c>
      <c r="AI66" s="802">
        <v>0</v>
      </c>
      <c r="AK66" s="923">
        <v>0</v>
      </c>
      <c r="AL66" s="803">
        <v>0</v>
      </c>
      <c r="AM66" s="803">
        <v>0</v>
      </c>
      <c r="AN66" s="804">
        <v>0</v>
      </c>
      <c r="AO66" s="804">
        <v>0</v>
      </c>
      <c r="AP66" s="805">
        <v>0</v>
      </c>
      <c r="AR66" s="805">
        <v>0</v>
      </c>
      <c r="AS66" s="805">
        <v>0</v>
      </c>
      <c r="AU66" s="807">
        <v>0</v>
      </c>
      <c r="AW66" s="759" t="s">
        <v>470</v>
      </c>
      <c r="AX66" s="1173">
        <f t="shared" si="2"/>
        <v>0</v>
      </c>
    </row>
    <row r="67" spans="1:50" s="820" customFormat="1" x14ac:dyDescent="0.25">
      <c r="A67" s="759" t="s">
        <v>920</v>
      </c>
      <c r="B67" s="759" t="s">
        <v>1178</v>
      </c>
      <c r="C67" s="808" t="s">
        <v>176</v>
      </c>
      <c r="D67" s="809" t="s">
        <v>921</v>
      </c>
      <c r="E67" s="809" t="s">
        <v>471</v>
      </c>
      <c r="F67" s="867" t="s">
        <v>471</v>
      </c>
      <c r="G67" s="795">
        <v>2460</v>
      </c>
      <c r="H67" s="799">
        <v>2520</v>
      </c>
      <c r="I67" s="794">
        <v>2770</v>
      </c>
      <c r="J67" s="810">
        <v>7750</v>
      </c>
      <c r="K67" s="811" t="s">
        <v>914</v>
      </c>
      <c r="M67" s="793">
        <v>0.49558999999999997</v>
      </c>
      <c r="N67" s="799">
        <v>1200</v>
      </c>
      <c r="O67" s="795">
        <v>1260</v>
      </c>
      <c r="P67" s="794">
        <v>1380</v>
      </c>
      <c r="Q67" s="796">
        <v>3840</v>
      </c>
      <c r="R67" s="797">
        <v>0.11348999999999999</v>
      </c>
      <c r="S67" s="794">
        <v>279</v>
      </c>
      <c r="T67" s="795">
        <v>286</v>
      </c>
      <c r="U67" s="794">
        <v>314</v>
      </c>
      <c r="V67" s="801">
        <v>879</v>
      </c>
      <c r="W67" s="802">
        <v>4719</v>
      </c>
      <c r="Y67" s="793">
        <v>0</v>
      </c>
      <c r="Z67" s="795">
        <v>0</v>
      </c>
      <c r="AA67" s="795">
        <v>0</v>
      </c>
      <c r="AB67" s="794">
        <v>0</v>
      </c>
      <c r="AC67" s="802">
        <v>0</v>
      </c>
      <c r="AE67" s="793">
        <v>0</v>
      </c>
      <c r="AF67" s="795">
        <v>0</v>
      </c>
      <c r="AG67" s="795">
        <v>0</v>
      </c>
      <c r="AH67" s="794">
        <v>0</v>
      </c>
      <c r="AI67" s="802">
        <v>0</v>
      </c>
      <c r="AK67" s="923">
        <v>59752.5</v>
      </c>
      <c r="AL67" s="803">
        <v>0</v>
      </c>
      <c r="AM67" s="803">
        <v>0</v>
      </c>
      <c r="AN67" s="804">
        <v>0</v>
      </c>
      <c r="AO67" s="804">
        <v>0</v>
      </c>
      <c r="AP67" s="805">
        <v>59752.5</v>
      </c>
      <c r="AR67" s="805">
        <v>0</v>
      </c>
      <c r="AS67" s="805">
        <v>59752.5</v>
      </c>
      <c r="AU67" s="807">
        <v>0</v>
      </c>
      <c r="AW67" s="759" t="s">
        <v>176</v>
      </c>
      <c r="AX67" s="1173">
        <f t="shared" si="2"/>
        <v>7750</v>
      </c>
    </row>
    <row r="68" spans="1:50" s="820" customFormat="1" x14ac:dyDescent="0.25">
      <c r="A68" s="759" t="s">
        <v>922</v>
      </c>
      <c r="B68" s="759" t="s">
        <v>473</v>
      </c>
      <c r="C68" s="925" t="s">
        <v>473</v>
      </c>
      <c r="D68" s="809" t="s">
        <v>923</v>
      </c>
      <c r="E68" s="809" t="s">
        <v>472</v>
      </c>
      <c r="F68" s="867" t="s">
        <v>472</v>
      </c>
      <c r="G68" s="795">
        <v>3337.26</v>
      </c>
      <c r="H68" s="799">
        <v>3434.3306666666658</v>
      </c>
      <c r="I68" s="794">
        <v>2642.5</v>
      </c>
      <c r="J68" s="810">
        <v>9414.0906666666669</v>
      </c>
      <c r="K68" s="811" t="s">
        <v>914</v>
      </c>
      <c r="M68" s="793">
        <v>0.40039999999999998</v>
      </c>
      <c r="N68" s="799">
        <v>1112.42</v>
      </c>
      <c r="O68" s="795">
        <v>1339.5573333333332</v>
      </c>
      <c r="P68" s="794">
        <v>1320</v>
      </c>
      <c r="Q68" s="796">
        <v>3771.9773333333333</v>
      </c>
      <c r="R68" s="797">
        <v>0.17657</v>
      </c>
      <c r="S68" s="794">
        <v>589</v>
      </c>
      <c r="T68" s="795">
        <v>606</v>
      </c>
      <c r="U68" s="794">
        <v>467</v>
      </c>
      <c r="V68" s="801">
        <v>1662</v>
      </c>
      <c r="W68" s="802">
        <v>5433.9773333333333</v>
      </c>
      <c r="Y68" s="793">
        <v>0</v>
      </c>
      <c r="Z68" s="795">
        <v>0</v>
      </c>
      <c r="AA68" s="795">
        <v>0</v>
      </c>
      <c r="AB68" s="794">
        <v>0</v>
      </c>
      <c r="AC68" s="802">
        <v>0</v>
      </c>
      <c r="AE68" s="793">
        <v>0</v>
      </c>
      <c r="AF68" s="795">
        <v>0</v>
      </c>
      <c r="AG68" s="795">
        <v>0</v>
      </c>
      <c r="AH68" s="794">
        <v>0</v>
      </c>
      <c r="AI68" s="802">
        <v>0</v>
      </c>
      <c r="AK68" s="923">
        <v>72582.639039999995</v>
      </c>
      <c r="AL68" s="803">
        <v>0</v>
      </c>
      <c r="AM68" s="803">
        <v>0</v>
      </c>
      <c r="AN68" s="804">
        <v>0</v>
      </c>
      <c r="AO68" s="804">
        <v>0</v>
      </c>
      <c r="AP68" s="805">
        <v>72582.639039999995</v>
      </c>
      <c r="AR68" s="805">
        <v>0</v>
      </c>
      <c r="AS68" s="805">
        <v>72582.639039999995</v>
      </c>
      <c r="AU68" s="807">
        <v>0</v>
      </c>
      <c r="AW68" s="759" t="s">
        <v>473</v>
      </c>
      <c r="AX68" s="1173">
        <f t="shared" si="2"/>
        <v>9414.0906666666669</v>
      </c>
    </row>
    <row r="69" spans="1:50" s="820" customFormat="1" x14ac:dyDescent="0.25">
      <c r="A69" s="759" t="s">
        <v>924</v>
      </c>
      <c r="B69" s="759" t="s">
        <v>474</v>
      </c>
      <c r="C69" s="922" t="s">
        <v>474</v>
      </c>
      <c r="D69" s="809" t="s">
        <v>925</v>
      </c>
      <c r="E69" s="809">
        <v>206124</v>
      </c>
      <c r="F69" s="867">
        <v>206124</v>
      </c>
      <c r="G69" s="795">
        <v>0</v>
      </c>
      <c r="H69" s="799">
        <v>0</v>
      </c>
      <c r="I69" s="794">
        <v>0</v>
      </c>
      <c r="J69" s="810">
        <v>0</v>
      </c>
      <c r="K69" s="811" t="s">
        <v>914</v>
      </c>
      <c r="M69" s="793">
        <v>0</v>
      </c>
      <c r="N69" s="799">
        <v>0</v>
      </c>
      <c r="O69" s="795">
        <v>0</v>
      </c>
      <c r="P69" s="794">
        <v>0</v>
      </c>
      <c r="Q69" s="796">
        <v>0</v>
      </c>
      <c r="R69" s="797">
        <v>0</v>
      </c>
      <c r="S69" s="794">
        <v>0</v>
      </c>
      <c r="T69" s="795">
        <v>0</v>
      </c>
      <c r="U69" s="794">
        <v>0</v>
      </c>
      <c r="V69" s="801">
        <v>0</v>
      </c>
      <c r="W69" s="802">
        <v>0</v>
      </c>
      <c r="Y69" s="793">
        <v>0</v>
      </c>
      <c r="Z69" s="795">
        <v>0</v>
      </c>
      <c r="AA69" s="795">
        <v>0</v>
      </c>
      <c r="AB69" s="794">
        <v>0</v>
      </c>
      <c r="AC69" s="802">
        <v>0</v>
      </c>
      <c r="AE69" s="793">
        <v>0</v>
      </c>
      <c r="AF69" s="795">
        <v>0</v>
      </c>
      <c r="AG69" s="795">
        <v>0</v>
      </c>
      <c r="AH69" s="794">
        <v>0</v>
      </c>
      <c r="AI69" s="802">
        <v>0</v>
      </c>
      <c r="AK69" s="923">
        <v>0</v>
      </c>
      <c r="AL69" s="803">
        <v>0</v>
      </c>
      <c r="AM69" s="803">
        <v>0</v>
      </c>
      <c r="AN69" s="804">
        <v>0</v>
      </c>
      <c r="AO69" s="804">
        <v>0</v>
      </c>
      <c r="AP69" s="805">
        <v>0</v>
      </c>
      <c r="AR69" s="805">
        <v>0</v>
      </c>
      <c r="AS69" s="805">
        <v>0</v>
      </c>
      <c r="AU69" s="807">
        <v>0</v>
      </c>
      <c r="AW69" s="759" t="s">
        <v>474</v>
      </c>
      <c r="AX69" s="1173">
        <f t="shared" si="2"/>
        <v>0</v>
      </c>
    </row>
    <row r="70" spans="1:50" s="820" customFormat="1" x14ac:dyDescent="0.25">
      <c r="A70" s="759" t="s">
        <v>926</v>
      </c>
      <c r="B70" s="759" t="s">
        <v>476</v>
      </c>
      <c r="C70" s="922" t="s">
        <v>476</v>
      </c>
      <c r="D70" s="809" t="s">
        <v>927</v>
      </c>
      <c r="E70" s="809" t="s">
        <v>475</v>
      </c>
      <c r="F70" s="867" t="s">
        <v>475</v>
      </c>
      <c r="G70" s="795">
        <v>360</v>
      </c>
      <c r="H70" s="799">
        <v>798</v>
      </c>
      <c r="I70" s="794">
        <v>792</v>
      </c>
      <c r="J70" s="810">
        <v>1950</v>
      </c>
      <c r="K70" s="811" t="s">
        <v>914</v>
      </c>
      <c r="M70" s="793">
        <v>0.19431999999999999</v>
      </c>
      <c r="N70" s="799">
        <v>0</v>
      </c>
      <c r="O70" s="795">
        <v>210</v>
      </c>
      <c r="P70" s="794">
        <v>165</v>
      </c>
      <c r="Q70" s="796">
        <v>375</v>
      </c>
      <c r="R70" s="797">
        <v>0</v>
      </c>
      <c r="S70" s="794">
        <v>0</v>
      </c>
      <c r="T70" s="795">
        <v>0</v>
      </c>
      <c r="U70" s="794">
        <v>0</v>
      </c>
      <c r="V70" s="801">
        <v>0</v>
      </c>
      <c r="W70" s="802">
        <v>375</v>
      </c>
      <c r="Y70" s="793">
        <v>0</v>
      </c>
      <c r="Z70" s="795">
        <v>0</v>
      </c>
      <c r="AA70" s="795">
        <v>0</v>
      </c>
      <c r="AB70" s="794">
        <v>0</v>
      </c>
      <c r="AC70" s="802">
        <v>0</v>
      </c>
      <c r="AE70" s="793">
        <v>0</v>
      </c>
      <c r="AF70" s="795">
        <v>0</v>
      </c>
      <c r="AG70" s="795">
        <v>0</v>
      </c>
      <c r="AH70" s="794">
        <v>0</v>
      </c>
      <c r="AI70" s="802">
        <v>0</v>
      </c>
      <c r="AK70" s="923">
        <v>15034.5</v>
      </c>
      <c r="AL70" s="803">
        <v>0</v>
      </c>
      <c r="AM70" s="803">
        <v>0</v>
      </c>
      <c r="AN70" s="804">
        <v>0</v>
      </c>
      <c r="AO70" s="804">
        <v>0</v>
      </c>
      <c r="AP70" s="805">
        <v>15034.5</v>
      </c>
      <c r="AR70" s="805">
        <v>0</v>
      </c>
      <c r="AS70" s="805">
        <v>15034.5</v>
      </c>
      <c r="AU70" s="807">
        <v>0</v>
      </c>
      <c r="AW70" s="759" t="s">
        <v>476</v>
      </c>
      <c r="AX70" s="1173">
        <f t="shared" si="2"/>
        <v>1950</v>
      </c>
    </row>
    <row r="71" spans="1:50" s="820" customFormat="1" x14ac:dyDescent="0.25">
      <c r="A71" s="759" t="s">
        <v>928</v>
      </c>
      <c r="B71" s="759" t="s">
        <v>477</v>
      </c>
      <c r="C71" s="922" t="s">
        <v>477</v>
      </c>
      <c r="D71" s="809" t="s">
        <v>929</v>
      </c>
      <c r="E71" s="809">
        <v>206126</v>
      </c>
      <c r="F71" s="867">
        <v>206126</v>
      </c>
      <c r="G71" s="795">
        <v>0</v>
      </c>
      <c r="H71" s="799">
        <v>420</v>
      </c>
      <c r="I71" s="794">
        <v>0</v>
      </c>
      <c r="J71" s="810">
        <v>420</v>
      </c>
      <c r="K71" s="811" t="s">
        <v>914</v>
      </c>
      <c r="M71" s="793">
        <v>0</v>
      </c>
      <c r="N71" s="799">
        <v>0</v>
      </c>
      <c r="O71" s="795">
        <v>0</v>
      </c>
      <c r="P71" s="794">
        <v>0</v>
      </c>
      <c r="Q71" s="796">
        <v>0</v>
      </c>
      <c r="R71" s="797">
        <v>0.36667</v>
      </c>
      <c r="S71" s="794">
        <v>0</v>
      </c>
      <c r="T71" s="795">
        <v>154</v>
      </c>
      <c r="U71" s="794">
        <v>0</v>
      </c>
      <c r="V71" s="801">
        <v>154</v>
      </c>
      <c r="W71" s="802">
        <v>154</v>
      </c>
      <c r="Y71" s="793">
        <v>0</v>
      </c>
      <c r="Z71" s="795">
        <v>0</v>
      </c>
      <c r="AA71" s="795">
        <v>0</v>
      </c>
      <c r="AB71" s="794">
        <v>0</v>
      </c>
      <c r="AC71" s="802">
        <v>0</v>
      </c>
      <c r="AE71" s="793">
        <v>0</v>
      </c>
      <c r="AF71" s="795">
        <v>0</v>
      </c>
      <c r="AG71" s="795">
        <v>0</v>
      </c>
      <c r="AH71" s="794">
        <v>0</v>
      </c>
      <c r="AI71" s="802">
        <v>0</v>
      </c>
      <c r="AK71" s="923">
        <v>3238.2</v>
      </c>
      <c r="AL71" s="803">
        <v>0</v>
      </c>
      <c r="AM71" s="803">
        <v>0</v>
      </c>
      <c r="AN71" s="804">
        <v>0</v>
      </c>
      <c r="AO71" s="804">
        <v>0</v>
      </c>
      <c r="AP71" s="805">
        <v>3238.2</v>
      </c>
      <c r="AR71" s="805">
        <v>0</v>
      </c>
      <c r="AS71" s="805">
        <v>3238.2</v>
      </c>
      <c r="AU71" s="807">
        <v>0</v>
      </c>
      <c r="AW71" s="759" t="s">
        <v>477</v>
      </c>
      <c r="AX71" s="1173">
        <f t="shared" si="2"/>
        <v>420</v>
      </c>
    </row>
    <row r="72" spans="1:50" s="820" customFormat="1" x14ac:dyDescent="0.25">
      <c r="A72" s="759" t="s">
        <v>930</v>
      </c>
      <c r="B72" s="759" t="s">
        <v>478</v>
      </c>
      <c r="C72" s="922" t="s">
        <v>478</v>
      </c>
      <c r="D72" s="809" t="s">
        <v>931</v>
      </c>
      <c r="E72" s="809">
        <v>206111</v>
      </c>
      <c r="F72" s="867">
        <v>206111</v>
      </c>
      <c r="G72" s="795">
        <v>1080</v>
      </c>
      <c r="H72" s="799">
        <v>2100</v>
      </c>
      <c r="I72" s="794">
        <v>1155</v>
      </c>
      <c r="J72" s="810">
        <v>4335</v>
      </c>
      <c r="K72" s="811" t="s">
        <v>766</v>
      </c>
      <c r="M72" s="793">
        <v>5.0169999999999999E-2</v>
      </c>
      <c r="N72" s="799">
        <v>0</v>
      </c>
      <c r="O72" s="795">
        <v>210</v>
      </c>
      <c r="P72" s="794">
        <v>0</v>
      </c>
      <c r="Q72" s="796">
        <v>210</v>
      </c>
      <c r="R72" s="797">
        <v>0.11037</v>
      </c>
      <c r="S72" s="794">
        <v>119</v>
      </c>
      <c r="T72" s="795">
        <v>232</v>
      </c>
      <c r="U72" s="794">
        <v>127</v>
      </c>
      <c r="V72" s="801">
        <v>478</v>
      </c>
      <c r="W72" s="802">
        <v>688</v>
      </c>
      <c r="Y72" s="793">
        <v>0</v>
      </c>
      <c r="Z72" s="795">
        <v>0</v>
      </c>
      <c r="AA72" s="795">
        <v>0</v>
      </c>
      <c r="AB72" s="794">
        <v>0</v>
      </c>
      <c r="AC72" s="802">
        <v>0</v>
      </c>
      <c r="AE72" s="793">
        <v>0</v>
      </c>
      <c r="AF72" s="795">
        <v>0</v>
      </c>
      <c r="AG72" s="795">
        <v>0</v>
      </c>
      <c r="AH72" s="794">
        <v>0</v>
      </c>
      <c r="AI72" s="802">
        <v>0</v>
      </c>
      <c r="AK72" s="923">
        <v>33422.85</v>
      </c>
      <c r="AL72" s="803">
        <v>0</v>
      </c>
      <c r="AM72" s="803">
        <v>0</v>
      </c>
      <c r="AN72" s="804">
        <v>0</v>
      </c>
      <c r="AO72" s="804">
        <v>0</v>
      </c>
      <c r="AP72" s="805">
        <v>33422.85</v>
      </c>
      <c r="AR72" s="805">
        <v>0</v>
      </c>
      <c r="AS72" s="805">
        <v>33422.85</v>
      </c>
      <c r="AU72" s="807">
        <v>0</v>
      </c>
      <c r="AW72" s="759" t="s">
        <v>478</v>
      </c>
      <c r="AX72" s="1173">
        <f t="shared" si="2"/>
        <v>4335</v>
      </c>
    </row>
    <row r="73" spans="1:50" s="820" customFormat="1" x14ac:dyDescent="0.25">
      <c r="A73" s="759" t="s">
        <v>932</v>
      </c>
      <c r="B73" s="759" t="s">
        <v>479</v>
      </c>
      <c r="C73" s="922" t="s">
        <v>479</v>
      </c>
      <c r="D73" s="809" t="s">
        <v>933</v>
      </c>
      <c r="E73" s="809">
        <v>206091</v>
      </c>
      <c r="F73" s="867">
        <v>206091</v>
      </c>
      <c r="G73" s="795">
        <v>1496.48</v>
      </c>
      <c r="H73" s="799">
        <v>1838.2560000000001</v>
      </c>
      <c r="I73" s="794">
        <v>824</v>
      </c>
      <c r="J73" s="810">
        <v>4158.7359999999999</v>
      </c>
      <c r="K73" s="811" t="s">
        <v>766</v>
      </c>
      <c r="M73" s="793">
        <v>0.16486999999999999</v>
      </c>
      <c r="N73" s="799">
        <v>180</v>
      </c>
      <c r="O73" s="795">
        <v>184.12799999999999</v>
      </c>
      <c r="P73" s="794">
        <v>330</v>
      </c>
      <c r="Q73" s="796">
        <v>694.12799999999993</v>
      </c>
      <c r="R73" s="797">
        <v>0.28321000000000002</v>
      </c>
      <c r="S73" s="794">
        <v>424</v>
      </c>
      <c r="T73" s="795">
        <v>521</v>
      </c>
      <c r="U73" s="794">
        <v>233</v>
      </c>
      <c r="V73" s="801">
        <v>1178</v>
      </c>
      <c r="W73" s="802">
        <v>1872.1279999999999</v>
      </c>
      <c r="Y73" s="793">
        <v>0</v>
      </c>
      <c r="Z73" s="795">
        <v>0</v>
      </c>
      <c r="AA73" s="795">
        <v>0</v>
      </c>
      <c r="AB73" s="794">
        <v>0</v>
      </c>
      <c r="AC73" s="802">
        <v>0</v>
      </c>
      <c r="AE73" s="793">
        <v>0</v>
      </c>
      <c r="AF73" s="795">
        <v>0</v>
      </c>
      <c r="AG73" s="795">
        <v>0</v>
      </c>
      <c r="AH73" s="794">
        <v>0</v>
      </c>
      <c r="AI73" s="802">
        <v>0</v>
      </c>
      <c r="AK73" s="923">
        <v>32063.85456</v>
      </c>
      <c r="AL73" s="803">
        <v>0</v>
      </c>
      <c r="AM73" s="803">
        <v>0</v>
      </c>
      <c r="AN73" s="804">
        <v>0</v>
      </c>
      <c r="AO73" s="804">
        <v>0</v>
      </c>
      <c r="AP73" s="805">
        <v>32063.85456</v>
      </c>
      <c r="AR73" s="805">
        <v>0</v>
      </c>
      <c r="AS73" s="805">
        <v>32063.85456</v>
      </c>
      <c r="AU73" s="807">
        <v>0</v>
      </c>
      <c r="AW73" s="759" t="s">
        <v>479</v>
      </c>
      <c r="AX73" s="1173">
        <f t="shared" si="2"/>
        <v>4158.7359999999999</v>
      </c>
    </row>
    <row r="74" spans="1:50" s="820" customFormat="1" x14ac:dyDescent="0.25">
      <c r="A74" s="759" t="s">
        <v>934</v>
      </c>
      <c r="B74" s="759" t="s">
        <v>480</v>
      </c>
      <c r="C74" s="922" t="s">
        <v>480</v>
      </c>
      <c r="D74" s="809" t="s">
        <v>935</v>
      </c>
      <c r="E74" s="809">
        <v>206128</v>
      </c>
      <c r="F74" s="867">
        <v>206128</v>
      </c>
      <c r="G74" s="795">
        <v>540</v>
      </c>
      <c r="H74" s="799">
        <v>798</v>
      </c>
      <c r="I74" s="794">
        <v>660</v>
      </c>
      <c r="J74" s="810">
        <v>1998</v>
      </c>
      <c r="K74" s="811" t="s">
        <v>766</v>
      </c>
      <c r="M74" s="793">
        <v>0.64234000000000002</v>
      </c>
      <c r="N74" s="799">
        <v>360</v>
      </c>
      <c r="O74" s="795">
        <v>588</v>
      </c>
      <c r="P74" s="794">
        <v>330</v>
      </c>
      <c r="Q74" s="796">
        <v>1278</v>
      </c>
      <c r="R74" s="797">
        <v>8.029E-2</v>
      </c>
      <c r="S74" s="794">
        <v>43</v>
      </c>
      <c r="T74" s="795">
        <v>64</v>
      </c>
      <c r="U74" s="794">
        <v>53</v>
      </c>
      <c r="V74" s="801">
        <v>160</v>
      </c>
      <c r="W74" s="802">
        <v>1438</v>
      </c>
      <c r="Y74" s="793">
        <v>0</v>
      </c>
      <c r="Z74" s="795">
        <v>0</v>
      </c>
      <c r="AA74" s="795">
        <v>0</v>
      </c>
      <c r="AB74" s="794">
        <v>0</v>
      </c>
      <c r="AC74" s="802">
        <v>0</v>
      </c>
      <c r="AE74" s="793">
        <v>0</v>
      </c>
      <c r="AF74" s="795">
        <v>0</v>
      </c>
      <c r="AG74" s="795">
        <v>0</v>
      </c>
      <c r="AH74" s="794">
        <v>0</v>
      </c>
      <c r="AI74" s="802">
        <v>0</v>
      </c>
      <c r="AK74" s="923">
        <v>15404.58</v>
      </c>
      <c r="AL74" s="803">
        <v>0</v>
      </c>
      <c r="AM74" s="803">
        <v>0</v>
      </c>
      <c r="AN74" s="804">
        <v>0</v>
      </c>
      <c r="AO74" s="804">
        <v>0</v>
      </c>
      <c r="AP74" s="805">
        <v>15404.58</v>
      </c>
      <c r="AR74" s="805">
        <v>0</v>
      </c>
      <c r="AS74" s="805">
        <v>15404.58</v>
      </c>
      <c r="AU74" s="807">
        <v>0</v>
      </c>
      <c r="AW74" s="759" t="s">
        <v>480</v>
      </c>
      <c r="AX74" s="1173">
        <f t="shared" si="2"/>
        <v>1998</v>
      </c>
    </row>
    <row r="75" spans="1:50" s="820" customFormat="1" x14ac:dyDescent="0.25">
      <c r="A75" s="759" t="s">
        <v>936</v>
      </c>
      <c r="B75" s="759" t="s">
        <v>481</v>
      </c>
      <c r="C75" s="925" t="s">
        <v>481</v>
      </c>
      <c r="D75" s="809" t="s">
        <v>937</v>
      </c>
      <c r="E75" s="926">
        <v>205999</v>
      </c>
      <c r="F75" s="1161">
        <v>205999</v>
      </c>
      <c r="G75" s="795">
        <v>0</v>
      </c>
      <c r="H75" s="799">
        <v>210</v>
      </c>
      <c r="I75" s="794">
        <v>0</v>
      </c>
      <c r="J75" s="810">
        <v>210</v>
      </c>
      <c r="K75" s="811" t="s">
        <v>766</v>
      </c>
      <c r="M75" s="793">
        <v>0</v>
      </c>
      <c r="N75" s="799">
        <v>0</v>
      </c>
      <c r="O75" s="795">
        <v>0</v>
      </c>
      <c r="P75" s="794">
        <v>0</v>
      </c>
      <c r="Q75" s="796">
        <v>0</v>
      </c>
      <c r="R75" s="797">
        <v>0.57691999999999999</v>
      </c>
      <c r="S75" s="794">
        <v>0</v>
      </c>
      <c r="T75" s="795">
        <v>121</v>
      </c>
      <c r="U75" s="794">
        <v>0</v>
      </c>
      <c r="V75" s="801">
        <v>121</v>
      </c>
      <c r="W75" s="802">
        <v>121</v>
      </c>
      <c r="Y75" s="793">
        <v>0</v>
      </c>
      <c r="Z75" s="795">
        <v>0</v>
      </c>
      <c r="AA75" s="795">
        <v>0</v>
      </c>
      <c r="AB75" s="794">
        <v>0</v>
      </c>
      <c r="AC75" s="802">
        <v>0</v>
      </c>
      <c r="AE75" s="793">
        <v>0</v>
      </c>
      <c r="AF75" s="795">
        <v>0</v>
      </c>
      <c r="AG75" s="795">
        <v>0</v>
      </c>
      <c r="AH75" s="794">
        <v>0</v>
      </c>
      <c r="AI75" s="802">
        <v>0</v>
      </c>
      <c r="AK75" s="923">
        <v>1619.1</v>
      </c>
      <c r="AL75" s="803">
        <v>0</v>
      </c>
      <c r="AM75" s="803">
        <v>0</v>
      </c>
      <c r="AN75" s="804">
        <v>0</v>
      </c>
      <c r="AO75" s="804">
        <v>0</v>
      </c>
      <c r="AP75" s="805">
        <v>1619.1</v>
      </c>
      <c r="AR75" s="805">
        <v>0</v>
      </c>
      <c r="AS75" s="805">
        <v>1619.1</v>
      </c>
      <c r="AU75" s="807">
        <v>0</v>
      </c>
      <c r="AW75" s="759" t="s">
        <v>481</v>
      </c>
      <c r="AX75" s="1173">
        <f t="shared" si="2"/>
        <v>210</v>
      </c>
    </row>
    <row r="76" spans="1:50" s="820" customFormat="1" x14ac:dyDescent="0.25">
      <c r="A76" s="759" t="s">
        <v>938</v>
      </c>
      <c r="B76" s="759" t="s">
        <v>483</v>
      </c>
      <c r="C76" s="927" t="s">
        <v>483</v>
      </c>
      <c r="D76" s="809"/>
      <c r="E76" s="809" t="s">
        <v>482</v>
      </c>
      <c r="F76" s="867" t="s">
        <v>482</v>
      </c>
      <c r="G76" s="795">
        <v>654</v>
      </c>
      <c r="H76" s="799">
        <v>630</v>
      </c>
      <c r="I76" s="794">
        <v>495</v>
      </c>
      <c r="J76" s="810">
        <v>1779</v>
      </c>
      <c r="K76" s="811" t="s">
        <v>766</v>
      </c>
      <c r="M76" s="793">
        <v>0.61841999999999997</v>
      </c>
      <c r="N76" s="799">
        <v>348</v>
      </c>
      <c r="O76" s="795">
        <v>420</v>
      </c>
      <c r="P76" s="794">
        <v>330</v>
      </c>
      <c r="Q76" s="796">
        <v>1098</v>
      </c>
      <c r="R76" s="797">
        <v>0.29111999999999999</v>
      </c>
      <c r="S76" s="794">
        <v>190</v>
      </c>
      <c r="T76" s="795">
        <v>183</v>
      </c>
      <c r="U76" s="794">
        <v>144</v>
      </c>
      <c r="V76" s="801">
        <v>517</v>
      </c>
      <c r="W76" s="802">
        <v>1615</v>
      </c>
      <c r="Y76" s="793">
        <v>0</v>
      </c>
      <c r="Z76" s="795">
        <v>0</v>
      </c>
      <c r="AA76" s="795">
        <v>0</v>
      </c>
      <c r="AB76" s="794">
        <v>0</v>
      </c>
      <c r="AC76" s="802">
        <v>0</v>
      </c>
      <c r="AE76" s="793">
        <v>0</v>
      </c>
      <c r="AF76" s="795">
        <v>0</v>
      </c>
      <c r="AG76" s="795">
        <v>0</v>
      </c>
      <c r="AH76" s="794">
        <v>0</v>
      </c>
      <c r="AI76" s="802">
        <v>0</v>
      </c>
      <c r="AK76" s="923">
        <v>13716.09</v>
      </c>
      <c r="AL76" s="803">
        <v>0</v>
      </c>
      <c r="AM76" s="803">
        <v>0</v>
      </c>
      <c r="AN76" s="804">
        <v>0</v>
      </c>
      <c r="AO76" s="804">
        <v>0</v>
      </c>
      <c r="AP76" s="805">
        <v>13716.09</v>
      </c>
      <c r="AR76" s="805">
        <v>0</v>
      </c>
      <c r="AS76" s="805">
        <v>13716.09</v>
      </c>
      <c r="AU76" s="807">
        <v>0</v>
      </c>
      <c r="AW76" s="759" t="s">
        <v>483</v>
      </c>
      <c r="AX76" s="1173">
        <f t="shared" si="2"/>
        <v>1779</v>
      </c>
    </row>
    <row r="77" spans="1:50" s="820" customFormat="1" x14ac:dyDescent="0.25">
      <c r="A77" s="759" t="s">
        <v>939</v>
      </c>
      <c r="B77" s="759" t="s">
        <v>485</v>
      </c>
      <c r="C77" s="925" t="s">
        <v>485</v>
      </c>
      <c r="D77" s="809" t="s">
        <v>940</v>
      </c>
      <c r="E77" s="809" t="s">
        <v>484</v>
      </c>
      <c r="F77" s="867" t="s">
        <v>484</v>
      </c>
      <c r="G77" s="795">
        <v>0</v>
      </c>
      <c r="H77" s="799">
        <v>0</v>
      </c>
      <c r="I77" s="794">
        <v>0</v>
      </c>
      <c r="J77" s="810">
        <v>0</v>
      </c>
      <c r="K77" s="811" t="s">
        <v>766</v>
      </c>
      <c r="M77" s="793">
        <v>0</v>
      </c>
      <c r="N77" s="799">
        <v>0</v>
      </c>
      <c r="O77" s="795">
        <v>0</v>
      </c>
      <c r="P77" s="794">
        <v>0</v>
      </c>
      <c r="Q77" s="796">
        <v>0</v>
      </c>
      <c r="R77" s="797">
        <v>0</v>
      </c>
      <c r="S77" s="794">
        <v>0</v>
      </c>
      <c r="T77" s="795">
        <v>0</v>
      </c>
      <c r="U77" s="794">
        <v>0</v>
      </c>
      <c r="V77" s="801">
        <v>0</v>
      </c>
      <c r="W77" s="802">
        <v>0</v>
      </c>
      <c r="Y77" s="793">
        <v>0</v>
      </c>
      <c r="Z77" s="795">
        <v>0</v>
      </c>
      <c r="AA77" s="795">
        <v>0</v>
      </c>
      <c r="AB77" s="794">
        <v>0</v>
      </c>
      <c r="AC77" s="802">
        <v>0</v>
      </c>
      <c r="AE77" s="793">
        <v>0</v>
      </c>
      <c r="AF77" s="795">
        <v>0</v>
      </c>
      <c r="AG77" s="795">
        <v>0</v>
      </c>
      <c r="AH77" s="794">
        <v>0</v>
      </c>
      <c r="AI77" s="802">
        <v>0</v>
      </c>
      <c r="AK77" s="923">
        <v>0</v>
      </c>
      <c r="AL77" s="803">
        <v>0</v>
      </c>
      <c r="AM77" s="803">
        <v>0</v>
      </c>
      <c r="AN77" s="804">
        <v>0</v>
      </c>
      <c r="AO77" s="804">
        <v>0</v>
      </c>
      <c r="AP77" s="805">
        <v>0</v>
      </c>
      <c r="AR77" s="805">
        <v>0</v>
      </c>
      <c r="AS77" s="805">
        <v>0</v>
      </c>
      <c r="AU77" s="807">
        <v>0</v>
      </c>
      <c r="AW77" s="759" t="s">
        <v>485</v>
      </c>
      <c r="AX77" s="1173">
        <f t="shared" si="2"/>
        <v>0</v>
      </c>
    </row>
    <row r="78" spans="1:50" s="820" customFormat="1" x14ac:dyDescent="0.25">
      <c r="A78" s="759" t="s">
        <v>941</v>
      </c>
      <c r="B78" s="759" t="s">
        <v>486</v>
      </c>
      <c r="C78" s="925" t="s">
        <v>486</v>
      </c>
      <c r="D78" s="809" t="s">
        <v>942</v>
      </c>
      <c r="E78" s="926">
        <v>205921</v>
      </c>
      <c r="F78" s="1161">
        <v>205921</v>
      </c>
      <c r="G78" s="795">
        <v>0</v>
      </c>
      <c r="H78" s="799">
        <v>420</v>
      </c>
      <c r="I78" s="794">
        <v>0</v>
      </c>
      <c r="J78" s="810">
        <v>420</v>
      </c>
      <c r="K78" s="811" t="s">
        <v>766</v>
      </c>
      <c r="M78" s="793">
        <v>0.26828999999999997</v>
      </c>
      <c r="N78" s="799">
        <v>0</v>
      </c>
      <c r="O78" s="795">
        <v>0</v>
      </c>
      <c r="P78" s="794">
        <v>165</v>
      </c>
      <c r="Q78" s="796">
        <v>165</v>
      </c>
      <c r="R78" s="797">
        <v>0.36585000000000001</v>
      </c>
      <c r="S78" s="794">
        <v>0</v>
      </c>
      <c r="T78" s="795">
        <v>154</v>
      </c>
      <c r="U78" s="794">
        <v>0</v>
      </c>
      <c r="V78" s="801">
        <v>154</v>
      </c>
      <c r="W78" s="802">
        <v>319</v>
      </c>
      <c r="Y78" s="793">
        <v>0</v>
      </c>
      <c r="Z78" s="795">
        <v>0</v>
      </c>
      <c r="AA78" s="795">
        <v>0</v>
      </c>
      <c r="AB78" s="794">
        <v>0</v>
      </c>
      <c r="AC78" s="802">
        <v>0</v>
      </c>
      <c r="AE78" s="793">
        <v>0</v>
      </c>
      <c r="AF78" s="795">
        <v>0</v>
      </c>
      <c r="AG78" s="795">
        <v>0</v>
      </c>
      <c r="AH78" s="794">
        <v>0</v>
      </c>
      <c r="AI78" s="802">
        <v>0</v>
      </c>
      <c r="AK78" s="923">
        <v>3238.2</v>
      </c>
      <c r="AL78" s="803">
        <v>0</v>
      </c>
      <c r="AM78" s="803">
        <v>0</v>
      </c>
      <c r="AN78" s="804">
        <v>0</v>
      </c>
      <c r="AO78" s="804">
        <v>0</v>
      </c>
      <c r="AP78" s="805">
        <v>3238.2</v>
      </c>
      <c r="AR78" s="805">
        <v>0</v>
      </c>
      <c r="AS78" s="805">
        <v>3238.2</v>
      </c>
      <c r="AU78" s="807">
        <v>0</v>
      </c>
      <c r="AW78" s="759" t="s">
        <v>486</v>
      </c>
      <c r="AX78" s="1173">
        <f t="shared" si="2"/>
        <v>420</v>
      </c>
    </row>
    <row r="79" spans="1:50" s="820" customFormat="1" x14ac:dyDescent="0.25">
      <c r="A79" s="759" t="s">
        <v>943</v>
      </c>
      <c r="B79" s="759" t="s">
        <v>487</v>
      </c>
      <c r="C79" s="925" t="s">
        <v>487</v>
      </c>
      <c r="D79" s="809"/>
      <c r="E79" s="928">
        <v>206011</v>
      </c>
      <c r="F79" s="1162">
        <v>206011</v>
      </c>
      <c r="G79" s="795">
        <v>180</v>
      </c>
      <c r="H79" s="799">
        <v>0</v>
      </c>
      <c r="I79" s="794">
        <v>165</v>
      </c>
      <c r="J79" s="810">
        <v>345</v>
      </c>
      <c r="K79" s="811" t="s">
        <v>766</v>
      </c>
      <c r="M79" s="793">
        <v>0</v>
      </c>
      <c r="N79" s="799">
        <v>0</v>
      </c>
      <c r="O79" s="795">
        <v>0</v>
      </c>
      <c r="P79" s="794">
        <v>0</v>
      </c>
      <c r="Q79" s="796">
        <v>0</v>
      </c>
      <c r="R79" s="797">
        <v>0.52173999999999998</v>
      </c>
      <c r="S79" s="794">
        <v>94</v>
      </c>
      <c r="T79" s="795">
        <v>0</v>
      </c>
      <c r="U79" s="794">
        <v>86</v>
      </c>
      <c r="V79" s="801">
        <v>180</v>
      </c>
      <c r="W79" s="802">
        <v>180</v>
      </c>
      <c r="Y79" s="793">
        <v>0</v>
      </c>
      <c r="Z79" s="795">
        <v>0</v>
      </c>
      <c r="AA79" s="795">
        <v>0</v>
      </c>
      <c r="AB79" s="794">
        <v>0</v>
      </c>
      <c r="AC79" s="802">
        <v>0</v>
      </c>
      <c r="AE79" s="793">
        <v>0</v>
      </c>
      <c r="AF79" s="795">
        <v>0</v>
      </c>
      <c r="AG79" s="795">
        <v>0</v>
      </c>
      <c r="AH79" s="794">
        <v>0</v>
      </c>
      <c r="AI79" s="802">
        <v>0</v>
      </c>
      <c r="AK79" s="923">
        <v>2659.95</v>
      </c>
      <c r="AL79" s="803">
        <v>0</v>
      </c>
      <c r="AM79" s="803">
        <v>0</v>
      </c>
      <c r="AN79" s="804">
        <v>0</v>
      </c>
      <c r="AO79" s="804">
        <v>0</v>
      </c>
      <c r="AP79" s="805">
        <v>2659.95</v>
      </c>
      <c r="AR79" s="805">
        <v>0</v>
      </c>
      <c r="AS79" s="805">
        <v>2659.95</v>
      </c>
      <c r="AU79" s="807">
        <v>0</v>
      </c>
      <c r="AW79" s="759" t="s">
        <v>487</v>
      </c>
      <c r="AX79" s="1173">
        <f t="shared" si="2"/>
        <v>345</v>
      </c>
    </row>
    <row r="80" spans="1:50" s="820" customFormat="1" x14ac:dyDescent="0.25">
      <c r="A80" s="759" t="s">
        <v>1179</v>
      </c>
      <c r="B80" s="759" t="s">
        <v>490</v>
      </c>
      <c r="C80" s="925" t="s">
        <v>488</v>
      </c>
      <c r="D80" s="809"/>
      <c r="E80" s="926">
        <v>2723862</v>
      </c>
      <c r="F80" s="1161">
        <v>2723862</v>
      </c>
      <c r="G80" s="795">
        <v>0</v>
      </c>
      <c r="H80" s="799">
        <v>210</v>
      </c>
      <c r="I80" s="794">
        <v>0</v>
      </c>
      <c r="J80" s="810">
        <v>210</v>
      </c>
      <c r="K80" s="811" t="s">
        <v>766</v>
      </c>
      <c r="M80" s="793">
        <v>1</v>
      </c>
      <c r="N80" s="799">
        <v>0</v>
      </c>
      <c r="O80" s="795">
        <v>210</v>
      </c>
      <c r="P80" s="794">
        <v>0</v>
      </c>
      <c r="Q80" s="796">
        <v>210</v>
      </c>
      <c r="R80" s="797">
        <v>0</v>
      </c>
      <c r="S80" s="794">
        <v>0</v>
      </c>
      <c r="T80" s="795">
        <v>0</v>
      </c>
      <c r="U80" s="794">
        <v>0</v>
      </c>
      <c r="V80" s="801">
        <v>0</v>
      </c>
      <c r="W80" s="802">
        <v>210</v>
      </c>
      <c r="Y80" s="793">
        <v>0</v>
      </c>
      <c r="Z80" s="795">
        <v>0</v>
      </c>
      <c r="AA80" s="795">
        <v>0</v>
      </c>
      <c r="AB80" s="794">
        <v>0</v>
      </c>
      <c r="AC80" s="802">
        <v>0</v>
      </c>
      <c r="AE80" s="793">
        <v>0</v>
      </c>
      <c r="AF80" s="795">
        <v>0</v>
      </c>
      <c r="AG80" s="795">
        <v>0</v>
      </c>
      <c r="AH80" s="794">
        <v>0</v>
      </c>
      <c r="AI80" s="802">
        <v>0</v>
      </c>
      <c r="AK80" s="923">
        <v>1619.1</v>
      </c>
      <c r="AL80" s="803">
        <v>0</v>
      </c>
      <c r="AM80" s="803">
        <v>0</v>
      </c>
      <c r="AN80" s="804">
        <v>0</v>
      </c>
      <c r="AO80" s="804">
        <v>0</v>
      </c>
      <c r="AP80" s="805">
        <v>1619.1</v>
      </c>
      <c r="AR80" s="805">
        <v>0</v>
      </c>
      <c r="AS80" s="805">
        <v>1619.1</v>
      </c>
      <c r="AU80" s="807">
        <v>0</v>
      </c>
      <c r="AW80" s="759" t="s">
        <v>488</v>
      </c>
      <c r="AX80" s="1173">
        <f t="shared" si="2"/>
        <v>210</v>
      </c>
    </row>
    <row r="81" spans="1:50" s="820" customFormat="1" x14ac:dyDescent="0.25">
      <c r="A81" s="759" t="s">
        <v>944</v>
      </c>
      <c r="B81" s="759" t="s">
        <v>490</v>
      </c>
      <c r="C81" s="925" t="s">
        <v>490</v>
      </c>
      <c r="D81" s="809" t="s">
        <v>945</v>
      </c>
      <c r="E81" s="926" t="s">
        <v>489</v>
      </c>
      <c r="F81" s="1161" t="s">
        <v>489</v>
      </c>
      <c r="G81" s="795">
        <v>0</v>
      </c>
      <c r="H81" s="799">
        <v>0</v>
      </c>
      <c r="I81" s="794">
        <v>0</v>
      </c>
      <c r="J81" s="810">
        <v>0</v>
      </c>
      <c r="K81" s="811" t="s">
        <v>766</v>
      </c>
      <c r="M81" s="793">
        <v>0</v>
      </c>
      <c r="N81" s="799">
        <v>0</v>
      </c>
      <c r="O81" s="795">
        <v>0</v>
      </c>
      <c r="P81" s="794">
        <v>0</v>
      </c>
      <c r="Q81" s="796">
        <v>0</v>
      </c>
      <c r="R81" s="797">
        <v>0</v>
      </c>
      <c r="S81" s="794">
        <v>0</v>
      </c>
      <c r="T81" s="795">
        <v>0</v>
      </c>
      <c r="U81" s="794">
        <v>0</v>
      </c>
      <c r="V81" s="801">
        <v>0</v>
      </c>
      <c r="W81" s="802">
        <v>0</v>
      </c>
      <c r="Y81" s="793">
        <v>0</v>
      </c>
      <c r="Z81" s="795">
        <v>0</v>
      </c>
      <c r="AA81" s="795">
        <v>0</v>
      </c>
      <c r="AB81" s="794">
        <v>0</v>
      </c>
      <c r="AC81" s="802">
        <v>0</v>
      </c>
      <c r="AE81" s="793">
        <v>0</v>
      </c>
      <c r="AF81" s="795">
        <v>0</v>
      </c>
      <c r="AG81" s="795">
        <v>0</v>
      </c>
      <c r="AH81" s="794">
        <v>0</v>
      </c>
      <c r="AI81" s="802">
        <v>0</v>
      </c>
      <c r="AK81" s="923">
        <v>0</v>
      </c>
      <c r="AL81" s="803">
        <v>0</v>
      </c>
      <c r="AM81" s="803">
        <v>0</v>
      </c>
      <c r="AN81" s="804">
        <v>0</v>
      </c>
      <c r="AO81" s="804">
        <v>0</v>
      </c>
      <c r="AP81" s="805">
        <v>0</v>
      </c>
      <c r="AR81" s="805">
        <v>0</v>
      </c>
      <c r="AS81" s="805">
        <v>0</v>
      </c>
      <c r="AU81" s="807">
        <v>0</v>
      </c>
      <c r="AW81" s="759" t="s">
        <v>490</v>
      </c>
      <c r="AX81" s="1173">
        <f t="shared" si="2"/>
        <v>0</v>
      </c>
    </row>
    <row r="82" spans="1:50" s="820" customFormat="1" x14ac:dyDescent="0.25">
      <c r="A82" s="759" t="s">
        <v>946</v>
      </c>
      <c r="B82" s="759" t="s">
        <v>492</v>
      </c>
      <c r="C82" s="925" t="s">
        <v>492</v>
      </c>
      <c r="D82" s="809" t="s">
        <v>947</v>
      </c>
      <c r="E82" s="809" t="s">
        <v>491</v>
      </c>
      <c r="F82" s="867" t="s">
        <v>491</v>
      </c>
      <c r="G82" s="795">
        <v>0</v>
      </c>
      <c r="H82" s="799">
        <v>0</v>
      </c>
      <c r="I82" s="794">
        <v>0</v>
      </c>
      <c r="J82" s="810">
        <v>0</v>
      </c>
      <c r="K82" s="811" t="s">
        <v>766</v>
      </c>
      <c r="M82" s="793">
        <v>0</v>
      </c>
      <c r="N82" s="799">
        <v>0</v>
      </c>
      <c r="O82" s="795">
        <v>0</v>
      </c>
      <c r="P82" s="794">
        <v>0</v>
      </c>
      <c r="Q82" s="796">
        <v>0</v>
      </c>
      <c r="R82" s="797">
        <v>0</v>
      </c>
      <c r="S82" s="794">
        <v>0</v>
      </c>
      <c r="T82" s="795">
        <v>0</v>
      </c>
      <c r="U82" s="794">
        <v>0</v>
      </c>
      <c r="V82" s="801">
        <v>0</v>
      </c>
      <c r="W82" s="802">
        <v>0</v>
      </c>
      <c r="Y82" s="793">
        <v>0</v>
      </c>
      <c r="Z82" s="795">
        <v>0</v>
      </c>
      <c r="AA82" s="795">
        <v>0</v>
      </c>
      <c r="AB82" s="794">
        <v>0</v>
      </c>
      <c r="AC82" s="802">
        <v>0</v>
      </c>
      <c r="AE82" s="793">
        <v>0</v>
      </c>
      <c r="AF82" s="795">
        <v>0</v>
      </c>
      <c r="AG82" s="795">
        <v>0</v>
      </c>
      <c r="AH82" s="794">
        <v>0</v>
      </c>
      <c r="AI82" s="802">
        <v>0</v>
      </c>
      <c r="AK82" s="923">
        <v>0</v>
      </c>
      <c r="AL82" s="803">
        <v>0</v>
      </c>
      <c r="AM82" s="803">
        <v>0</v>
      </c>
      <c r="AN82" s="804">
        <v>0</v>
      </c>
      <c r="AO82" s="804">
        <v>0</v>
      </c>
      <c r="AP82" s="805">
        <v>0</v>
      </c>
      <c r="AR82" s="805">
        <v>0</v>
      </c>
      <c r="AS82" s="805">
        <v>0</v>
      </c>
      <c r="AU82" s="807">
        <v>0</v>
      </c>
      <c r="AW82" s="759" t="s">
        <v>492</v>
      </c>
      <c r="AX82" s="1173">
        <f t="shared" si="2"/>
        <v>0</v>
      </c>
    </row>
    <row r="83" spans="1:50" s="820" customFormat="1" x14ac:dyDescent="0.25">
      <c r="A83" s="759" t="s">
        <v>948</v>
      </c>
      <c r="B83" s="759" t="e">
        <v>#N/A</v>
      </c>
      <c r="C83" s="927" t="s">
        <v>494</v>
      </c>
      <c r="D83" s="809"/>
      <c r="E83" s="809" t="s">
        <v>493</v>
      </c>
      <c r="F83" s="867" t="s">
        <v>493</v>
      </c>
      <c r="G83" s="795">
        <v>0</v>
      </c>
      <c r="H83" s="799">
        <v>210</v>
      </c>
      <c r="I83" s="794">
        <v>0</v>
      </c>
      <c r="J83" s="810">
        <v>210</v>
      </c>
      <c r="K83" s="811" t="s">
        <v>766</v>
      </c>
      <c r="M83" s="793">
        <v>1</v>
      </c>
      <c r="N83" s="799">
        <v>0</v>
      </c>
      <c r="O83" s="795">
        <v>210</v>
      </c>
      <c r="P83" s="794">
        <v>165</v>
      </c>
      <c r="Q83" s="796">
        <v>375</v>
      </c>
      <c r="R83" s="797">
        <v>0</v>
      </c>
      <c r="S83" s="794">
        <v>0</v>
      </c>
      <c r="T83" s="795">
        <v>0</v>
      </c>
      <c r="U83" s="794">
        <v>0</v>
      </c>
      <c r="V83" s="801">
        <v>0</v>
      </c>
      <c r="W83" s="802">
        <v>375</v>
      </c>
      <c r="Y83" s="793">
        <v>0</v>
      </c>
      <c r="Z83" s="795">
        <v>0</v>
      </c>
      <c r="AA83" s="795">
        <v>0</v>
      </c>
      <c r="AB83" s="794">
        <v>0</v>
      </c>
      <c r="AC83" s="802">
        <v>0</v>
      </c>
      <c r="AE83" s="793">
        <v>0</v>
      </c>
      <c r="AF83" s="795">
        <v>0</v>
      </c>
      <c r="AG83" s="795">
        <v>0</v>
      </c>
      <c r="AH83" s="794">
        <v>0</v>
      </c>
      <c r="AI83" s="802">
        <v>0</v>
      </c>
      <c r="AK83" s="923">
        <v>1619.1</v>
      </c>
      <c r="AL83" s="803">
        <v>0</v>
      </c>
      <c r="AM83" s="803">
        <v>0</v>
      </c>
      <c r="AN83" s="804">
        <v>0</v>
      </c>
      <c r="AO83" s="804">
        <v>0</v>
      </c>
      <c r="AP83" s="805">
        <v>1619.1</v>
      </c>
      <c r="AR83" s="805">
        <v>0</v>
      </c>
      <c r="AS83" s="805">
        <v>1619.1</v>
      </c>
      <c r="AU83" s="807">
        <v>0</v>
      </c>
      <c r="AW83" s="759" t="s">
        <v>494</v>
      </c>
      <c r="AX83" s="1173">
        <f t="shared" si="2"/>
        <v>210</v>
      </c>
    </row>
    <row r="84" spans="1:50" s="820" customFormat="1" x14ac:dyDescent="0.25">
      <c r="A84" s="759" t="s">
        <v>949</v>
      </c>
      <c r="B84" s="759" t="s">
        <v>496</v>
      </c>
      <c r="C84" s="925" t="s">
        <v>496</v>
      </c>
      <c r="D84" s="809"/>
      <c r="E84" s="929" t="s">
        <v>495</v>
      </c>
      <c r="F84" s="1163" t="s">
        <v>495</v>
      </c>
      <c r="G84" s="795">
        <v>0</v>
      </c>
      <c r="H84" s="799">
        <v>0</v>
      </c>
      <c r="I84" s="794">
        <v>0</v>
      </c>
      <c r="J84" s="810">
        <v>0</v>
      </c>
      <c r="K84" s="811" t="s">
        <v>766</v>
      </c>
      <c r="M84" s="793">
        <v>0</v>
      </c>
      <c r="N84" s="799">
        <v>0</v>
      </c>
      <c r="O84" s="795">
        <v>0</v>
      </c>
      <c r="P84" s="794">
        <v>0</v>
      </c>
      <c r="Q84" s="796">
        <v>0</v>
      </c>
      <c r="R84" s="797">
        <v>0</v>
      </c>
      <c r="S84" s="794">
        <v>0</v>
      </c>
      <c r="T84" s="795">
        <v>0</v>
      </c>
      <c r="U84" s="794">
        <v>0</v>
      </c>
      <c r="V84" s="801">
        <v>0</v>
      </c>
      <c r="W84" s="802">
        <v>0</v>
      </c>
      <c r="Y84" s="793">
        <v>0</v>
      </c>
      <c r="Z84" s="795">
        <v>0</v>
      </c>
      <c r="AA84" s="795">
        <v>0</v>
      </c>
      <c r="AB84" s="794">
        <v>0</v>
      </c>
      <c r="AC84" s="802">
        <v>0</v>
      </c>
      <c r="AE84" s="793">
        <v>0</v>
      </c>
      <c r="AF84" s="795">
        <v>0</v>
      </c>
      <c r="AG84" s="795">
        <v>0</v>
      </c>
      <c r="AH84" s="794">
        <v>0</v>
      </c>
      <c r="AI84" s="802">
        <v>0</v>
      </c>
      <c r="AK84" s="923">
        <v>0</v>
      </c>
      <c r="AL84" s="803">
        <v>0</v>
      </c>
      <c r="AM84" s="803">
        <v>0</v>
      </c>
      <c r="AN84" s="804">
        <v>0</v>
      </c>
      <c r="AO84" s="804">
        <v>0</v>
      </c>
      <c r="AP84" s="805">
        <v>0</v>
      </c>
      <c r="AR84" s="805">
        <v>0</v>
      </c>
      <c r="AS84" s="805">
        <v>0</v>
      </c>
      <c r="AU84" s="807">
        <v>0</v>
      </c>
      <c r="AW84" s="759" t="s">
        <v>496</v>
      </c>
      <c r="AX84" s="1173">
        <f t="shared" si="2"/>
        <v>0</v>
      </c>
    </row>
    <row r="85" spans="1:50" s="820" customFormat="1" x14ac:dyDescent="0.25">
      <c r="A85" s="759" t="s">
        <v>950</v>
      </c>
      <c r="B85" s="759" t="s">
        <v>497</v>
      </c>
      <c r="C85" s="925" t="s">
        <v>497</v>
      </c>
      <c r="D85" s="809"/>
      <c r="E85" s="928">
        <v>2549324</v>
      </c>
      <c r="F85" s="1162">
        <v>2549324</v>
      </c>
      <c r="G85" s="795">
        <v>720</v>
      </c>
      <c r="H85" s="799">
        <v>840</v>
      </c>
      <c r="I85" s="794">
        <v>360</v>
      </c>
      <c r="J85" s="810">
        <v>1920</v>
      </c>
      <c r="K85" s="811" t="s">
        <v>766</v>
      </c>
      <c r="M85" s="793">
        <v>1.515E-2</v>
      </c>
      <c r="N85" s="799">
        <v>0</v>
      </c>
      <c r="O85" s="795">
        <v>0</v>
      </c>
      <c r="P85" s="794">
        <v>30</v>
      </c>
      <c r="Q85" s="796">
        <v>30</v>
      </c>
      <c r="R85" s="797">
        <v>0.46970000000000001</v>
      </c>
      <c r="S85" s="794">
        <v>338</v>
      </c>
      <c r="T85" s="795">
        <v>395</v>
      </c>
      <c r="U85" s="794">
        <v>169</v>
      </c>
      <c r="V85" s="801">
        <v>902</v>
      </c>
      <c r="W85" s="802">
        <v>932</v>
      </c>
      <c r="Y85" s="793">
        <v>0</v>
      </c>
      <c r="Z85" s="795">
        <v>0</v>
      </c>
      <c r="AA85" s="795">
        <v>0</v>
      </c>
      <c r="AB85" s="794">
        <v>0</v>
      </c>
      <c r="AC85" s="802">
        <v>0</v>
      </c>
      <c r="AE85" s="793">
        <v>0</v>
      </c>
      <c r="AF85" s="795">
        <v>0</v>
      </c>
      <c r="AG85" s="795">
        <v>0</v>
      </c>
      <c r="AH85" s="794">
        <v>0</v>
      </c>
      <c r="AI85" s="802">
        <v>0</v>
      </c>
      <c r="AK85" s="923">
        <v>14803.2</v>
      </c>
      <c r="AL85" s="803">
        <v>0</v>
      </c>
      <c r="AM85" s="803">
        <v>0</v>
      </c>
      <c r="AN85" s="804">
        <v>0</v>
      </c>
      <c r="AO85" s="804">
        <v>0</v>
      </c>
      <c r="AP85" s="805">
        <v>14803.2</v>
      </c>
      <c r="AR85" s="805">
        <v>0</v>
      </c>
      <c r="AS85" s="805">
        <v>14803.2</v>
      </c>
      <c r="AU85" s="807">
        <v>0</v>
      </c>
      <c r="AW85" s="759" t="s">
        <v>497</v>
      </c>
      <c r="AX85" s="1173">
        <f t="shared" si="2"/>
        <v>1920</v>
      </c>
    </row>
    <row r="86" spans="1:50" s="820" customFormat="1" x14ac:dyDescent="0.25">
      <c r="A86" s="759" t="s">
        <v>951</v>
      </c>
      <c r="B86" s="759" t="s">
        <v>499</v>
      </c>
      <c r="C86" s="925" t="s">
        <v>499</v>
      </c>
      <c r="D86" s="809" t="s">
        <v>952</v>
      </c>
      <c r="E86" s="809" t="s">
        <v>498</v>
      </c>
      <c r="F86" s="867" t="s">
        <v>498</v>
      </c>
      <c r="G86" s="795">
        <v>108</v>
      </c>
      <c r="H86" s="799">
        <v>0</v>
      </c>
      <c r="I86" s="794">
        <v>0</v>
      </c>
      <c r="J86" s="810">
        <v>108</v>
      </c>
      <c r="K86" s="811" t="s">
        <v>766</v>
      </c>
      <c r="M86" s="793">
        <v>0</v>
      </c>
      <c r="N86" s="799">
        <v>0</v>
      </c>
      <c r="O86" s="795">
        <v>0</v>
      </c>
      <c r="P86" s="794">
        <v>0</v>
      </c>
      <c r="Q86" s="796">
        <v>0</v>
      </c>
      <c r="R86" s="797">
        <v>1</v>
      </c>
      <c r="S86" s="794">
        <v>108</v>
      </c>
      <c r="T86" s="795">
        <v>0</v>
      </c>
      <c r="U86" s="794">
        <v>0</v>
      </c>
      <c r="V86" s="801">
        <v>108</v>
      </c>
      <c r="W86" s="802">
        <v>108</v>
      </c>
      <c r="Y86" s="793">
        <v>0</v>
      </c>
      <c r="Z86" s="795">
        <v>0</v>
      </c>
      <c r="AA86" s="795">
        <v>0</v>
      </c>
      <c r="AB86" s="794">
        <v>0</v>
      </c>
      <c r="AC86" s="802">
        <v>0</v>
      </c>
      <c r="AE86" s="793">
        <v>0</v>
      </c>
      <c r="AF86" s="795">
        <v>0</v>
      </c>
      <c r="AG86" s="795">
        <v>0</v>
      </c>
      <c r="AH86" s="794">
        <v>0</v>
      </c>
      <c r="AI86" s="802">
        <v>0</v>
      </c>
      <c r="AK86" s="923">
        <v>832.68</v>
      </c>
      <c r="AL86" s="803">
        <v>0</v>
      </c>
      <c r="AM86" s="803">
        <v>0</v>
      </c>
      <c r="AN86" s="804">
        <v>0</v>
      </c>
      <c r="AO86" s="804">
        <v>0</v>
      </c>
      <c r="AP86" s="805">
        <v>832.68</v>
      </c>
      <c r="AR86" s="805">
        <v>0</v>
      </c>
      <c r="AS86" s="805">
        <v>832.68</v>
      </c>
      <c r="AU86" s="807">
        <v>0</v>
      </c>
      <c r="AW86" s="759" t="s">
        <v>499</v>
      </c>
      <c r="AX86" s="1173">
        <f t="shared" si="2"/>
        <v>108</v>
      </c>
    </row>
    <row r="87" spans="1:50" s="820" customFormat="1" x14ac:dyDescent="0.25">
      <c r="A87" s="759" t="s">
        <v>953</v>
      </c>
      <c r="B87" s="759" t="s">
        <v>500</v>
      </c>
      <c r="C87" s="927" t="s">
        <v>500</v>
      </c>
      <c r="D87" s="809"/>
      <c r="E87" s="809">
        <v>2519477</v>
      </c>
      <c r="F87" s="867">
        <v>2519477</v>
      </c>
      <c r="G87" s="795">
        <v>0</v>
      </c>
      <c r="H87" s="799">
        <v>0</v>
      </c>
      <c r="I87" s="794">
        <v>0</v>
      </c>
      <c r="J87" s="810">
        <v>0</v>
      </c>
      <c r="K87" s="811" t="s">
        <v>766</v>
      </c>
      <c r="M87" s="793">
        <v>0</v>
      </c>
      <c r="N87" s="799">
        <v>0</v>
      </c>
      <c r="O87" s="795">
        <v>0</v>
      </c>
      <c r="P87" s="794">
        <v>0</v>
      </c>
      <c r="Q87" s="796">
        <v>0</v>
      </c>
      <c r="R87" s="797">
        <v>0</v>
      </c>
      <c r="S87" s="794">
        <v>0</v>
      </c>
      <c r="T87" s="795">
        <v>0</v>
      </c>
      <c r="U87" s="794">
        <v>0</v>
      </c>
      <c r="V87" s="801">
        <v>0</v>
      </c>
      <c r="W87" s="802">
        <v>0</v>
      </c>
      <c r="Y87" s="793">
        <v>0</v>
      </c>
      <c r="Z87" s="795">
        <v>0</v>
      </c>
      <c r="AA87" s="795">
        <v>0</v>
      </c>
      <c r="AB87" s="794">
        <v>0</v>
      </c>
      <c r="AC87" s="802">
        <v>0</v>
      </c>
      <c r="AE87" s="793">
        <v>0</v>
      </c>
      <c r="AF87" s="795">
        <v>0</v>
      </c>
      <c r="AG87" s="795">
        <v>0</v>
      </c>
      <c r="AH87" s="794">
        <v>0</v>
      </c>
      <c r="AI87" s="802">
        <v>0</v>
      </c>
      <c r="AK87" s="923">
        <v>0</v>
      </c>
      <c r="AL87" s="803">
        <v>0</v>
      </c>
      <c r="AM87" s="803">
        <v>0</v>
      </c>
      <c r="AN87" s="804">
        <v>0</v>
      </c>
      <c r="AO87" s="804">
        <v>0</v>
      </c>
      <c r="AP87" s="805">
        <v>0</v>
      </c>
      <c r="AR87" s="805">
        <v>0</v>
      </c>
      <c r="AS87" s="805">
        <v>0</v>
      </c>
      <c r="AU87" s="807">
        <v>0</v>
      </c>
      <c r="AW87" s="759" t="s">
        <v>500</v>
      </c>
      <c r="AX87" s="1173">
        <f t="shared" si="2"/>
        <v>0</v>
      </c>
    </row>
    <row r="88" spans="1:50" s="820" customFormat="1" x14ac:dyDescent="0.25">
      <c r="A88" s="759" t="s">
        <v>954</v>
      </c>
      <c r="B88" s="759" t="s">
        <v>502</v>
      </c>
      <c r="C88" s="925" t="s">
        <v>502</v>
      </c>
      <c r="D88" s="809"/>
      <c r="E88" s="809" t="s">
        <v>501</v>
      </c>
      <c r="F88" s="867" t="s">
        <v>501</v>
      </c>
      <c r="G88" s="795">
        <v>0</v>
      </c>
      <c r="H88" s="799">
        <v>0</v>
      </c>
      <c r="I88" s="794">
        <v>0</v>
      </c>
      <c r="J88" s="810">
        <v>0</v>
      </c>
      <c r="K88" s="811" t="s">
        <v>766</v>
      </c>
      <c r="M88" s="793">
        <v>1</v>
      </c>
      <c r="N88" s="799">
        <v>0</v>
      </c>
      <c r="O88" s="795">
        <v>0</v>
      </c>
      <c r="P88" s="794">
        <v>165</v>
      </c>
      <c r="Q88" s="796">
        <v>165</v>
      </c>
      <c r="R88" s="797">
        <v>0</v>
      </c>
      <c r="S88" s="794">
        <v>0</v>
      </c>
      <c r="T88" s="795">
        <v>0</v>
      </c>
      <c r="U88" s="794">
        <v>0</v>
      </c>
      <c r="V88" s="801">
        <v>0</v>
      </c>
      <c r="W88" s="802">
        <v>165</v>
      </c>
      <c r="Y88" s="793">
        <v>0</v>
      </c>
      <c r="Z88" s="795">
        <v>0</v>
      </c>
      <c r="AA88" s="795">
        <v>0</v>
      </c>
      <c r="AB88" s="794">
        <v>0</v>
      </c>
      <c r="AC88" s="802">
        <v>0</v>
      </c>
      <c r="AE88" s="793">
        <v>0</v>
      </c>
      <c r="AF88" s="795">
        <v>0</v>
      </c>
      <c r="AG88" s="795">
        <v>0</v>
      </c>
      <c r="AH88" s="794">
        <v>0</v>
      </c>
      <c r="AI88" s="802">
        <v>0</v>
      </c>
      <c r="AK88" s="923">
        <v>0</v>
      </c>
      <c r="AL88" s="803">
        <v>0</v>
      </c>
      <c r="AM88" s="803">
        <v>0</v>
      </c>
      <c r="AN88" s="804">
        <v>0</v>
      </c>
      <c r="AO88" s="804">
        <v>0</v>
      </c>
      <c r="AP88" s="805">
        <v>0</v>
      </c>
      <c r="AR88" s="805">
        <v>0</v>
      </c>
      <c r="AS88" s="805">
        <v>0</v>
      </c>
      <c r="AU88" s="807">
        <v>0</v>
      </c>
      <c r="AW88" s="759" t="s">
        <v>502</v>
      </c>
      <c r="AX88" s="1173">
        <f t="shared" si="2"/>
        <v>0</v>
      </c>
    </row>
    <row r="89" spans="1:50" s="820" customFormat="1" x14ac:dyDescent="0.25">
      <c r="A89" s="759" t="s">
        <v>955</v>
      </c>
      <c r="B89" s="759" t="s">
        <v>504</v>
      </c>
      <c r="C89" s="930" t="s">
        <v>504</v>
      </c>
      <c r="D89" s="809" t="s">
        <v>956</v>
      </c>
      <c r="E89" s="809" t="s">
        <v>503</v>
      </c>
      <c r="F89" s="867" t="s">
        <v>503</v>
      </c>
      <c r="G89" s="795">
        <v>0</v>
      </c>
      <c r="H89" s="799">
        <v>0</v>
      </c>
      <c r="I89" s="794">
        <v>0</v>
      </c>
      <c r="J89" s="810">
        <v>0</v>
      </c>
      <c r="K89" s="811" t="s">
        <v>766</v>
      </c>
      <c r="M89" s="793">
        <v>0</v>
      </c>
      <c r="N89" s="799">
        <v>0</v>
      </c>
      <c r="O89" s="795">
        <v>0</v>
      </c>
      <c r="P89" s="794">
        <v>0</v>
      </c>
      <c r="Q89" s="796">
        <v>0</v>
      </c>
      <c r="R89" s="797">
        <v>0</v>
      </c>
      <c r="S89" s="794">
        <v>0</v>
      </c>
      <c r="T89" s="795">
        <v>0</v>
      </c>
      <c r="U89" s="794">
        <v>0</v>
      </c>
      <c r="V89" s="801">
        <v>0</v>
      </c>
      <c r="W89" s="802">
        <v>0</v>
      </c>
      <c r="Y89" s="793">
        <v>0</v>
      </c>
      <c r="Z89" s="795">
        <v>0</v>
      </c>
      <c r="AA89" s="795">
        <v>0</v>
      </c>
      <c r="AB89" s="794">
        <v>0</v>
      </c>
      <c r="AC89" s="802">
        <v>0</v>
      </c>
      <c r="AE89" s="793">
        <v>0</v>
      </c>
      <c r="AF89" s="795">
        <v>0</v>
      </c>
      <c r="AG89" s="795">
        <v>0</v>
      </c>
      <c r="AH89" s="794">
        <v>0</v>
      </c>
      <c r="AI89" s="802">
        <v>0</v>
      </c>
      <c r="AK89" s="923">
        <v>0</v>
      </c>
      <c r="AL89" s="803">
        <v>0</v>
      </c>
      <c r="AM89" s="803">
        <v>0</v>
      </c>
      <c r="AN89" s="804">
        <v>0</v>
      </c>
      <c r="AO89" s="804">
        <v>0</v>
      </c>
      <c r="AP89" s="805">
        <v>0</v>
      </c>
      <c r="AR89" s="805">
        <v>0</v>
      </c>
      <c r="AS89" s="805">
        <v>0</v>
      </c>
      <c r="AU89" s="807">
        <v>0</v>
      </c>
      <c r="AW89" s="759" t="s">
        <v>504</v>
      </c>
      <c r="AX89" s="1173">
        <f t="shared" si="2"/>
        <v>0</v>
      </c>
    </row>
    <row r="90" spans="1:50" s="820" customFormat="1" x14ac:dyDescent="0.25">
      <c r="A90" s="759" t="s">
        <v>957</v>
      </c>
      <c r="B90" s="759" t="s">
        <v>505</v>
      </c>
      <c r="C90" s="927" t="s">
        <v>505</v>
      </c>
      <c r="D90" s="809" t="s">
        <v>958</v>
      </c>
      <c r="E90" s="809">
        <v>205852</v>
      </c>
      <c r="F90" s="867">
        <v>205852</v>
      </c>
      <c r="G90" s="795">
        <v>0</v>
      </c>
      <c r="H90" s="799">
        <v>0</v>
      </c>
      <c r="I90" s="794">
        <v>0</v>
      </c>
      <c r="J90" s="810">
        <v>0</v>
      </c>
      <c r="K90" s="811" t="s">
        <v>766</v>
      </c>
      <c r="M90" s="793">
        <v>0</v>
      </c>
      <c r="N90" s="799">
        <v>0</v>
      </c>
      <c r="O90" s="795">
        <v>0</v>
      </c>
      <c r="P90" s="794">
        <v>0</v>
      </c>
      <c r="Q90" s="796">
        <v>0</v>
      </c>
      <c r="R90" s="797">
        <v>0</v>
      </c>
      <c r="S90" s="794">
        <v>0</v>
      </c>
      <c r="T90" s="795">
        <v>0</v>
      </c>
      <c r="U90" s="794">
        <v>0</v>
      </c>
      <c r="V90" s="801">
        <v>0</v>
      </c>
      <c r="W90" s="802">
        <v>0</v>
      </c>
      <c r="Y90" s="793">
        <v>0</v>
      </c>
      <c r="Z90" s="795">
        <v>0</v>
      </c>
      <c r="AA90" s="795">
        <v>0</v>
      </c>
      <c r="AB90" s="794">
        <v>0</v>
      </c>
      <c r="AC90" s="802">
        <v>0</v>
      </c>
      <c r="AE90" s="793">
        <v>0</v>
      </c>
      <c r="AF90" s="795">
        <v>0</v>
      </c>
      <c r="AG90" s="795">
        <v>0</v>
      </c>
      <c r="AH90" s="794">
        <v>0</v>
      </c>
      <c r="AI90" s="802">
        <v>0</v>
      </c>
      <c r="AK90" s="923">
        <v>0</v>
      </c>
      <c r="AL90" s="803">
        <v>0</v>
      </c>
      <c r="AM90" s="803">
        <v>0</v>
      </c>
      <c r="AN90" s="804">
        <v>0</v>
      </c>
      <c r="AO90" s="804">
        <v>0</v>
      </c>
      <c r="AP90" s="805">
        <v>0</v>
      </c>
      <c r="AR90" s="805">
        <v>0</v>
      </c>
      <c r="AS90" s="805">
        <v>0</v>
      </c>
      <c r="AU90" s="807">
        <v>0</v>
      </c>
      <c r="AW90" s="759" t="s">
        <v>505</v>
      </c>
      <c r="AX90" s="1173">
        <f t="shared" si="2"/>
        <v>0</v>
      </c>
    </row>
    <row r="91" spans="1:50" s="820" customFormat="1" x14ac:dyDescent="0.25">
      <c r="A91" s="759" t="s">
        <v>959</v>
      </c>
      <c r="B91" s="759" t="e">
        <v>#N/A</v>
      </c>
      <c r="C91" s="927" t="s">
        <v>506</v>
      </c>
      <c r="D91" s="809"/>
      <c r="E91" s="809">
        <v>205902</v>
      </c>
      <c r="F91" s="867">
        <v>205902</v>
      </c>
      <c r="G91" s="795">
        <v>0</v>
      </c>
      <c r="H91" s="799">
        <v>0</v>
      </c>
      <c r="I91" s="794">
        <v>0</v>
      </c>
      <c r="J91" s="810">
        <v>0</v>
      </c>
      <c r="K91" s="811" t="s">
        <v>766</v>
      </c>
      <c r="M91" s="793">
        <v>0</v>
      </c>
      <c r="N91" s="799">
        <v>0</v>
      </c>
      <c r="O91" s="795">
        <v>0</v>
      </c>
      <c r="P91" s="794">
        <v>0</v>
      </c>
      <c r="Q91" s="796">
        <v>0</v>
      </c>
      <c r="R91" s="797">
        <v>0</v>
      </c>
      <c r="S91" s="794">
        <v>0</v>
      </c>
      <c r="T91" s="795">
        <v>0</v>
      </c>
      <c r="U91" s="794">
        <v>0</v>
      </c>
      <c r="V91" s="801">
        <v>0</v>
      </c>
      <c r="W91" s="802">
        <v>0</v>
      </c>
      <c r="Y91" s="793">
        <v>0</v>
      </c>
      <c r="Z91" s="795">
        <v>0</v>
      </c>
      <c r="AA91" s="795">
        <v>0</v>
      </c>
      <c r="AB91" s="794">
        <v>0</v>
      </c>
      <c r="AC91" s="802">
        <v>0</v>
      </c>
      <c r="AE91" s="793">
        <v>0</v>
      </c>
      <c r="AF91" s="795">
        <v>0</v>
      </c>
      <c r="AG91" s="795">
        <v>0</v>
      </c>
      <c r="AH91" s="794">
        <v>0</v>
      </c>
      <c r="AI91" s="802">
        <v>0</v>
      </c>
      <c r="AK91" s="923">
        <v>0</v>
      </c>
      <c r="AL91" s="803">
        <v>0</v>
      </c>
      <c r="AM91" s="803">
        <v>0</v>
      </c>
      <c r="AN91" s="804">
        <v>0</v>
      </c>
      <c r="AO91" s="804">
        <v>0</v>
      </c>
      <c r="AP91" s="805">
        <v>0</v>
      </c>
      <c r="AR91" s="805">
        <v>0</v>
      </c>
      <c r="AS91" s="805">
        <v>0</v>
      </c>
      <c r="AU91" s="807">
        <v>0</v>
      </c>
      <c r="AW91" s="759" t="s">
        <v>506</v>
      </c>
      <c r="AX91" s="1173">
        <f t="shared" si="2"/>
        <v>0</v>
      </c>
    </row>
    <row r="92" spans="1:50" s="820" customFormat="1" x14ac:dyDescent="0.25">
      <c r="A92" s="759" t="s">
        <v>960</v>
      </c>
      <c r="B92" s="759" t="s">
        <v>507</v>
      </c>
      <c r="C92" s="927" t="s">
        <v>507</v>
      </c>
      <c r="D92" s="809"/>
      <c r="E92" s="809">
        <v>205922</v>
      </c>
      <c r="F92" s="867">
        <v>205922</v>
      </c>
      <c r="G92" s="795">
        <v>252</v>
      </c>
      <c r="H92" s="799">
        <v>210</v>
      </c>
      <c r="I92" s="794">
        <v>165</v>
      </c>
      <c r="J92" s="810">
        <v>627</v>
      </c>
      <c r="K92" s="811" t="s">
        <v>766</v>
      </c>
      <c r="M92" s="793">
        <v>0.88785000000000003</v>
      </c>
      <c r="N92" s="799">
        <v>180</v>
      </c>
      <c r="O92" s="795">
        <v>210</v>
      </c>
      <c r="P92" s="794">
        <v>165</v>
      </c>
      <c r="Q92" s="796">
        <v>555</v>
      </c>
      <c r="R92" s="797">
        <v>0.11215</v>
      </c>
      <c r="S92" s="794">
        <v>28</v>
      </c>
      <c r="T92" s="795">
        <v>24</v>
      </c>
      <c r="U92" s="794">
        <v>19</v>
      </c>
      <c r="V92" s="801">
        <v>71</v>
      </c>
      <c r="W92" s="802">
        <v>626</v>
      </c>
      <c r="Y92" s="793">
        <v>0</v>
      </c>
      <c r="Z92" s="795">
        <v>0</v>
      </c>
      <c r="AA92" s="795">
        <v>0</v>
      </c>
      <c r="AB92" s="794">
        <v>0</v>
      </c>
      <c r="AC92" s="802">
        <v>0</v>
      </c>
      <c r="AE92" s="793">
        <v>0</v>
      </c>
      <c r="AF92" s="795">
        <v>0</v>
      </c>
      <c r="AG92" s="795">
        <v>0</v>
      </c>
      <c r="AH92" s="794">
        <v>0</v>
      </c>
      <c r="AI92" s="802">
        <v>0</v>
      </c>
      <c r="AK92" s="923">
        <v>4834.17</v>
      </c>
      <c r="AL92" s="803">
        <v>0</v>
      </c>
      <c r="AM92" s="803">
        <v>0</v>
      </c>
      <c r="AN92" s="804">
        <v>0</v>
      </c>
      <c r="AO92" s="804">
        <v>0</v>
      </c>
      <c r="AP92" s="805">
        <v>4834.17</v>
      </c>
      <c r="AR92" s="805">
        <v>0</v>
      </c>
      <c r="AS92" s="805">
        <v>4834.17</v>
      </c>
      <c r="AU92" s="807">
        <v>0</v>
      </c>
      <c r="AW92" s="759" t="s">
        <v>507</v>
      </c>
      <c r="AX92" s="1173">
        <f t="shared" si="2"/>
        <v>627</v>
      </c>
    </row>
    <row r="93" spans="1:50" s="820" customFormat="1" x14ac:dyDescent="0.25">
      <c r="A93" s="759" t="s">
        <v>961</v>
      </c>
      <c r="B93" s="759" t="s">
        <v>509</v>
      </c>
      <c r="C93" s="808" t="s">
        <v>509</v>
      </c>
      <c r="D93" s="809" t="s">
        <v>962</v>
      </c>
      <c r="E93" s="809" t="s">
        <v>508</v>
      </c>
      <c r="F93" s="867" t="s">
        <v>508</v>
      </c>
      <c r="G93" s="795">
        <v>0</v>
      </c>
      <c r="H93" s="799">
        <v>0</v>
      </c>
      <c r="I93" s="794">
        <v>0</v>
      </c>
      <c r="J93" s="810">
        <v>0</v>
      </c>
      <c r="K93" s="811" t="s">
        <v>766</v>
      </c>
      <c r="M93" s="793">
        <v>0</v>
      </c>
      <c r="N93" s="799">
        <v>0</v>
      </c>
      <c r="O93" s="795">
        <v>0</v>
      </c>
      <c r="P93" s="794">
        <v>0</v>
      </c>
      <c r="Q93" s="796">
        <v>0</v>
      </c>
      <c r="R93" s="797">
        <v>0</v>
      </c>
      <c r="S93" s="794">
        <v>0</v>
      </c>
      <c r="T93" s="795">
        <v>0</v>
      </c>
      <c r="U93" s="794">
        <v>0</v>
      </c>
      <c r="V93" s="801">
        <v>0</v>
      </c>
      <c r="W93" s="802">
        <v>0</v>
      </c>
      <c r="Y93" s="793">
        <v>0</v>
      </c>
      <c r="Z93" s="795">
        <v>0</v>
      </c>
      <c r="AA93" s="795">
        <v>0</v>
      </c>
      <c r="AB93" s="794">
        <v>0</v>
      </c>
      <c r="AC93" s="802">
        <v>0</v>
      </c>
      <c r="AE93" s="793">
        <v>0</v>
      </c>
      <c r="AF93" s="795">
        <v>0</v>
      </c>
      <c r="AG93" s="795">
        <v>0</v>
      </c>
      <c r="AH93" s="794">
        <v>0</v>
      </c>
      <c r="AI93" s="802">
        <v>0</v>
      </c>
      <c r="AK93" s="923">
        <v>0</v>
      </c>
      <c r="AL93" s="803">
        <v>0</v>
      </c>
      <c r="AM93" s="803">
        <v>0</v>
      </c>
      <c r="AN93" s="804">
        <v>0</v>
      </c>
      <c r="AO93" s="804">
        <v>0</v>
      </c>
      <c r="AP93" s="805">
        <v>0</v>
      </c>
      <c r="AR93" s="805">
        <v>0</v>
      </c>
      <c r="AS93" s="805">
        <v>0</v>
      </c>
      <c r="AU93" s="807">
        <v>0</v>
      </c>
      <c r="AW93" s="759" t="s">
        <v>509</v>
      </c>
      <c r="AX93" s="1173">
        <f t="shared" si="2"/>
        <v>0</v>
      </c>
    </row>
    <row r="94" spans="1:50" s="820" customFormat="1" x14ac:dyDescent="0.25">
      <c r="A94" s="759" t="s">
        <v>963</v>
      </c>
      <c r="B94" s="759" t="s">
        <v>511</v>
      </c>
      <c r="C94" s="931" t="s">
        <v>511</v>
      </c>
      <c r="D94" s="809" t="s">
        <v>964</v>
      </c>
      <c r="E94" s="809" t="s">
        <v>510</v>
      </c>
      <c r="F94" s="867" t="s">
        <v>510</v>
      </c>
      <c r="G94" s="795">
        <v>540</v>
      </c>
      <c r="H94" s="799">
        <v>630</v>
      </c>
      <c r="I94" s="794">
        <v>660</v>
      </c>
      <c r="J94" s="810">
        <v>1830</v>
      </c>
      <c r="K94" s="811" t="s">
        <v>766</v>
      </c>
      <c r="M94" s="793">
        <v>0.43859999999999999</v>
      </c>
      <c r="N94" s="799">
        <v>360</v>
      </c>
      <c r="O94" s="795">
        <v>210</v>
      </c>
      <c r="P94" s="794">
        <v>165</v>
      </c>
      <c r="Q94" s="796">
        <v>735</v>
      </c>
      <c r="R94" s="797">
        <v>0</v>
      </c>
      <c r="S94" s="794">
        <v>0</v>
      </c>
      <c r="T94" s="795">
        <v>0</v>
      </c>
      <c r="U94" s="794">
        <v>0</v>
      </c>
      <c r="V94" s="801">
        <v>0</v>
      </c>
      <c r="W94" s="802">
        <v>735</v>
      </c>
      <c r="Y94" s="793">
        <v>0</v>
      </c>
      <c r="Z94" s="795">
        <v>0</v>
      </c>
      <c r="AA94" s="795">
        <v>0</v>
      </c>
      <c r="AB94" s="794">
        <v>0</v>
      </c>
      <c r="AC94" s="802">
        <v>0</v>
      </c>
      <c r="AE94" s="793">
        <v>0</v>
      </c>
      <c r="AF94" s="795">
        <v>0</v>
      </c>
      <c r="AG94" s="795">
        <v>0</v>
      </c>
      <c r="AH94" s="794">
        <v>0</v>
      </c>
      <c r="AI94" s="802">
        <v>0</v>
      </c>
      <c r="AK94" s="923">
        <v>14109.3</v>
      </c>
      <c r="AL94" s="803">
        <v>0</v>
      </c>
      <c r="AM94" s="803">
        <v>0</v>
      </c>
      <c r="AN94" s="804">
        <v>0</v>
      </c>
      <c r="AO94" s="804">
        <v>0</v>
      </c>
      <c r="AP94" s="805">
        <v>14109.3</v>
      </c>
      <c r="AR94" s="805">
        <v>0</v>
      </c>
      <c r="AS94" s="805">
        <v>14109.3</v>
      </c>
      <c r="AU94" s="807">
        <v>0</v>
      </c>
      <c r="AW94" s="759" t="s">
        <v>511</v>
      </c>
      <c r="AX94" s="1173">
        <f t="shared" si="2"/>
        <v>1830</v>
      </c>
    </row>
    <row r="95" spans="1:50" s="820" customFormat="1" x14ac:dyDescent="0.25">
      <c r="A95" s="759" t="s">
        <v>965</v>
      </c>
      <c r="B95" s="759" t="s">
        <v>512</v>
      </c>
      <c r="C95" s="931" t="s">
        <v>512</v>
      </c>
      <c r="D95" s="809"/>
      <c r="E95" s="932">
        <v>205947</v>
      </c>
      <c r="F95" s="1164">
        <v>205947</v>
      </c>
      <c r="G95" s="795">
        <v>0</v>
      </c>
      <c r="H95" s="799">
        <v>0</v>
      </c>
      <c r="I95" s="794">
        <v>0</v>
      </c>
      <c r="J95" s="810">
        <v>0</v>
      </c>
      <c r="K95" s="811" t="s">
        <v>766</v>
      </c>
      <c r="M95" s="793">
        <v>0</v>
      </c>
      <c r="N95" s="799">
        <v>0</v>
      </c>
      <c r="O95" s="795">
        <v>0</v>
      </c>
      <c r="P95" s="794">
        <v>0</v>
      </c>
      <c r="Q95" s="796">
        <v>0</v>
      </c>
      <c r="R95" s="797">
        <v>0</v>
      </c>
      <c r="S95" s="794">
        <v>0</v>
      </c>
      <c r="T95" s="795">
        <v>0</v>
      </c>
      <c r="U95" s="794">
        <v>0</v>
      </c>
      <c r="V95" s="801">
        <v>0</v>
      </c>
      <c r="W95" s="802">
        <v>0</v>
      </c>
      <c r="Y95" s="793">
        <v>0</v>
      </c>
      <c r="Z95" s="795">
        <v>0</v>
      </c>
      <c r="AA95" s="795">
        <v>0</v>
      </c>
      <c r="AB95" s="794">
        <v>0</v>
      </c>
      <c r="AC95" s="802">
        <v>0</v>
      </c>
      <c r="AE95" s="793">
        <v>0</v>
      </c>
      <c r="AF95" s="795">
        <v>0</v>
      </c>
      <c r="AG95" s="795">
        <v>0</v>
      </c>
      <c r="AH95" s="794">
        <v>0</v>
      </c>
      <c r="AI95" s="802">
        <v>0</v>
      </c>
      <c r="AK95" s="923">
        <v>0</v>
      </c>
      <c r="AL95" s="803">
        <v>0</v>
      </c>
      <c r="AM95" s="803">
        <v>0</v>
      </c>
      <c r="AN95" s="804">
        <v>0</v>
      </c>
      <c r="AO95" s="804">
        <v>0</v>
      </c>
      <c r="AP95" s="805">
        <v>0</v>
      </c>
      <c r="AR95" s="805">
        <v>0</v>
      </c>
      <c r="AS95" s="805">
        <v>0</v>
      </c>
      <c r="AU95" s="807">
        <v>0</v>
      </c>
      <c r="AW95" s="759" t="s">
        <v>512</v>
      </c>
      <c r="AX95" s="1173">
        <f t="shared" si="2"/>
        <v>0</v>
      </c>
    </row>
    <row r="96" spans="1:50" s="820" customFormat="1" x14ac:dyDescent="0.25">
      <c r="A96" s="759" t="s">
        <v>966</v>
      </c>
      <c r="B96" s="759" t="s">
        <v>513</v>
      </c>
      <c r="C96" s="925" t="s">
        <v>513</v>
      </c>
      <c r="D96" s="809" t="s">
        <v>967</v>
      </c>
      <c r="E96" s="809">
        <v>205919</v>
      </c>
      <c r="F96" s="867">
        <v>205919</v>
      </c>
      <c r="G96" s="795">
        <v>0</v>
      </c>
      <c r="H96" s="799">
        <v>0</v>
      </c>
      <c r="I96" s="794">
        <v>0</v>
      </c>
      <c r="J96" s="810">
        <v>0</v>
      </c>
      <c r="K96" s="811" t="s">
        <v>766</v>
      </c>
      <c r="M96" s="793">
        <v>0</v>
      </c>
      <c r="N96" s="799">
        <v>0</v>
      </c>
      <c r="O96" s="795">
        <v>0</v>
      </c>
      <c r="P96" s="794">
        <v>0</v>
      </c>
      <c r="Q96" s="796">
        <v>0</v>
      </c>
      <c r="R96" s="797">
        <v>0</v>
      </c>
      <c r="S96" s="794">
        <v>0</v>
      </c>
      <c r="T96" s="795">
        <v>0</v>
      </c>
      <c r="U96" s="794">
        <v>0</v>
      </c>
      <c r="V96" s="801">
        <v>0</v>
      </c>
      <c r="W96" s="802">
        <v>0</v>
      </c>
      <c r="Y96" s="793">
        <v>0</v>
      </c>
      <c r="Z96" s="795">
        <v>0</v>
      </c>
      <c r="AA96" s="795">
        <v>0</v>
      </c>
      <c r="AB96" s="794">
        <v>0</v>
      </c>
      <c r="AC96" s="802">
        <v>0</v>
      </c>
      <c r="AE96" s="793">
        <v>0</v>
      </c>
      <c r="AF96" s="795">
        <v>0</v>
      </c>
      <c r="AG96" s="795">
        <v>0</v>
      </c>
      <c r="AH96" s="794">
        <v>0</v>
      </c>
      <c r="AI96" s="802">
        <v>0</v>
      </c>
      <c r="AK96" s="923">
        <v>0</v>
      </c>
      <c r="AL96" s="803">
        <v>0</v>
      </c>
      <c r="AM96" s="803">
        <v>0</v>
      </c>
      <c r="AN96" s="804">
        <v>0</v>
      </c>
      <c r="AO96" s="804">
        <v>0</v>
      </c>
      <c r="AP96" s="805">
        <v>0</v>
      </c>
      <c r="AR96" s="805">
        <v>0</v>
      </c>
      <c r="AS96" s="805">
        <v>0</v>
      </c>
      <c r="AU96" s="807">
        <v>0</v>
      </c>
      <c r="AW96" s="759" t="s">
        <v>513</v>
      </c>
      <c r="AX96" s="1173">
        <f t="shared" si="2"/>
        <v>0</v>
      </c>
    </row>
    <row r="97" spans="1:50" s="820" customFormat="1" x14ac:dyDescent="0.25">
      <c r="A97" s="759" t="s">
        <v>968</v>
      </c>
      <c r="B97" s="759" t="s">
        <v>515</v>
      </c>
      <c r="C97" s="925" t="s">
        <v>515</v>
      </c>
      <c r="D97" s="809"/>
      <c r="E97" s="932" t="s">
        <v>514</v>
      </c>
      <c r="F97" s="1164" t="s">
        <v>514</v>
      </c>
      <c r="G97" s="795">
        <v>0</v>
      </c>
      <c r="H97" s="799">
        <v>210</v>
      </c>
      <c r="I97" s="794">
        <v>0</v>
      </c>
      <c r="J97" s="810">
        <v>210</v>
      </c>
      <c r="K97" s="811" t="s">
        <v>766</v>
      </c>
      <c r="M97" s="793">
        <v>0</v>
      </c>
      <c r="N97" s="799">
        <v>0</v>
      </c>
      <c r="O97" s="795">
        <v>0</v>
      </c>
      <c r="P97" s="794">
        <v>0</v>
      </c>
      <c r="Q97" s="796">
        <v>0</v>
      </c>
      <c r="R97" s="797">
        <v>0</v>
      </c>
      <c r="S97" s="794">
        <v>0</v>
      </c>
      <c r="T97" s="795">
        <v>0</v>
      </c>
      <c r="U97" s="794">
        <v>0</v>
      </c>
      <c r="V97" s="801">
        <v>0</v>
      </c>
      <c r="W97" s="802">
        <v>0</v>
      </c>
      <c r="Y97" s="793">
        <v>0</v>
      </c>
      <c r="Z97" s="795">
        <v>0</v>
      </c>
      <c r="AA97" s="795">
        <v>0</v>
      </c>
      <c r="AB97" s="794">
        <v>0</v>
      </c>
      <c r="AC97" s="802">
        <v>0</v>
      </c>
      <c r="AE97" s="793">
        <v>0</v>
      </c>
      <c r="AF97" s="795">
        <v>0</v>
      </c>
      <c r="AG97" s="795">
        <v>0</v>
      </c>
      <c r="AH97" s="794">
        <v>0</v>
      </c>
      <c r="AI97" s="802">
        <v>0</v>
      </c>
      <c r="AK97" s="923">
        <v>1619.1</v>
      </c>
      <c r="AL97" s="803">
        <v>0</v>
      </c>
      <c r="AM97" s="803">
        <v>0</v>
      </c>
      <c r="AN97" s="804">
        <v>0</v>
      </c>
      <c r="AO97" s="804">
        <v>0</v>
      </c>
      <c r="AP97" s="805">
        <v>1619.1</v>
      </c>
      <c r="AR97" s="805">
        <v>0</v>
      </c>
      <c r="AS97" s="805">
        <v>1619.1</v>
      </c>
      <c r="AU97" s="807">
        <v>0</v>
      </c>
      <c r="AW97" s="759" t="s">
        <v>515</v>
      </c>
      <c r="AX97" s="1173">
        <f t="shared" si="2"/>
        <v>210</v>
      </c>
    </row>
    <row r="98" spans="1:50" s="820" customFormat="1" x14ac:dyDescent="0.25">
      <c r="A98" s="759" t="s">
        <v>969</v>
      </c>
      <c r="B98" s="759" t="s">
        <v>517</v>
      </c>
      <c r="C98" s="925" t="s">
        <v>517</v>
      </c>
      <c r="D98" s="809"/>
      <c r="E98" s="809" t="s">
        <v>516</v>
      </c>
      <c r="F98" s="867" t="s">
        <v>516</v>
      </c>
      <c r="G98" s="795">
        <v>0</v>
      </c>
      <c r="H98" s="799">
        <v>0</v>
      </c>
      <c r="I98" s="794">
        <v>0</v>
      </c>
      <c r="J98" s="810">
        <v>0</v>
      </c>
      <c r="K98" s="811" t="s">
        <v>766</v>
      </c>
      <c r="M98" s="793">
        <v>0</v>
      </c>
      <c r="N98" s="799">
        <v>0</v>
      </c>
      <c r="O98" s="795">
        <v>0</v>
      </c>
      <c r="P98" s="794">
        <v>0</v>
      </c>
      <c r="Q98" s="796">
        <v>0</v>
      </c>
      <c r="R98" s="797">
        <v>0</v>
      </c>
      <c r="S98" s="794">
        <v>0</v>
      </c>
      <c r="T98" s="795">
        <v>0</v>
      </c>
      <c r="U98" s="794">
        <v>0</v>
      </c>
      <c r="V98" s="801">
        <v>0</v>
      </c>
      <c r="W98" s="802">
        <v>0</v>
      </c>
      <c r="Y98" s="793">
        <v>0</v>
      </c>
      <c r="Z98" s="795">
        <v>0</v>
      </c>
      <c r="AA98" s="795">
        <v>0</v>
      </c>
      <c r="AB98" s="794">
        <v>0</v>
      </c>
      <c r="AC98" s="802">
        <v>0</v>
      </c>
      <c r="AE98" s="793">
        <v>0</v>
      </c>
      <c r="AF98" s="795">
        <v>0</v>
      </c>
      <c r="AG98" s="795">
        <v>0</v>
      </c>
      <c r="AH98" s="794">
        <v>0</v>
      </c>
      <c r="AI98" s="802">
        <v>0</v>
      </c>
      <c r="AK98" s="923">
        <v>0</v>
      </c>
      <c r="AL98" s="803">
        <v>0</v>
      </c>
      <c r="AM98" s="803">
        <v>0</v>
      </c>
      <c r="AN98" s="804">
        <v>0</v>
      </c>
      <c r="AO98" s="804">
        <v>0</v>
      </c>
      <c r="AP98" s="805">
        <v>0</v>
      </c>
      <c r="AR98" s="805">
        <v>0</v>
      </c>
      <c r="AS98" s="805">
        <v>0</v>
      </c>
      <c r="AU98" s="807">
        <v>0</v>
      </c>
      <c r="AW98" s="759" t="s">
        <v>517</v>
      </c>
      <c r="AX98" s="1173">
        <f t="shared" si="2"/>
        <v>0</v>
      </c>
    </row>
    <row r="99" spans="1:50" s="820" customFormat="1" x14ac:dyDescent="0.25">
      <c r="A99" s="759" t="s">
        <v>970</v>
      </c>
      <c r="B99" s="759" t="s">
        <v>519</v>
      </c>
      <c r="C99" s="925" t="s">
        <v>519</v>
      </c>
      <c r="D99" s="809" t="s">
        <v>971</v>
      </c>
      <c r="E99" s="809" t="s">
        <v>518</v>
      </c>
      <c r="F99" s="867" t="s">
        <v>518</v>
      </c>
      <c r="G99" s="795">
        <v>180</v>
      </c>
      <c r="H99" s="799">
        <v>420</v>
      </c>
      <c r="I99" s="794">
        <v>165</v>
      </c>
      <c r="J99" s="810">
        <v>765</v>
      </c>
      <c r="K99" s="811" t="s">
        <v>766</v>
      </c>
      <c r="M99" s="793">
        <v>0</v>
      </c>
      <c r="N99" s="799">
        <v>0</v>
      </c>
      <c r="O99" s="795">
        <v>0</v>
      </c>
      <c r="P99" s="794">
        <v>0</v>
      </c>
      <c r="Q99" s="796">
        <v>0</v>
      </c>
      <c r="R99" s="797">
        <v>0.35714000000000001</v>
      </c>
      <c r="S99" s="794">
        <v>64</v>
      </c>
      <c r="T99" s="795">
        <v>150</v>
      </c>
      <c r="U99" s="794">
        <v>59</v>
      </c>
      <c r="V99" s="801">
        <v>273</v>
      </c>
      <c r="W99" s="802">
        <v>273</v>
      </c>
      <c r="Y99" s="793">
        <v>0</v>
      </c>
      <c r="Z99" s="795">
        <v>0</v>
      </c>
      <c r="AA99" s="795">
        <v>0</v>
      </c>
      <c r="AB99" s="794">
        <v>0</v>
      </c>
      <c r="AC99" s="802">
        <v>0</v>
      </c>
      <c r="AE99" s="793">
        <v>0</v>
      </c>
      <c r="AF99" s="795">
        <v>0</v>
      </c>
      <c r="AG99" s="795">
        <v>0</v>
      </c>
      <c r="AH99" s="794">
        <v>0</v>
      </c>
      <c r="AI99" s="802">
        <v>0</v>
      </c>
      <c r="AK99" s="923">
        <v>5898.15</v>
      </c>
      <c r="AL99" s="803">
        <v>0</v>
      </c>
      <c r="AM99" s="803">
        <v>0</v>
      </c>
      <c r="AN99" s="804">
        <v>0</v>
      </c>
      <c r="AO99" s="804">
        <v>0</v>
      </c>
      <c r="AP99" s="805">
        <v>5898.15</v>
      </c>
      <c r="AR99" s="805">
        <v>0</v>
      </c>
      <c r="AS99" s="805">
        <v>5898.15</v>
      </c>
      <c r="AU99" s="807">
        <v>0</v>
      </c>
      <c r="AW99" s="759" t="s">
        <v>519</v>
      </c>
      <c r="AX99" s="1173">
        <f t="shared" si="2"/>
        <v>765</v>
      </c>
    </row>
    <row r="100" spans="1:50" s="820" customFormat="1" x14ac:dyDescent="0.25">
      <c r="A100" s="759" t="s">
        <v>972</v>
      </c>
      <c r="B100" s="759" t="s">
        <v>520</v>
      </c>
      <c r="C100" s="927" t="s">
        <v>520</v>
      </c>
      <c r="D100" s="809"/>
      <c r="E100" s="809">
        <v>205879</v>
      </c>
      <c r="F100" s="867">
        <v>205879</v>
      </c>
      <c r="G100" s="795">
        <v>0</v>
      </c>
      <c r="H100" s="799">
        <v>0</v>
      </c>
      <c r="I100" s="794">
        <v>0</v>
      </c>
      <c r="J100" s="810">
        <v>0</v>
      </c>
      <c r="K100" s="811" t="s">
        <v>766</v>
      </c>
      <c r="M100" s="793">
        <v>0</v>
      </c>
      <c r="N100" s="799">
        <v>0</v>
      </c>
      <c r="O100" s="795">
        <v>0</v>
      </c>
      <c r="P100" s="794">
        <v>0</v>
      </c>
      <c r="Q100" s="796">
        <v>0</v>
      </c>
      <c r="R100" s="797">
        <v>0</v>
      </c>
      <c r="S100" s="794">
        <v>0</v>
      </c>
      <c r="T100" s="795">
        <v>0</v>
      </c>
      <c r="U100" s="794">
        <v>0</v>
      </c>
      <c r="V100" s="801">
        <v>0</v>
      </c>
      <c r="W100" s="802">
        <v>0</v>
      </c>
      <c r="Y100" s="793">
        <v>0</v>
      </c>
      <c r="Z100" s="795">
        <v>0</v>
      </c>
      <c r="AA100" s="795">
        <v>0</v>
      </c>
      <c r="AB100" s="794">
        <v>0</v>
      </c>
      <c r="AC100" s="802">
        <v>0</v>
      </c>
      <c r="AE100" s="793">
        <v>0</v>
      </c>
      <c r="AF100" s="795">
        <v>0</v>
      </c>
      <c r="AG100" s="795">
        <v>0</v>
      </c>
      <c r="AH100" s="794">
        <v>0</v>
      </c>
      <c r="AI100" s="802">
        <v>0</v>
      </c>
      <c r="AK100" s="923">
        <v>0</v>
      </c>
      <c r="AL100" s="803">
        <v>0</v>
      </c>
      <c r="AM100" s="803">
        <v>0</v>
      </c>
      <c r="AN100" s="804">
        <v>0</v>
      </c>
      <c r="AO100" s="804">
        <v>0</v>
      </c>
      <c r="AP100" s="805">
        <v>0</v>
      </c>
      <c r="AR100" s="805">
        <v>0</v>
      </c>
      <c r="AS100" s="805">
        <v>0</v>
      </c>
      <c r="AU100" s="807">
        <v>0</v>
      </c>
      <c r="AW100" s="759" t="s">
        <v>520</v>
      </c>
      <c r="AX100" s="1173">
        <f t="shared" si="2"/>
        <v>0</v>
      </c>
    </row>
    <row r="101" spans="1:50" s="820" customFormat="1" x14ac:dyDescent="0.25">
      <c r="A101" s="759" t="s">
        <v>973</v>
      </c>
      <c r="B101" s="759" t="s">
        <v>522</v>
      </c>
      <c r="C101" s="925" t="s">
        <v>522</v>
      </c>
      <c r="D101" s="809"/>
      <c r="E101" s="809" t="s">
        <v>521</v>
      </c>
      <c r="F101" s="867" t="s">
        <v>521</v>
      </c>
      <c r="G101" s="795">
        <v>180</v>
      </c>
      <c r="H101" s="799">
        <v>0</v>
      </c>
      <c r="I101" s="794">
        <v>165</v>
      </c>
      <c r="J101" s="810">
        <v>345</v>
      </c>
      <c r="K101" s="811" t="s">
        <v>766</v>
      </c>
      <c r="M101" s="793">
        <v>1</v>
      </c>
      <c r="N101" s="799">
        <v>180</v>
      </c>
      <c r="O101" s="795">
        <v>0</v>
      </c>
      <c r="P101" s="794">
        <v>165</v>
      </c>
      <c r="Q101" s="796">
        <v>345</v>
      </c>
      <c r="R101" s="797">
        <v>0</v>
      </c>
      <c r="S101" s="794">
        <v>0</v>
      </c>
      <c r="T101" s="795">
        <v>0</v>
      </c>
      <c r="U101" s="794">
        <v>0</v>
      </c>
      <c r="V101" s="801">
        <v>0</v>
      </c>
      <c r="W101" s="802">
        <v>345</v>
      </c>
      <c r="Y101" s="793">
        <v>0</v>
      </c>
      <c r="Z101" s="795">
        <v>0</v>
      </c>
      <c r="AA101" s="795">
        <v>0</v>
      </c>
      <c r="AB101" s="794">
        <v>0</v>
      </c>
      <c r="AC101" s="802">
        <v>0</v>
      </c>
      <c r="AE101" s="793">
        <v>0</v>
      </c>
      <c r="AF101" s="795">
        <v>0</v>
      </c>
      <c r="AG101" s="795">
        <v>0</v>
      </c>
      <c r="AH101" s="794">
        <v>0</v>
      </c>
      <c r="AI101" s="802">
        <v>0</v>
      </c>
      <c r="AK101" s="923">
        <v>2659.95</v>
      </c>
      <c r="AL101" s="803">
        <v>0</v>
      </c>
      <c r="AM101" s="803">
        <v>0</v>
      </c>
      <c r="AN101" s="804">
        <v>0</v>
      </c>
      <c r="AO101" s="804">
        <v>0</v>
      </c>
      <c r="AP101" s="805">
        <v>2659.95</v>
      </c>
      <c r="AR101" s="805">
        <v>0</v>
      </c>
      <c r="AS101" s="805">
        <v>2659.95</v>
      </c>
      <c r="AU101" s="807">
        <v>0</v>
      </c>
      <c r="AW101" s="759" t="s">
        <v>522</v>
      </c>
      <c r="AX101" s="1173">
        <f t="shared" si="2"/>
        <v>345</v>
      </c>
    </row>
    <row r="102" spans="1:50" s="820" customFormat="1" x14ac:dyDescent="0.25">
      <c r="A102" s="759" t="s">
        <v>1180</v>
      </c>
      <c r="B102" s="759" t="s">
        <v>1181</v>
      </c>
      <c r="C102" s="927" t="s">
        <v>1181</v>
      </c>
      <c r="D102" s="809"/>
      <c r="E102" s="809" t="s">
        <v>1182</v>
      </c>
      <c r="F102" s="867" t="s">
        <v>1182</v>
      </c>
      <c r="G102" s="795">
        <v>0</v>
      </c>
      <c r="H102" s="799">
        <v>0</v>
      </c>
      <c r="I102" s="794">
        <v>0</v>
      </c>
      <c r="J102" s="810">
        <v>0</v>
      </c>
      <c r="K102" s="811" t="s">
        <v>766</v>
      </c>
      <c r="M102" s="793">
        <v>0</v>
      </c>
      <c r="N102" s="799">
        <v>0</v>
      </c>
      <c r="O102" s="795">
        <v>0</v>
      </c>
      <c r="P102" s="794">
        <v>0</v>
      </c>
      <c r="Q102" s="796">
        <v>0</v>
      </c>
      <c r="R102" s="797">
        <v>0</v>
      </c>
      <c r="S102" s="794">
        <v>0</v>
      </c>
      <c r="T102" s="795">
        <v>0</v>
      </c>
      <c r="U102" s="794">
        <v>0</v>
      </c>
      <c r="V102" s="801">
        <v>0</v>
      </c>
      <c r="W102" s="802">
        <v>0</v>
      </c>
      <c r="Y102" s="793">
        <v>0</v>
      </c>
      <c r="Z102" s="795">
        <v>0</v>
      </c>
      <c r="AA102" s="795">
        <v>0</v>
      </c>
      <c r="AB102" s="794">
        <v>0</v>
      </c>
      <c r="AC102" s="802">
        <v>0</v>
      </c>
      <c r="AE102" s="793">
        <v>0</v>
      </c>
      <c r="AF102" s="795">
        <v>0</v>
      </c>
      <c r="AG102" s="795">
        <v>0</v>
      </c>
      <c r="AH102" s="794">
        <v>0</v>
      </c>
      <c r="AI102" s="802">
        <v>0</v>
      </c>
      <c r="AK102" s="923">
        <v>0</v>
      </c>
      <c r="AL102" s="803">
        <v>0</v>
      </c>
      <c r="AM102" s="803">
        <v>0</v>
      </c>
      <c r="AN102" s="804">
        <v>0</v>
      </c>
      <c r="AO102" s="804">
        <v>0</v>
      </c>
      <c r="AP102" s="805">
        <v>0</v>
      </c>
      <c r="AR102" s="805">
        <v>0</v>
      </c>
      <c r="AS102" s="805">
        <v>0</v>
      </c>
      <c r="AU102" s="807">
        <v>0</v>
      </c>
      <c r="AW102" s="759" t="e">
        <v>#N/A</v>
      </c>
      <c r="AX102" s="1173">
        <f t="shared" si="2"/>
        <v>0</v>
      </c>
    </row>
    <row r="103" spans="1:50" s="820" customFormat="1" x14ac:dyDescent="0.25">
      <c r="A103" s="759" t="s">
        <v>974</v>
      </c>
      <c r="B103" s="759" t="s">
        <v>524</v>
      </c>
      <c r="C103" s="925" t="s">
        <v>524</v>
      </c>
      <c r="D103" s="809" t="s">
        <v>975</v>
      </c>
      <c r="E103" s="809" t="s">
        <v>523</v>
      </c>
      <c r="F103" s="867" t="s">
        <v>523</v>
      </c>
      <c r="G103" s="795">
        <v>180</v>
      </c>
      <c r="H103" s="799">
        <v>0</v>
      </c>
      <c r="I103" s="794">
        <v>165</v>
      </c>
      <c r="J103" s="810">
        <v>345</v>
      </c>
      <c r="K103" s="811" t="s">
        <v>766</v>
      </c>
      <c r="M103" s="793">
        <v>0</v>
      </c>
      <c r="N103" s="799">
        <v>0</v>
      </c>
      <c r="O103" s="795">
        <v>0</v>
      </c>
      <c r="P103" s="794">
        <v>0</v>
      </c>
      <c r="Q103" s="796">
        <v>0</v>
      </c>
      <c r="R103" s="797">
        <v>0</v>
      </c>
      <c r="S103" s="794">
        <v>0</v>
      </c>
      <c r="T103" s="795">
        <v>0</v>
      </c>
      <c r="U103" s="794">
        <v>0</v>
      </c>
      <c r="V103" s="801">
        <v>0</v>
      </c>
      <c r="W103" s="802">
        <v>0</v>
      </c>
      <c r="Y103" s="793">
        <v>0</v>
      </c>
      <c r="Z103" s="795">
        <v>0</v>
      </c>
      <c r="AA103" s="795">
        <v>0</v>
      </c>
      <c r="AB103" s="794">
        <v>0</v>
      </c>
      <c r="AC103" s="802">
        <v>0</v>
      </c>
      <c r="AE103" s="793">
        <v>0</v>
      </c>
      <c r="AF103" s="795">
        <v>0</v>
      </c>
      <c r="AG103" s="795">
        <v>0</v>
      </c>
      <c r="AH103" s="794">
        <v>0</v>
      </c>
      <c r="AI103" s="802">
        <v>0</v>
      </c>
      <c r="AK103" s="923">
        <v>2659.95</v>
      </c>
      <c r="AL103" s="803">
        <v>0</v>
      </c>
      <c r="AM103" s="803">
        <v>0</v>
      </c>
      <c r="AN103" s="804">
        <v>0</v>
      </c>
      <c r="AO103" s="804">
        <v>0</v>
      </c>
      <c r="AP103" s="805">
        <v>2659.95</v>
      </c>
      <c r="AR103" s="805">
        <v>0</v>
      </c>
      <c r="AS103" s="805">
        <v>2659.95</v>
      </c>
      <c r="AU103" s="807">
        <v>0</v>
      </c>
      <c r="AW103" s="759" t="s">
        <v>524</v>
      </c>
      <c r="AX103" s="1173">
        <f t="shared" si="2"/>
        <v>345</v>
      </c>
    </row>
    <row r="104" spans="1:50" s="820" customFormat="1" x14ac:dyDescent="0.25">
      <c r="A104" s="759" t="s">
        <v>1183</v>
      </c>
      <c r="B104" s="759" t="s">
        <v>1184</v>
      </c>
      <c r="C104" s="925" t="s">
        <v>1184</v>
      </c>
      <c r="D104" s="809"/>
      <c r="E104" s="928" t="s">
        <v>1185</v>
      </c>
      <c r="F104" s="1162" t="s">
        <v>1185</v>
      </c>
      <c r="G104" s="795">
        <v>0</v>
      </c>
      <c r="H104" s="799">
        <v>0</v>
      </c>
      <c r="I104" s="794">
        <v>0</v>
      </c>
      <c r="J104" s="810">
        <v>0</v>
      </c>
      <c r="K104" s="811" t="s">
        <v>766</v>
      </c>
      <c r="M104" s="793">
        <v>0</v>
      </c>
      <c r="N104" s="799">
        <v>0</v>
      </c>
      <c r="O104" s="795">
        <v>0</v>
      </c>
      <c r="P104" s="794">
        <v>0</v>
      </c>
      <c r="Q104" s="796">
        <v>0</v>
      </c>
      <c r="R104" s="797">
        <v>0</v>
      </c>
      <c r="S104" s="794">
        <v>0</v>
      </c>
      <c r="T104" s="795">
        <v>0</v>
      </c>
      <c r="U104" s="794">
        <v>0</v>
      </c>
      <c r="V104" s="801">
        <v>0</v>
      </c>
      <c r="W104" s="802">
        <v>0</v>
      </c>
      <c r="Y104" s="793">
        <v>0</v>
      </c>
      <c r="Z104" s="795">
        <v>0</v>
      </c>
      <c r="AA104" s="795">
        <v>0</v>
      </c>
      <c r="AB104" s="794">
        <v>0</v>
      </c>
      <c r="AC104" s="802">
        <v>0</v>
      </c>
      <c r="AE104" s="793">
        <v>0</v>
      </c>
      <c r="AF104" s="795">
        <v>0</v>
      </c>
      <c r="AG104" s="795">
        <v>0</v>
      </c>
      <c r="AH104" s="794">
        <v>0</v>
      </c>
      <c r="AI104" s="802">
        <v>0</v>
      </c>
      <c r="AK104" s="923">
        <v>0</v>
      </c>
      <c r="AL104" s="803">
        <v>0</v>
      </c>
      <c r="AM104" s="803">
        <v>0</v>
      </c>
      <c r="AN104" s="804">
        <v>0</v>
      </c>
      <c r="AO104" s="804">
        <v>0</v>
      </c>
      <c r="AP104" s="805">
        <v>0</v>
      </c>
      <c r="AR104" s="805">
        <v>0</v>
      </c>
      <c r="AS104" s="805">
        <v>0</v>
      </c>
      <c r="AU104" s="807">
        <v>0</v>
      </c>
      <c r="AW104" s="759" t="e">
        <v>#N/A</v>
      </c>
      <c r="AX104" s="1173">
        <f t="shared" si="2"/>
        <v>0</v>
      </c>
    </row>
    <row r="105" spans="1:50" s="820" customFormat="1" x14ac:dyDescent="0.25">
      <c r="A105" s="759" t="s">
        <v>976</v>
      </c>
      <c r="B105" s="759" t="s">
        <v>526</v>
      </c>
      <c r="C105" s="925" t="s">
        <v>526</v>
      </c>
      <c r="D105" s="809" t="s">
        <v>977</v>
      </c>
      <c r="E105" s="809" t="s">
        <v>525</v>
      </c>
      <c r="F105" s="867" t="s">
        <v>525</v>
      </c>
      <c r="G105" s="795">
        <v>0</v>
      </c>
      <c r="H105" s="799">
        <v>420</v>
      </c>
      <c r="I105" s="794">
        <v>0</v>
      </c>
      <c r="J105" s="810">
        <v>420</v>
      </c>
      <c r="K105" s="811" t="s">
        <v>766</v>
      </c>
      <c r="M105" s="793">
        <v>0</v>
      </c>
      <c r="N105" s="799">
        <v>0</v>
      </c>
      <c r="O105" s="795">
        <v>0</v>
      </c>
      <c r="P105" s="794">
        <v>0</v>
      </c>
      <c r="Q105" s="796">
        <v>0</v>
      </c>
      <c r="R105" s="797">
        <v>0.5</v>
      </c>
      <c r="S105" s="794">
        <v>0</v>
      </c>
      <c r="T105" s="795">
        <v>210</v>
      </c>
      <c r="U105" s="794">
        <v>0</v>
      </c>
      <c r="V105" s="801">
        <v>210</v>
      </c>
      <c r="W105" s="802">
        <v>210</v>
      </c>
      <c r="Y105" s="793">
        <v>0</v>
      </c>
      <c r="Z105" s="795">
        <v>0</v>
      </c>
      <c r="AA105" s="795">
        <v>0</v>
      </c>
      <c r="AB105" s="794">
        <v>0</v>
      </c>
      <c r="AC105" s="802">
        <v>0</v>
      </c>
      <c r="AE105" s="793">
        <v>0</v>
      </c>
      <c r="AF105" s="795">
        <v>0</v>
      </c>
      <c r="AG105" s="795">
        <v>0</v>
      </c>
      <c r="AH105" s="794">
        <v>0</v>
      </c>
      <c r="AI105" s="802">
        <v>0</v>
      </c>
      <c r="AK105" s="923">
        <v>3238.2</v>
      </c>
      <c r="AL105" s="803">
        <v>0</v>
      </c>
      <c r="AM105" s="803">
        <v>0</v>
      </c>
      <c r="AN105" s="804">
        <v>0</v>
      </c>
      <c r="AO105" s="804">
        <v>0</v>
      </c>
      <c r="AP105" s="805">
        <v>3238.2</v>
      </c>
      <c r="AR105" s="805">
        <v>0</v>
      </c>
      <c r="AS105" s="805">
        <v>3238.2</v>
      </c>
      <c r="AU105" s="807">
        <v>0</v>
      </c>
      <c r="AW105" s="759" t="s">
        <v>526</v>
      </c>
      <c r="AX105" s="1173">
        <f t="shared" si="2"/>
        <v>420</v>
      </c>
    </row>
    <row r="106" spans="1:50" s="820" customFormat="1" x14ac:dyDescent="0.25">
      <c r="A106" s="759" t="s">
        <v>978</v>
      </c>
      <c r="B106" s="759" t="s">
        <v>528</v>
      </c>
      <c r="C106" s="925" t="s">
        <v>528</v>
      </c>
      <c r="D106" s="809" t="s">
        <v>979</v>
      </c>
      <c r="E106" s="809">
        <v>205849</v>
      </c>
      <c r="F106" s="867" t="s">
        <v>527</v>
      </c>
      <c r="G106" s="795">
        <v>0</v>
      </c>
      <c r="H106" s="799">
        <v>0</v>
      </c>
      <c r="I106" s="794">
        <v>0</v>
      </c>
      <c r="J106" s="810">
        <v>0</v>
      </c>
      <c r="K106" s="811" t="s">
        <v>766</v>
      </c>
      <c r="M106" s="793">
        <v>0</v>
      </c>
      <c r="N106" s="799">
        <v>0</v>
      </c>
      <c r="O106" s="795">
        <v>0</v>
      </c>
      <c r="P106" s="794">
        <v>0</v>
      </c>
      <c r="Q106" s="796">
        <v>0</v>
      </c>
      <c r="R106" s="797">
        <v>0</v>
      </c>
      <c r="S106" s="794">
        <v>0</v>
      </c>
      <c r="T106" s="795">
        <v>0</v>
      </c>
      <c r="U106" s="794">
        <v>0</v>
      </c>
      <c r="V106" s="801">
        <v>0</v>
      </c>
      <c r="W106" s="802">
        <v>0</v>
      </c>
      <c r="Y106" s="793">
        <v>0</v>
      </c>
      <c r="Z106" s="795">
        <v>0</v>
      </c>
      <c r="AA106" s="795">
        <v>0</v>
      </c>
      <c r="AB106" s="794">
        <v>0</v>
      </c>
      <c r="AC106" s="802">
        <v>0</v>
      </c>
      <c r="AE106" s="793">
        <v>0</v>
      </c>
      <c r="AF106" s="795">
        <v>0</v>
      </c>
      <c r="AG106" s="795">
        <v>0</v>
      </c>
      <c r="AH106" s="794">
        <v>0</v>
      </c>
      <c r="AI106" s="802">
        <v>0</v>
      </c>
      <c r="AK106" s="923">
        <v>0</v>
      </c>
      <c r="AL106" s="803">
        <v>0</v>
      </c>
      <c r="AM106" s="803">
        <v>0</v>
      </c>
      <c r="AN106" s="804">
        <v>0</v>
      </c>
      <c r="AO106" s="804">
        <v>0</v>
      </c>
      <c r="AP106" s="805">
        <v>0</v>
      </c>
      <c r="AR106" s="805">
        <v>0</v>
      </c>
      <c r="AS106" s="805">
        <v>0</v>
      </c>
      <c r="AU106" s="807">
        <v>0</v>
      </c>
      <c r="AW106" s="759" t="s">
        <v>528</v>
      </c>
      <c r="AX106" s="1173">
        <f t="shared" si="2"/>
        <v>0</v>
      </c>
    </row>
    <row r="107" spans="1:50" s="1197" customFormat="1" x14ac:dyDescent="0.25">
      <c r="A107" s="759" t="s">
        <v>1186</v>
      </c>
      <c r="B107" s="759" t="s">
        <v>529</v>
      </c>
      <c r="C107" s="1194" t="s">
        <v>1187</v>
      </c>
      <c r="D107" s="867"/>
      <c r="E107" s="867">
        <v>639312</v>
      </c>
      <c r="F107" s="867">
        <v>2694333</v>
      </c>
      <c r="G107" s="1174">
        <v>90</v>
      </c>
      <c r="H107" s="1175">
        <v>210</v>
      </c>
      <c r="I107" s="1176">
        <v>165</v>
      </c>
      <c r="J107" s="1195">
        <v>465</v>
      </c>
      <c r="K107" s="1196" t="s">
        <v>766</v>
      </c>
      <c r="M107" s="793">
        <v>0.53125</v>
      </c>
      <c r="N107" s="799">
        <v>90</v>
      </c>
      <c r="O107" s="795">
        <v>0</v>
      </c>
      <c r="P107" s="794">
        <v>165</v>
      </c>
      <c r="Q107" s="796">
        <v>255</v>
      </c>
      <c r="R107" s="797">
        <v>0</v>
      </c>
      <c r="S107" s="794">
        <v>0</v>
      </c>
      <c r="T107" s="795">
        <v>0</v>
      </c>
      <c r="U107" s="794">
        <v>0</v>
      </c>
      <c r="V107" s="801">
        <v>0</v>
      </c>
      <c r="W107" s="802">
        <v>255</v>
      </c>
      <c r="X107" s="820"/>
      <c r="Y107" s="793">
        <v>0</v>
      </c>
      <c r="Z107" s="795">
        <v>0</v>
      </c>
      <c r="AA107" s="795">
        <v>0</v>
      </c>
      <c r="AB107" s="794">
        <v>0</v>
      </c>
      <c r="AC107" s="802">
        <v>0</v>
      </c>
      <c r="AD107" s="820"/>
      <c r="AE107" s="793">
        <v>0</v>
      </c>
      <c r="AF107" s="795">
        <v>0</v>
      </c>
      <c r="AG107" s="795">
        <v>0</v>
      </c>
      <c r="AH107" s="794">
        <v>0</v>
      </c>
      <c r="AI107" s="802">
        <v>0</v>
      </c>
      <c r="AK107" s="1177">
        <v>3585.15</v>
      </c>
      <c r="AL107" s="803">
        <v>0</v>
      </c>
      <c r="AM107" s="803">
        <v>0</v>
      </c>
      <c r="AN107" s="804">
        <v>0</v>
      </c>
      <c r="AO107" s="804">
        <v>0</v>
      </c>
      <c r="AP107" s="1198">
        <v>3585.15</v>
      </c>
      <c r="AR107" s="1198">
        <v>0</v>
      </c>
      <c r="AS107" s="1198">
        <v>3585.15</v>
      </c>
      <c r="AU107" s="1199">
        <v>0</v>
      </c>
      <c r="AW107" s="1200" t="e">
        <v>#N/A</v>
      </c>
      <c r="AX107" s="1201">
        <f t="shared" si="2"/>
        <v>465</v>
      </c>
    </row>
    <row r="108" spans="1:50" s="820" customFormat="1" x14ac:dyDescent="0.25">
      <c r="A108" s="759" t="s">
        <v>980</v>
      </c>
      <c r="B108" s="759" t="s">
        <v>529</v>
      </c>
      <c r="C108" s="925" t="s">
        <v>529</v>
      </c>
      <c r="D108" s="809"/>
      <c r="E108" s="809">
        <v>639307</v>
      </c>
      <c r="F108" s="867">
        <v>2617229</v>
      </c>
      <c r="G108" s="795">
        <v>0</v>
      </c>
      <c r="H108" s="799">
        <v>0</v>
      </c>
      <c r="I108" s="794">
        <v>0</v>
      </c>
      <c r="J108" s="810">
        <v>0</v>
      </c>
      <c r="K108" s="811" t="s">
        <v>766</v>
      </c>
      <c r="M108" s="793">
        <v>0</v>
      </c>
      <c r="N108" s="799">
        <v>0</v>
      </c>
      <c r="O108" s="795">
        <v>0</v>
      </c>
      <c r="P108" s="794">
        <v>0</v>
      </c>
      <c r="Q108" s="796">
        <v>0</v>
      </c>
      <c r="R108" s="797">
        <v>0</v>
      </c>
      <c r="S108" s="794">
        <v>0</v>
      </c>
      <c r="T108" s="795">
        <v>0</v>
      </c>
      <c r="U108" s="794">
        <v>0</v>
      </c>
      <c r="V108" s="801">
        <v>0</v>
      </c>
      <c r="W108" s="802">
        <v>0</v>
      </c>
      <c r="Y108" s="793">
        <v>0</v>
      </c>
      <c r="Z108" s="795">
        <v>0</v>
      </c>
      <c r="AA108" s="795">
        <v>0</v>
      </c>
      <c r="AB108" s="794">
        <v>0</v>
      </c>
      <c r="AC108" s="802">
        <v>0</v>
      </c>
      <c r="AE108" s="793">
        <v>0</v>
      </c>
      <c r="AF108" s="795">
        <v>0</v>
      </c>
      <c r="AG108" s="795">
        <v>0</v>
      </c>
      <c r="AH108" s="794">
        <v>0</v>
      </c>
      <c r="AI108" s="802">
        <v>0</v>
      </c>
      <c r="AK108" s="923">
        <v>0</v>
      </c>
      <c r="AL108" s="803">
        <v>0</v>
      </c>
      <c r="AM108" s="803">
        <v>0</v>
      </c>
      <c r="AN108" s="804">
        <v>0</v>
      </c>
      <c r="AO108" s="804">
        <v>0</v>
      </c>
      <c r="AP108" s="805">
        <v>0</v>
      </c>
      <c r="AR108" s="805">
        <v>0</v>
      </c>
      <c r="AS108" s="805">
        <v>0</v>
      </c>
      <c r="AU108" s="807">
        <v>0</v>
      </c>
      <c r="AW108" s="759" t="s">
        <v>529</v>
      </c>
      <c r="AX108" s="1173">
        <f t="shared" si="2"/>
        <v>0</v>
      </c>
    </row>
    <row r="109" spans="1:50" s="820" customFormat="1" x14ac:dyDescent="0.25">
      <c r="A109" s="759" t="s">
        <v>1188</v>
      </c>
      <c r="B109" s="759" t="s">
        <v>1189</v>
      </c>
      <c r="C109" s="927" t="s">
        <v>1189</v>
      </c>
      <c r="D109" s="809"/>
      <c r="E109" s="809" t="s">
        <v>1190</v>
      </c>
      <c r="F109" s="867" t="s">
        <v>1190</v>
      </c>
      <c r="G109" s="795">
        <v>0</v>
      </c>
      <c r="H109" s="799">
        <v>0</v>
      </c>
      <c r="I109" s="794">
        <v>0</v>
      </c>
      <c r="J109" s="810">
        <v>0</v>
      </c>
      <c r="K109" s="811" t="s">
        <v>766</v>
      </c>
      <c r="M109" s="793">
        <v>0</v>
      </c>
      <c r="N109" s="799">
        <v>0</v>
      </c>
      <c r="O109" s="795">
        <v>0</v>
      </c>
      <c r="P109" s="794">
        <v>0</v>
      </c>
      <c r="Q109" s="796">
        <v>0</v>
      </c>
      <c r="R109" s="797">
        <v>0</v>
      </c>
      <c r="S109" s="794">
        <v>0</v>
      </c>
      <c r="T109" s="795">
        <v>0</v>
      </c>
      <c r="U109" s="794">
        <v>0</v>
      </c>
      <c r="V109" s="801">
        <v>0</v>
      </c>
      <c r="W109" s="802">
        <v>0</v>
      </c>
      <c r="Y109" s="793">
        <v>0</v>
      </c>
      <c r="Z109" s="795">
        <v>0</v>
      </c>
      <c r="AA109" s="795">
        <v>0</v>
      </c>
      <c r="AB109" s="794">
        <v>0</v>
      </c>
      <c r="AC109" s="802">
        <v>0</v>
      </c>
      <c r="AE109" s="793">
        <v>0</v>
      </c>
      <c r="AF109" s="795">
        <v>0</v>
      </c>
      <c r="AG109" s="795">
        <v>0</v>
      </c>
      <c r="AH109" s="794">
        <v>0</v>
      </c>
      <c r="AI109" s="802">
        <v>0</v>
      </c>
      <c r="AK109" s="923">
        <v>0</v>
      </c>
      <c r="AL109" s="803">
        <v>0</v>
      </c>
      <c r="AM109" s="803">
        <v>0</v>
      </c>
      <c r="AN109" s="804">
        <v>0</v>
      </c>
      <c r="AO109" s="804">
        <v>0</v>
      </c>
      <c r="AP109" s="805">
        <v>0</v>
      </c>
      <c r="AR109" s="805">
        <v>0</v>
      </c>
      <c r="AS109" s="805">
        <v>0</v>
      </c>
      <c r="AU109" s="807">
        <v>0</v>
      </c>
      <c r="AW109" s="759" t="e">
        <v>#N/A</v>
      </c>
      <c r="AX109" s="1173">
        <f t="shared" si="2"/>
        <v>0</v>
      </c>
    </row>
    <row r="110" spans="1:50" s="820" customFormat="1" x14ac:dyDescent="0.25">
      <c r="A110" s="759" t="s">
        <v>981</v>
      </c>
      <c r="B110" s="759" t="s">
        <v>532</v>
      </c>
      <c r="C110" s="925" t="s">
        <v>532</v>
      </c>
      <c r="D110" s="809"/>
      <c r="E110" s="928">
        <v>2559906</v>
      </c>
      <c r="F110" s="1162">
        <v>2559906</v>
      </c>
      <c r="G110" s="795">
        <v>0</v>
      </c>
      <c r="H110" s="799">
        <v>210</v>
      </c>
      <c r="I110" s="794">
        <v>0</v>
      </c>
      <c r="J110" s="810">
        <v>210</v>
      </c>
      <c r="K110" s="811" t="s">
        <v>766</v>
      </c>
      <c r="M110" s="793">
        <v>0</v>
      </c>
      <c r="N110" s="799">
        <v>0</v>
      </c>
      <c r="O110" s="795">
        <v>0</v>
      </c>
      <c r="P110" s="794">
        <v>0</v>
      </c>
      <c r="Q110" s="796">
        <v>0</v>
      </c>
      <c r="R110" s="797">
        <v>0</v>
      </c>
      <c r="S110" s="794">
        <v>0</v>
      </c>
      <c r="T110" s="795">
        <v>0</v>
      </c>
      <c r="U110" s="794">
        <v>0</v>
      </c>
      <c r="V110" s="801">
        <v>0</v>
      </c>
      <c r="W110" s="802">
        <v>0</v>
      </c>
      <c r="Y110" s="793">
        <v>0</v>
      </c>
      <c r="Z110" s="795">
        <v>0</v>
      </c>
      <c r="AA110" s="795">
        <v>0</v>
      </c>
      <c r="AB110" s="794">
        <v>0</v>
      </c>
      <c r="AC110" s="802">
        <v>0</v>
      </c>
      <c r="AE110" s="793">
        <v>0</v>
      </c>
      <c r="AF110" s="795">
        <v>0</v>
      </c>
      <c r="AG110" s="795">
        <v>0</v>
      </c>
      <c r="AH110" s="794">
        <v>0</v>
      </c>
      <c r="AI110" s="802">
        <v>0</v>
      </c>
      <c r="AK110" s="923">
        <v>1619.1</v>
      </c>
      <c r="AL110" s="803">
        <v>0</v>
      </c>
      <c r="AM110" s="803">
        <v>0</v>
      </c>
      <c r="AN110" s="804">
        <v>0</v>
      </c>
      <c r="AO110" s="804">
        <v>0</v>
      </c>
      <c r="AP110" s="805">
        <v>1619.1</v>
      </c>
      <c r="AR110" s="805">
        <v>0</v>
      </c>
      <c r="AS110" s="805">
        <v>1619.1</v>
      </c>
      <c r="AU110" s="807">
        <v>0</v>
      </c>
      <c r="AW110" s="759" t="s">
        <v>532</v>
      </c>
      <c r="AX110" s="1173">
        <f t="shared" si="2"/>
        <v>210</v>
      </c>
    </row>
    <row r="111" spans="1:50" s="820" customFormat="1" x14ac:dyDescent="0.25">
      <c r="A111" s="759" t="s">
        <v>982</v>
      </c>
      <c r="B111" s="759" t="s">
        <v>534</v>
      </c>
      <c r="C111" s="927" t="s">
        <v>534</v>
      </c>
      <c r="D111" s="809"/>
      <c r="E111" s="809" t="s">
        <v>533</v>
      </c>
      <c r="F111" s="867" t="s">
        <v>533</v>
      </c>
      <c r="G111" s="795">
        <v>180</v>
      </c>
      <c r="H111" s="799">
        <v>0</v>
      </c>
      <c r="I111" s="794">
        <v>165</v>
      </c>
      <c r="J111" s="810">
        <v>345</v>
      </c>
      <c r="K111" s="811" t="s">
        <v>766</v>
      </c>
      <c r="M111" s="793">
        <v>0</v>
      </c>
      <c r="N111" s="799">
        <v>0</v>
      </c>
      <c r="O111" s="795">
        <v>0</v>
      </c>
      <c r="P111" s="794">
        <v>0</v>
      </c>
      <c r="Q111" s="796">
        <v>0</v>
      </c>
      <c r="R111" s="797">
        <v>0.52173999999999998</v>
      </c>
      <c r="S111" s="794">
        <v>94</v>
      </c>
      <c r="T111" s="795">
        <v>0</v>
      </c>
      <c r="U111" s="794">
        <v>86</v>
      </c>
      <c r="V111" s="801">
        <v>180</v>
      </c>
      <c r="W111" s="802">
        <v>180</v>
      </c>
      <c r="Y111" s="793">
        <v>0</v>
      </c>
      <c r="Z111" s="795">
        <v>0</v>
      </c>
      <c r="AA111" s="795">
        <v>0</v>
      </c>
      <c r="AB111" s="794">
        <v>0</v>
      </c>
      <c r="AC111" s="802">
        <v>0</v>
      </c>
      <c r="AE111" s="793">
        <v>0</v>
      </c>
      <c r="AF111" s="795">
        <v>0</v>
      </c>
      <c r="AG111" s="795">
        <v>0</v>
      </c>
      <c r="AH111" s="794">
        <v>0</v>
      </c>
      <c r="AI111" s="802">
        <v>0</v>
      </c>
      <c r="AK111" s="923">
        <v>2659.95</v>
      </c>
      <c r="AL111" s="803">
        <v>0</v>
      </c>
      <c r="AM111" s="803">
        <v>0</v>
      </c>
      <c r="AN111" s="804">
        <v>0</v>
      </c>
      <c r="AO111" s="804">
        <v>0</v>
      </c>
      <c r="AP111" s="805">
        <v>2659.95</v>
      </c>
      <c r="AR111" s="805">
        <v>0</v>
      </c>
      <c r="AS111" s="805">
        <v>2659.95</v>
      </c>
      <c r="AU111" s="807">
        <v>0</v>
      </c>
      <c r="AW111" s="759" t="s">
        <v>534</v>
      </c>
      <c r="AX111" s="1173">
        <f t="shared" si="2"/>
        <v>345</v>
      </c>
    </row>
    <row r="112" spans="1:50" s="820" customFormat="1" x14ac:dyDescent="0.25">
      <c r="A112" s="759" t="s">
        <v>983</v>
      </c>
      <c r="B112" s="759" t="s">
        <v>535</v>
      </c>
      <c r="C112" s="927" t="s">
        <v>535</v>
      </c>
      <c r="D112" s="809"/>
      <c r="E112" s="809">
        <v>2562992</v>
      </c>
      <c r="F112" s="867">
        <v>2562992</v>
      </c>
      <c r="G112" s="795">
        <v>0</v>
      </c>
      <c r="H112" s="799">
        <v>0</v>
      </c>
      <c r="I112" s="794">
        <v>0</v>
      </c>
      <c r="J112" s="810">
        <v>0</v>
      </c>
      <c r="K112" s="811" t="s">
        <v>766</v>
      </c>
      <c r="M112" s="793">
        <v>0</v>
      </c>
      <c r="N112" s="799">
        <v>0</v>
      </c>
      <c r="O112" s="795">
        <v>0</v>
      </c>
      <c r="P112" s="794">
        <v>0</v>
      </c>
      <c r="Q112" s="796">
        <v>0</v>
      </c>
      <c r="R112" s="797">
        <v>0</v>
      </c>
      <c r="S112" s="794">
        <v>0</v>
      </c>
      <c r="T112" s="795">
        <v>0</v>
      </c>
      <c r="U112" s="794">
        <v>0</v>
      </c>
      <c r="V112" s="801">
        <v>0</v>
      </c>
      <c r="W112" s="802">
        <v>0</v>
      </c>
      <c r="Y112" s="793">
        <v>0</v>
      </c>
      <c r="Z112" s="795">
        <v>0</v>
      </c>
      <c r="AA112" s="795">
        <v>0</v>
      </c>
      <c r="AB112" s="794">
        <v>0</v>
      </c>
      <c r="AC112" s="802">
        <v>0</v>
      </c>
      <c r="AE112" s="793">
        <v>0</v>
      </c>
      <c r="AF112" s="795">
        <v>0</v>
      </c>
      <c r="AG112" s="795">
        <v>0</v>
      </c>
      <c r="AH112" s="794">
        <v>0</v>
      </c>
      <c r="AI112" s="802">
        <v>0</v>
      </c>
      <c r="AK112" s="923">
        <v>0</v>
      </c>
      <c r="AL112" s="803">
        <v>0</v>
      </c>
      <c r="AM112" s="803">
        <v>0</v>
      </c>
      <c r="AN112" s="804">
        <v>0</v>
      </c>
      <c r="AO112" s="804">
        <v>0</v>
      </c>
      <c r="AP112" s="805">
        <v>0</v>
      </c>
      <c r="AR112" s="805">
        <v>0</v>
      </c>
      <c r="AS112" s="805">
        <v>0</v>
      </c>
      <c r="AU112" s="807">
        <v>0</v>
      </c>
      <c r="AW112" s="759" t="s">
        <v>535</v>
      </c>
      <c r="AX112" s="1173">
        <f t="shared" si="2"/>
        <v>0</v>
      </c>
    </row>
    <row r="113" spans="1:50" s="1197" customFormat="1" x14ac:dyDescent="0.25">
      <c r="A113" s="759" t="s">
        <v>1191</v>
      </c>
      <c r="B113" s="759" t="s">
        <v>1192</v>
      </c>
      <c r="C113" s="1202" t="s">
        <v>1192</v>
      </c>
      <c r="D113" s="867"/>
      <c r="E113" s="867" t="s">
        <v>1193</v>
      </c>
      <c r="F113" s="867" t="s">
        <v>1193</v>
      </c>
      <c r="G113" s="1174">
        <v>180</v>
      </c>
      <c r="H113" s="1175">
        <v>210</v>
      </c>
      <c r="I113" s="1176">
        <v>165</v>
      </c>
      <c r="J113" s="1195">
        <v>555</v>
      </c>
      <c r="K113" s="1196" t="s">
        <v>766</v>
      </c>
      <c r="M113" s="793">
        <v>0</v>
      </c>
      <c r="N113" s="799">
        <v>180</v>
      </c>
      <c r="O113" s="795">
        <v>210</v>
      </c>
      <c r="P113" s="794">
        <v>0</v>
      </c>
      <c r="Q113" s="796">
        <v>390</v>
      </c>
      <c r="R113" s="797">
        <v>0</v>
      </c>
      <c r="S113" s="794">
        <v>0</v>
      </c>
      <c r="T113" s="795">
        <v>0</v>
      </c>
      <c r="U113" s="794">
        <v>0</v>
      </c>
      <c r="V113" s="801">
        <v>0</v>
      </c>
      <c r="W113" s="802">
        <v>390</v>
      </c>
      <c r="X113" s="820"/>
      <c r="Y113" s="793">
        <v>0</v>
      </c>
      <c r="Z113" s="795">
        <v>0</v>
      </c>
      <c r="AA113" s="795">
        <v>0</v>
      </c>
      <c r="AB113" s="794">
        <v>0</v>
      </c>
      <c r="AC113" s="802">
        <v>0</v>
      </c>
      <c r="AD113" s="820"/>
      <c r="AE113" s="793">
        <v>0</v>
      </c>
      <c r="AF113" s="795">
        <v>0</v>
      </c>
      <c r="AG113" s="795">
        <v>0</v>
      </c>
      <c r="AH113" s="794">
        <v>0</v>
      </c>
      <c r="AI113" s="802">
        <v>0</v>
      </c>
      <c r="AK113" s="1177">
        <v>4279.05</v>
      </c>
      <c r="AL113" s="803">
        <v>0</v>
      </c>
      <c r="AM113" s="803">
        <v>0</v>
      </c>
      <c r="AN113" s="804">
        <v>0</v>
      </c>
      <c r="AO113" s="804">
        <v>0</v>
      </c>
      <c r="AP113" s="1198">
        <v>4279.05</v>
      </c>
      <c r="AR113" s="1198">
        <v>0</v>
      </c>
      <c r="AS113" s="1198">
        <v>4279.05</v>
      </c>
      <c r="AU113" s="1199">
        <v>0</v>
      </c>
      <c r="AW113" s="1200" t="e">
        <v>#N/A</v>
      </c>
      <c r="AX113" s="1201">
        <f t="shared" si="2"/>
        <v>555</v>
      </c>
    </row>
    <row r="114" spans="1:50" s="820" customFormat="1" x14ac:dyDescent="0.25">
      <c r="A114" s="759" t="s">
        <v>984</v>
      </c>
      <c r="B114" s="759" t="s">
        <v>537</v>
      </c>
      <c r="C114" s="927" t="s">
        <v>537</v>
      </c>
      <c r="D114" s="809"/>
      <c r="E114" s="809" t="s">
        <v>536</v>
      </c>
      <c r="F114" s="867" t="s">
        <v>536</v>
      </c>
      <c r="G114" s="795">
        <v>0</v>
      </c>
      <c r="H114" s="799">
        <v>0</v>
      </c>
      <c r="I114" s="794">
        <v>0</v>
      </c>
      <c r="J114" s="810">
        <v>0</v>
      </c>
      <c r="K114" s="811" t="s">
        <v>766</v>
      </c>
      <c r="M114" s="793">
        <v>0</v>
      </c>
      <c r="N114" s="799">
        <v>0</v>
      </c>
      <c r="O114" s="795">
        <v>0</v>
      </c>
      <c r="P114" s="794">
        <v>0</v>
      </c>
      <c r="Q114" s="796">
        <v>0</v>
      </c>
      <c r="R114" s="797">
        <v>0</v>
      </c>
      <c r="S114" s="794">
        <v>0</v>
      </c>
      <c r="T114" s="795">
        <v>0</v>
      </c>
      <c r="U114" s="794">
        <v>0</v>
      </c>
      <c r="V114" s="801">
        <v>0</v>
      </c>
      <c r="W114" s="802">
        <v>0</v>
      </c>
      <c r="Y114" s="793">
        <v>0</v>
      </c>
      <c r="Z114" s="795">
        <v>0</v>
      </c>
      <c r="AA114" s="795">
        <v>0</v>
      </c>
      <c r="AB114" s="794">
        <v>0</v>
      </c>
      <c r="AC114" s="802">
        <v>0</v>
      </c>
      <c r="AE114" s="793">
        <v>0</v>
      </c>
      <c r="AF114" s="795">
        <v>0</v>
      </c>
      <c r="AG114" s="795">
        <v>0</v>
      </c>
      <c r="AH114" s="794">
        <v>0</v>
      </c>
      <c r="AI114" s="802">
        <v>0</v>
      </c>
      <c r="AK114" s="923">
        <v>0</v>
      </c>
      <c r="AL114" s="803">
        <v>0</v>
      </c>
      <c r="AM114" s="803">
        <v>0</v>
      </c>
      <c r="AN114" s="804">
        <v>0</v>
      </c>
      <c r="AO114" s="804">
        <v>0</v>
      </c>
      <c r="AP114" s="805">
        <v>0</v>
      </c>
      <c r="AR114" s="805">
        <v>0</v>
      </c>
      <c r="AS114" s="805">
        <v>0</v>
      </c>
      <c r="AU114" s="807">
        <v>0</v>
      </c>
      <c r="AW114" s="759" t="s">
        <v>537</v>
      </c>
      <c r="AX114" s="1173">
        <f t="shared" si="2"/>
        <v>0</v>
      </c>
    </row>
    <row r="115" spans="1:50" s="820" customFormat="1" x14ac:dyDescent="0.25">
      <c r="A115" s="759" t="s">
        <v>985</v>
      </c>
      <c r="B115" s="759" t="s">
        <v>539</v>
      </c>
      <c r="C115" s="930" t="s">
        <v>539</v>
      </c>
      <c r="D115" s="809" t="s">
        <v>986</v>
      </c>
      <c r="E115" s="933" t="s">
        <v>538</v>
      </c>
      <c r="F115" s="1165" t="s">
        <v>538</v>
      </c>
      <c r="G115" s="795">
        <v>180</v>
      </c>
      <c r="H115" s="799">
        <v>0</v>
      </c>
      <c r="I115" s="794">
        <v>165</v>
      </c>
      <c r="J115" s="810">
        <v>345</v>
      </c>
      <c r="K115" s="811" t="s">
        <v>766</v>
      </c>
      <c r="M115" s="793">
        <v>0</v>
      </c>
      <c r="N115" s="799">
        <v>0</v>
      </c>
      <c r="O115" s="795">
        <v>0</v>
      </c>
      <c r="P115" s="794">
        <v>0</v>
      </c>
      <c r="Q115" s="796">
        <v>0</v>
      </c>
      <c r="R115" s="797">
        <v>1</v>
      </c>
      <c r="S115" s="794">
        <v>180</v>
      </c>
      <c r="T115" s="795">
        <v>0</v>
      </c>
      <c r="U115" s="794">
        <v>165</v>
      </c>
      <c r="V115" s="801">
        <v>345</v>
      </c>
      <c r="W115" s="802">
        <v>345</v>
      </c>
      <c r="Y115" s="793">
        <v>0</v>
      </c>
      <c r="Z115" s="795">
        <v>0</v>
      </c>
      <c r="AA115" s="795">
        <v>0</v>
      </c>
      <c r="AB115" s="794">
        <v>0</v>
      </c>
      <c r="AC115" s="802">
        <v>0</v>
      </c>
      <c r="AE115" s="793">
        <v>0</v>
      </c>
      <c r="AF115" s="795">
        <v>0</v>
      </c>
      <c r="AG115" s="795">
        <v>0</v>
      </c>
      <c r="AH115" s="794">
        <v>0</v>
      </c>
      <c r="AI115" s="802">
        <v>0</v>
      </c>
      <c r="AK115" s="923">
        <v>2659.95</v>
      </c>
      <c r="AL115" s="803">
        <v>0</v>
      </c>
      <c r="AM115" s="803">
        <v>0</v>
      </c>
      <c r="AN115" s="804">
        <v>0</v>
      </c>
      <c r="AO115" s="804">
        <v>0</v>
      </c>
      <c r="AP115" s="805">
        <v>2659.95</v>
      </c>
      <c r="AR115" s="805">
        <v>0</v>
      </c>
      <c r="AS115" s="805">
        <v>2659.95</v>
      </c>
      <c r="AU115" s="807">
        <v>0</v>
      </c>
      <c r="AW115" s="759" t="s">
        <v>539</v>
      </c>
      <c r="AX115" s="1173">
        <f t="shared" si="2"/>
        <v>345</v>
      </c>
    </row>
    <row r="116" spans="1:50" s="820" customFormat="1" x14ac:dyDescent="0.25">
      <c r="A116" s="759" t="s">
        <v>1194</v>
      </c>
      <c r="B116" s="759" t="s">
        <v>1195</v>
      </c>
      <c r="C116" s="934" t="s">
        <v>1195</v>
      </c>
      <c r="D116" s="809" t="s">
        <v>1196</v>
      </c>
      <c r="E116" s="809" t="s">
        <v>1197</v>
      </c>
      <c r="F116" s="867" t="s">
        <v>1197</v>
      </c>
      <c r="G116" s="795">
        <v>0</v>
      </c>
      <c r="H116" s="799">
        <v>0</v>
      </c>
      <c r="I116" s="794">
        <v>0</v>
      </c>
      <c r="J116" s="810">
        <v>0</v>
      </c>
      <c r="K116" s="811" t="s">
        <v>766</v>
      </c>
      <c r="M116" s="793">
        <v>0</v>
      </c>
      <c r="N116" s="799">
        <v>0</v>
      </c>
      <c r="O116" s="795">
        <v>0</v>
      </c>
      <c r="P116" s="794">
        <v>0</v>
      </c>
      <c r="Q116" s="796">
        <v>0</v>
      </c>
      <c r="R116" s="797">
        <v>0</v>
      </c>
      <c r="S116" s="794">
        <v>0</v>
      </c>
      <c r="T116" s="795">
        <v>0</v>
      </c>
      <c r="U116" s="794">
        <v>0</v>
      </c>
      <c r="V116" s="801">
        <v>0</v>
      </c>
      <c r="W116" s="802">
        <v>0</v>
      </c>
      <c r="Y116" s="793">
        <v>0</v>
      </c>
      <c r="Z116" s="795">
        <v>0</v>
      </c>
      <c r="AA116" s="795">
        <v>0</v>
      </c>
      <c r="AB116" s="794">
        <v>0</v>
      </c>
      <c r="AC116" s="802">
        <v>0</v>
      </c>
      <c r="AE116" s="793">
        <v>0</v>
      </c>
      <c r="AF116" s="795">
        <v>0</v>
      </c>
      <c r="AG116" s="795">
        <v>0</v>
      </c>
      <c r="AH116" s="794">
        <v>0</v>
      </c>
      <c r="AI116" s="802">
        <v>0</v>
      </c>
      <c r="AK116" s="923">
        <v>0</v>
      </c>
      <c r="AL116" s="803">
        <v>0</v>
      </c>
      <c r="AM116" s="803">
        <v>0</v>
      </c>
      <c r="AN116" s="804">
        <v>0</v>
      </c>
      <c r="AO116" s="804">
        <v>0</v>
      </c>
      <c r="AP116" s="805">
        <v>0</v>
      </c>
      <c r="AR116" s="805">
        <v>0</v>
      </c>
      <c r="AS116" s="805">
        <v>0</v>
      </c>
      <c r="AU116" s="807">
        <v>0</v>
      </c>
      <c r="AW116" s="759" t="e">
        <v>#N/A</v>
      </c>
      <c r="AX116" s="1173">
        <f t="shared" si="2"/>
        <v>0</v>
      </c>
    </row>
    <row r="117" spans="1:50" s="820" customFormat="1" x14ac:dyDescent="0.25">
      <c r="A117" s="759" t="s">
        <v>987</v>
      </c>
      <c r="B117" s="759" t="s">
        <v>540</v>
      </c>
      <c r="C117" s="935" t="s">
        <v>540</v>
      </c>
      <c r="D117" s="809" t="s">
        <v>988</v>
      </c>
      <c r="E117" s="809">
        <v>205881</v>
      </c>
      <c r="F117" s="867">
        <v>205881</v>
      </c>
      <c r="G117" s="795">
        <v>0</v>
      </c>
      <c r="H117" s="799">
        <v>0</v>
      </c>
      <c r="I117" s="794">
        <v>0</v>
      </c>
      <c r="J117" s="810">
        <v>0</v>
      </c>
      <c r="K117" s="811" t="s">
        <v>766</v>
      </c>
      <c r="M117" s="793">
        <v>0</v>
      </c>
      <c r="N117" s="799">
        <v>0</v>
      </c>
      <c r="O117" s="795">
        <v>0</v>
      </c>
      <c r="P117" s="794">
        <v>0</v>
      </c>
      <c r="Q117" s="796">
        <v>0</v>
      </c>
      <c r="R117" s="797">
        <v>0</v>
      </c>
      <c r="S117" s="794">
        <v>0</v>
      </c>
      <c r="T117" s="795">
        <v>0</v>
      </c>
      <c r="U117" s="794">
        <v>0</v>
      </c>
      <c r="V117" s="801">
        <v>0</v>
      </c>
      <c r="W117" s="802">
        <v>0</v>
      </c>
      <c r="Y117" s="793">
        <v>0</v>
      </c>
      <c r="Z117" s="795">
        <v>0</v>
      </c>
      <c r="AA117" s="795">
        <v>0</v>
      </c>
      <c r="AB117" s="794">
        <v>0</v>
      </c>
      <c r="AC117" s="802">
        <v>0</v>
      </c>
      <c r="AE117" s="793">
        <v>0</v>
      </c>
      <c r="AF117" s="795">
        <v>0</v>
      </c>
      <c r="AG117" s="795">
        <v>0</v>
      </c>
      <c r="AH117" s="794">
        <v>0</v>
      </c>
      <c r="AI117" s="802">
        <v>0</v>
      </c>
      <c r="AK117" s="923">
        <v>0</v>
      </c>
      <c r="AL117" s="803">
        <v>0</v>
      </c>
      <c r="AM117" s="803">
        <v>0</v>
      </c>
      <c r="AN117" s="804">
        <v>0</v>
      </c>
      <c r="AO117" s="804">
        <v>0</v>
      </c>
      <c r="AP117" s="805">
        <v>0</v>
      </c>
      <c r="AR117" s="805">
        <v>0</v>
      </c>
      <c r="AS117" s="805">
        <v>0</v>
      </c>
      <c r="AU117" s="807">
        <v>0</v>
      </c>
      <c r="AW117" s="759" t="s">
        <v>540</v>
      </c>
      <c r="AX117" s="1173">
        <f t="shared" si="2"/>
        <v>0</v>
      </c>
    </row>
    <row r="118" spans="1:50" s="820" customFormat="1" x14ac:dyDescent="0.25">
      <c r="A118" s="759" t="s">
        <v>989</v>
      </c>
      <c r="B118" s="759" t="s">
        <v>542</v>
      </c>
      <c r="C118" s="935" t="s">
        <v>542</v>
      </c>
      <c r="D118" s="809"/>
      <c r="E118" s="809" t="s">
        <v>541</v>
      </c>
      <c r="F118" s="867" t="s">
        <v>541</v>
      </c>
      <c r="G118" s="795">
        <v>360</v>
      </c>
      <c r="H118" s="799">
        <v>210</v>
      </c>
      <c r="I118" s="794">
        <v>792</v>
      </c>
      <c r="J118" s="810">
        <v>1362</v>
      </c>
      <c r="K118" s="811" t="s">
        <v>766</v>
      </c>
      <c r="M118" s="793">
        <v>0.62295</v>
      </c>
      <c r="N118" s="799">
        <v>180</v>
      </c>
      <c r="O118" s="795">
        <v>210</v>
      </c>
      <c r="P118" s="794">
        <v>165</v>
      </c>
      <c r="Q118" s="796">
        <v>555</v>
      </c>
      <c r="R118" s="797">
        <v>0</v>
      </c>
      <c r="S118" s="794">
        <v>0</v>
      </c>
      <c r="T118" s="795">
        <v>0</v>
      </c>
      <c r="U118" s="794">
        <v>0</v>
      </c>
      <c r="V118" s="801">
        <v>0</v>
      </c>
      <c r="W118" s="802">
        <v>555</v>
      </c>
      <c r="Y118" s="793">
        <v>0</v>
      </c>
      <c r="Z118" s="795">
        <v>0</v>
      </c>
      <c r="AA118" s="795">
        <v>0</v>
      </c>
      <c r="AB118" s="794">
        <v>0</v>
      </c>
      <c r="AC118" s="802">
        <v>0</v>
      </c>
      <c r="AE118" s="793">
        <v>0</v>
      </c>
      <c r="AF118" s="795">
        <v>0</v>
      </c>
      <c r="AG118" s="795">
        <v>0</v>
      </c>
      <c r="AH118" s="794">
        <v>0</v>
      </c>
      <c r="AI118" s="802">
        <v>0</v>
      </c>
      <c r="AK118" s="923">
        <v>10501.02</v>
      </c>
      <c r="AL118" s="803">
        <v>0</v>
      </c>
      <c r="AM118" s="803">
        <v>0</v>
      </c>
      <c r="AN118" s="804">
        <v>0</v>
      </c>
      <c r="AO118" s="804">
        <v>0</v>
      </c>
      <c r="AP118" s="805">
        <v>10501.02</v>
      </c>
      <c r="AR118" s="805">
        <v>0</v>
      </c>
      <c r="AS118" s="805">
        <v>10501.02</v>
      </c>
      <c r="AU118" s="807">
        <v>0</v>
      </c>
      <c r="AW118" s="759" t="s">
        <v>542</v>
      </c>
      <c r="AX118" s="1173">
        <f t="shared" si="2"/>
        <v>1362</v>
      </c>
    </row>
    <row r="119" spans="1:50" s="820" customFormat="1" x14ac:dyDescent="0.25">
      <c r="A119" s="759" t="s">
        <v>990</v>
      </c>
      <c r="B119" s="759" t="s">
        <v>544</v>
      </c>
      <c r="C119" s="924" t="s">
        <v>544</v>
      </c>
      <c r="D119" s="809" t="s">
        <v>991</v>
      </c>
      <c r="E119" s="809" t="s">
        <v>543</v>
      </c>
      <c r="F119" s="867" t="s">
        <v>543</v>
      </c>
      <c r="G119" s="795">
        <v>0</v>
      </c>
      <c r="H119" s="799">
        <v>0</v>
      </c>
      <c r="I119" s="794">
        <v>0</v>
      </c>
      <c r="J119" s="810">
        <v>0</v>
      </c>
      <c r="K119" s="811" t="s">
        <v>766</v>
      </c>
      <c r="M119" s="793">
        <v>0</v>
      </c>
      <c r="N119" s="799">
        <v>0</v>
      </c>
      <c r="O119" s="795">
        <v>0</v>
      </c>
      <c r="P119" s="794">
        <v>0</v>
      </c>
      <c r="Q119" s="796">
        <v>0</v>
      </c>
      <c r="R119" s="797">
        <v>0</v>
      </c>
      <c r="S119" s="794">
        <v>0</v>
      </c>
      <c r="T119" s="795">
        <v>0</v>
      </c>
      <c r="U119" s="794">
        <v>0</v>
      </c>
      <c r="V119" s="801">
        <v>0</v>
      </c>
      <c r="W119" s="802">
        <v>0</v>
      </c>
      <c r="Y119" s="793">
        <v>0</v>
      </c>
      <c r="Z119" s="795">
        <v>0</v>
      </c>
      <c r="AA119" s="795">
        <v>0</v>
      </c>
      <c r="AB119" s="794">
        <v>0</v>
      </c>
      <c r="AC119" s="802">
        <v>0</v>
      </c>
      <c r="AE119" s="793">
        <v>0</v>
      </c>
      <c r="AF119" s="795">
        <v>0</v>
      </c>
      <c r="AG119" s="795">
        <v>0</v>
      </c>
      <c r="AH119" s="794">
        <v>0</v>
      </c>
      <c r="AI119" s="802">
        <v>0</v>
      </c>
      <c r="AK119" s="923">
        <v>0</v>
      </c>
      <c r="AL119" s="803">
        <v>0</v>
      </c>
      <c r="AM119" s="803">
        <v>0</v>
      </c>
      <c r="AN119" s="804">
        <v>0</v>
      </c>
      <c r="AO119" s="804">
        <v>0</v>
      </c>
      <c r="AP119" s="805">
        <v>0</v>
      </c>
      <c r="AR119" s="805">
        <v>0</v>
      </c>
      <c r="AS119" s="805">
        <v>0</v>
      </c>
      <c r="AU119" s="807">
        <v>0</v>
      </c>
      <c r="AW119" s="759" t="s">
        <v>544</v>
      </c>
      <c r="AX119" s="1173">
        <f t="shared" si="2"/>
        <v>0</v>
      </c>
    </row>
    <row r="120" spans="1:50" s="820" customFormat="1" x14ac:dyDescent="0.25">
      <c r="A120" s="759" t="s">
        <v>992</v>
      </c>
      <c r="B120" s="759" t="s">
        <v>546</v>
      </c>
      <c r="C120" s="935" t="s">
        <v>546</v>
      </c>
      <c r="D120" s="809"/>
      <c r="E120" s="929" t="s">
        <v>545</v>
      </c>
      <c r="F120" s="1163" t="s">
        <v>545</v>
      </c>
      <c r="G120" s="795">
        <v>0</v>
      </c>
      <c r="H120" s="799">
        <v>0</v>
      </c>
      <c r="I120" s="794">
        <v>0</v>
      </c>
      <c r="J120" s="810">
        <v>0</v>
      </c>
      <c r="K120" s="811" t="s">
        <v>766</v>
      </c>
      <c r="M120" s="793">
        <v>0</v>
      </c>
      <c r="N120" s="799">
        <v>0</v>
      </c>
      <c r="O120" s="795">
        <v>0</v>
      </c>
      <c r="P120" s="794">
        <v>0</v>
      </c>
      <c r="Q120" s="796">
        <v>0</v>
      </c>
      <c r="R120" s="797">
        <v>0</v>
      </c>
      <c r="S120" s="794">
        <v>0</v>
      </c>
      <c r="T120" s="795">
        <v>0</v>
      </c>
      <c r="U120" s="794">
        <v>0</v>
      </c>
      <c r="V120" s="801">
        <v>0</v>
      </c>
      <c r="W120" s="802">
        <v>0</v>
      </c>
      <c r="Y120" s="793">
        <v>0</v>
      </c>
      <c r="Z120" s="795">
        <v>0</v>
      </c>
      <c r="AA120" s="795">
        <v>0</v>
      </c>
      <c r="AB120" s="794">
        <v>0</v>
      </c>
      <c r="AC120" s="802">
        <v>0</v>
      </c>
      <c r="AE120" s="793">
        <v>0</v>
      </c>
      <c r="AF120" s="795">
        <v>0</v>
      </c>
      <c r="AG120" s="795">
        <v>0</v>
      </c>
      <c r="AH120" s="794">
        <v>0</v>
      </c>
      <c r="AI120" s="802">
        <v>0</v>
      </c>
      <c r="AK120" s="923">
        <v>0</v>
      </c>
      <c r="AL120" s="803">
        <v>0</v>
      </c>
      <c r="AM120" s="803">
        <v>0</v>
      </c>
      <c r="AN120" s="804">
        <v>0</v>
      </c>
      <c r="AO120" s="804">
        <v>0</v>
      </c>
      <c r="AP120" s="805">
        <v>0</v>
      </c>
      <c r="AR120" s="805">
        <v>0</v>
      </c>
      <c r="AS120" s="805">
        <v>0</v>
      </c>
      <c r="AU120" s="807">
        <v>0</v>
      </c>
      <c r="AW120" s="759" t="s">
        <v>546</v>
      </c>
      <c r="AX120" s="1173">
        <f t="shared" si="2"/>
        <v>0</v>
      </c>
    </row>
    <row r="121" spans="1:50" s="820" customFormat="1" x14ac:dyDescent="0.25">
      <c r="A121" s="759" t="s">
        <v>547</v>
      </c>
      <c r="B121" s="759" t="s">
        <v>547</v>
      </c>
      <c r="C121" s="935" t="s">
        <v>547</v>
      </c>
      <c r="D121" s="809"/>
      <c r="E121" s="929"/>
      <c r="F121" s="1163">
        <v>2575281</v>
      </c>
      <c r="G121" s="795">
        <v>0</v>
      </c>
      <c r="H121" s="799">
        <v>0</v>
      </c>
      <c r="I121" s="794">
        <v>0</v>
      </c>
      <c r="J121" s="810">
        <v>0</v>
      </c>
      <c r="K121" s="811" t="s">
        <v>766</v>
      </c>
      <c r="M121" s="793">
        <v>0</v>
      </c>
      <c r="N121" s="799">
        <v>0</v>
      </c>
      <c r="O121" s="795">
        <v>0</v>
      </c>
      <c r="P121" s="794">
        <v>0</v>
      </c>
      <c r="Q121" s="796">
        <v>0</v>
      </c>
      <c r="R121" s="797">
        <v>0</v>
      </c>
      <c r="S121" s="794">
        <v>0</v>
      </c>
      <c r="T121" s="795">
        <v>0</v>
      </c>
      <c r="U121" s="794">
        <v>0</v>
      </c>
      <c r="V121" s="801">
        <v>0</v>
      </c>
      <c r="W121" s="802">
        <v>0</v>
      </c>
      <c r="Y121" s="793">
        <v>0</v>
      </c>
      <c r="Z121" s="795">
        <v>0</v>
      </c>
      <c r="AA121" s="795">
        <v>0</v>
      </c>
      <c r="AB121" s="794">
        <v>0</v>
      </c>
      <c r="AC121" s="802">
        <v>0</v>
      </c>
      <c r="AE121" s="793">
        <v>0</v>
      </c>
      <c r="AF121" s="795">
        <v>0</v>
      </c>
      <c r="AG121" s="795">
        <v>0</v>
      </c>
      <c r="AH121" s="794">
        <v>0</v>
      </c>
      <c r="AI121" s="802">
        <v>0</v>
      </c>
      <c r="AK121" s="923">
        <v>0</v>
      </c>
      <c r="AL121" s="803">
        <v>0</v>
      </c>
      <c r="AM121" s="803">
        <v>0</v>
      </c>
      <c r="AN121" s="804">
        <v>0</v>
      </c>
      <c r="AO121" s="804">
        <v>0</v>
      </c>
      <c r="AP121" s="805">
        <v>0</v>
      </c>
      <c r="AR121" s="805">
        <v>0</v>
      </c>
      <c r="AS121" s="805">
        <v>0</v>
      </c>
      <c r="AU121" s="807">
        <v>0</v>
      </c>
      <c r="AW121" s="759" t="s">
        <v>547</v>
      </c>
      <c r="AX121" s="1173">
        <f t="shared" si="2"/>
        <v>0</v>
      </c>
    </row>
    <row r="122" spans="1:50" s="820" customFormat="1" x14ac:dyDescent="0.25">
      <c r="A122" s="759" t="s">
        <v>993</v>
      </c>
      <c r="B122" s="759" t="s">
        <v>549</v>
      </c>
      <c r="C122" s="935" t="s">
        <v>549</v>
      </c>
      <c r="D122" s="809" t="s">
        <v>994</v>
      </c>
      <c r="E122" s="809" t="s">
        <v>548</v>
      </c>
      <c r="F122" s="867" t="s">
        <v>548</v>
      </c>
      <c r="G122" s="795">
        <v>180</v>
      </c>
      <c r="H122" s="799">
        <v>0</v>
      </c>
      <c r="I122" s="794">
        <v>165</v>
      </c>
      <c r="J122" s="810">
        <v>345</v>
      </c>
      <c r="K122" s="811" t="s">
        <v>766</v>
      </c>
      <c r="M122" s="793">
        <v>1</v>
      </c>
      <c r="N122" s="799">
        <v>180</v>
      </c>
      <c r="O122" s="795">
        <v>0</v>
      </c>
      <c r="P122" s="794">
        <v>165</v>
      </c>
      <c r="Q122" s="796">
        <v>345</v>
      </c>
      <c r="R122" s="797">
        <v>0</v>
      </c>
      <c r="S122" s="794">
        <v>0</v>
      </c>
      <c r="T122" s="795">
        <v>0</v>
      </c>
      <c r="U122" s="794">
        <v>0</v>
      </c>
      <c r="V122" s="801">
        <v>0</v>
      </c>
      <c r="W122" s="802">
        <v>345</v>
      </c>
      <c r="Y122" s="793">
        <v>0</v>
      </c>
      <c r="Z122" s="795">
        <v>0</v>
      </c>
      <c r="AA122" s="795">
        <v>0</v>
      </c>
      <c r="AB122" s="794">
        <v>0</v>
      </c>
      <c r="AC122" s="802">
        <v>0</v>
      </c>
      <c r="AE122" s="793">
        <v>0</v>
      </c>
      <c r="AF122" s="795">
        <v>0</v>
      </c>
      <c r="AG122" s="795">
        <v>0</v>
      </c>
      <c r="AH122" s="794">
        <v>0</v>
      </c>
      <c r="AI122" s="802">
        <v>0</v>
      </c>
      <c r="AK122" s="923">
        <v>2659.95</v>
      </c>
      <c r="AL122" s="803">
        <v>0</v>
      </c>
      <c r="AM122" s="803">
        <v>0</v>
      </c>
      <c r="AN122" s="804">
        <v>0</v>
      </c>
      <c r="AO122" s="804">
        <v>0</v>
      </c>
      <c r="AP122" s="805">
        <v>2659.95</v>
      </c>
      <c r="AR122" s="805">
        <v>0</v>
      </c>
      <c r="AS122" s="805">
        <v>2659.95</v>
      </c>
      <c r="AU122" s="807">
        <v>0</v>
      </c>
      <c r="AW122" s="759" t="s">
        <v>549</v>
      </c>
      <c r="AX122" s="1173">
        <f t="shared" si="2"/>
        <v>345</v>
      </c>
    </row>
    <row r="123" spans="1:50" s="820" customFormat="1" x14ac:dyDescent="0.25">
      <c r="A123" s="759" t="s">
        <v>995</v>
      </c>
      <c r="B123" s="759" t="s">
        <v>550</v>
      </c>
      <c r="C123" s="935" t="s">
        <v>550</v>
      </c>
      <c r="D123" s="809" t="s">
        <v>996</v>
      </c>
      <c r="E123" s="809">
        <v>306845</v>
      </c>
      <c r="F123" s="867">
        <v>306845</v>
      </c>
      <c r="G123" s="795">
        <v>0</v>
      </c>
      <c r="H123" s="799">
        <v>0</v>
      </c>
      <c r="I123" s="794">
        <v>0</v>
      </c>
      <c r="J123" s="810">
        <v>0</v>
      </c>
      <c r="K123" s="811" t="s">
        <v>766</v>
      </c>
      <c r="M123" s="793">
        <v>0</v>
      </c>
      <c r="N123" s="799">
        <v>0</v>
      </c>
      <c r="O123" s="795">
        <v>0</v>
      </c>
      <c r="P123" s="794">
        <v>0</v>
      </c>
      <c r="Q123" s="796">
        <v>0</v>
      </c>
      <c r="R123" s="797">
        <v>0</v>
      </c>
      <c r="S123" s="794">
        <v>0</v>
      </c>
      <c r="T123" s="795">
        <v>0</v>
      </c>
      <c r="U123" s="794">
        <v>0</v>
      </c>
      <c r="V123" s="801">
        <v>0</v>
      </c>
      <c r="W123" s="802">
        <v>0</v>
      </c>
      <c r="Y123" s="793">
        <v>0</v>
      </c>
      <c r="Z123" s="795">
        <v>0</v>
      </c>
      <c r="AA123" s="795">
        <v>0</v>
      </c>
      <c r="AB123" s="794">
        <v>0</v>
      </c>
      <c r="AC123" s="802">
        <v>0</v>
      </c>
      <c r="AE123" s="793">
        <v>0</v>
      </c>
      <c r="AF123" s="795">
        <v>0</v>
      </c>
      <c r="AG123" s="795">
        <v>0</v>
      </c>
      <c r="AH123" s="794">
        <v>0</v>
      </c>
      <c r="AI123" s="802">
        <v>0</v>
      </c>
      <c r="AK123" s="923">
        <v>0</v>
      </c>
      <c r="AL123" s="803">
        <v>0</v>
      </c>
      <c r="AM123" s="803">
        <v>0</v>
      </c>
      <c r="AN123" s="804">
        <v>0</v>
      </c>
      <c r="AO123" s="804">
        <v>0</v>
      </c>
      <c r="AP123" s="805">
        <v>0</v>
      </c>
      <c r="AR123" s="805">
        <v>0</v>
      </c>
      <c r="AS123" s="805">
        <v>0</v>
      </c>
      <c r="AU123" s="807">
        <v>0</v>
      </c>
      <c r="AW123" s="759" t="s">
        <v>550</v>
      </c>
      <c r="AX123" s="1173">
        <f t="shared" si="2"/>
        <v>0</v>
      </c>
    </row>
    <row r="124" spans="1:50" s="820" customFormat="1" x14ac:dyDescent="0.25">
      <c r="A124" s="759" t="s">
        <v>997</v>
      </c>
      <c r="B124" s="759" t="s">
        <v>551</v>
      </c>
      <c r="C124" s="927" t="s">
        <v>551</v>
      </c>
      <c r="D124" s="809"/>
      <c r="E124" s="809">
        <v>2518126</v>
      </c>
      <c r="F124" s="867">
        <v>2518126</v>
      </c>
      <c r="G124" s="795">
        <v>0</v>
      </c>
      <c r="H124" s="799">
        <v>0</v>
      </c>
      <c r="I124" s="794">
        <v>0</v>
      </c>
      <c r="J124" s="810">
        <v>0</v>
      </c>
      <c r="K124" s="811" t="s">
        <v>766</v>
      </c>
      <c r="M124" s="793">
        <v>0</v>
      </c>
      <c r="N124" s="799">
        <v>0</v>
      </c>
      <c r="O124" s="795">
        <v>0</v>
      </c>
      <c r="P124" s="794">
        <v>0</v>
      </c>
      <c r="Q124" s="796">
        <v>0</v>
      </c>
      <c r="R124" s="797">
        <v>0</v>
      </c>
      <c r="S124" s="794">
        <v>0</v>
      </c>
      <c r="T124" s="795">
        <v>0</v>
      </c>
      <c r="U124" s="794">
        <v>0</v>
      </c>
      <c r="V124" s="801">
        <v>0</v>
      </c>
      <c r="W124" s="802">
        <v>0</v>
      </c>
      <c r="Y124" s="793">
        <v>0</v>
      </c>
      <c r="Z124" s="795">
        <v>0</v>
      </c>
      <c r="AA124" s="795">
        <v>0</v>
      </c>
      <c r="AB124" s="794">
        <v>0</v>
      </c>
      <c r="AC124" s="802">
        <v>0</v>
      </c>
      <c r="AE124" s="793">
        <v>0</v>
      </c>
      <c r="AF124" s="795">
        <v>0</v>
      </c>
      <c r="AG124" s="795">
        <v>0</v>
      </c>
      <c r="AH124" s="794">
        <v>0</v>
      </c>
      <c r="AI124" s="802">
        <v>0</v>
      </c>
      <c r="AK124" s="923">
        <v>0</v>
      </c>
      <c r="AL124" s="803">
        <v>0</v>
      </c>
      <c r="AM124" s="803">
        <v>0</v>
      </c>
      <c r="AN124" s="804">
        <v>0</v>
      </c>
      <c r="AO124" s="804">
        <v>0</v>
      </c>
      <c r="AP124" s="805">
        <v>0</v>
      </c>
      <c r="AR124" s="805">
        <v>0</v>
      </c>
      <c r="AS124" s="805">
        <v>0</v>
      </c>
      <c r="AU124" s="807">
        <v>0</v>
      </c>
      <c r="AW124" s="759" t="s">
        <v>551</v>
      </c>
      <c r="AX124" s="1173">
        <f t="shared" si="2"/>
        <v>0</v>
      </c>
    </row>
    <row r="125" spans="1:50" s="820" customFormat="1" x14ac:dyDescent="0.25">
      <c r="A125" s="759" t="s">
        <v>998</v>
      </c>
      <c r="B125" s="759" t="s">
        <v>553</v>
      </c>
      <c r="C125" s="927" t="s">
        <v>553</v>
      </c>
      <c r="D125" s="809"/>
      <c r="E125" s="809" t="s">
        <v>552</v>
      </c>
      <c r="F125" s="867" t="s">
        <v>552</v>
      </c>
      <c r="G125" s="795">
        <v>0</v>
      </c>
      <c r="H125" s="799">
        <v>0</v>
      </c>
      <c r="I125" s="794">
        <v>0</v>
      </c>
      <c r="J125" s="810">
        <v>0</v>
      </c>
      <c r="K125" s="811" t="s">
        <v>766</v>
      </c>
      <c r="M125" s="793">
        <v>0</v>
      </c>
      <c r="N125" s="799">
        <v>0</v>
      </c>
      <c r="O125" s="795">
        <v>0</v>
      </c>
      <c r="P125" s="794">
        <v>0</v>
      </c>
      <c r="Q125" s="796">
        <v>0</v>
      </c>
      <c r="R125" s="797">
        <v>0</v>
      </c>
      <c r="S125" s="794">
        <v>0</v>
      </c>
      <c r="T125" s="795">
        <v>0</v>
      </c>
      <c r="U125" s="794">
        <v>0</v>
      </c>
      <c r="V125" s="801">
        <v>0</v>
      </c>
      <c r="W125" s="802">
        <v>0</v>
      </c>
      <c r="Y125" s="793">
        <v>0</v>
      </c>
      <c r="Z125" s="795">
        <v>0</v>
      </c>
      <c r="AA125" s="795">
        <v>0</v>
      </c>
      <c r="AB125" s="794">
        <v>0</v>
      </c>
      <c r="AC125" s="802">
        <v>0</v>
      </c>
      <c r="AE125" s="793">
        <v>0</v>
      </c>
      <c r="AF125" s="795">
        <v>0</v>
      </c>
      <c r="AG125" s="795">
        <v>0</v>
      </c>
      <c r="AH125" s="794">
        <v>0</v>
      </c>
      <c r="AI125" s="802">
        <v>0</v>
      </c>
      <c r="AK125" s="923">
        <v>0</v>
      </c>
      <c r="AL125" s="803">
        <v>0</v>
      </c>
      <c r="AM125" s="803">
        <v>0</v>
      </c>
      <c r="AN125" s="804">
        <v>0</v>
      </c>
      <c r="AO125" s="804">
        <v>0</v>
      </c>
      <c r="AP125" s="805">
        <v>0</v>
      </c>
      <c r="AR125" s="805">
        <v>0</v>
      </c>
      <c r="AS125" s="805">
        <v>0</v>
      </c>
      <c r="AU125" s="807">
        <v>0</v>
      </c>
      <c r="AW125" s="759" t="s">
        <v>553</v>
      </c>
      <c r="AX125" s="1173">
        <f t="shared" si="2"/>
        <v>0</v>
      </c>
    </row>
    <row r="126" spans="1:50" s="820" customFormat="1" x14ac:dyDescent="0.25">
      <c r="A126" s="759" t="s">
        <v>1198</v>
      </c>
      <c r="B126" s="759" t="s">
        <v>553</v>
      </c>
      <c r="C126" s="927" t="s">
        <v>555</v>
      </c>
      <c r="D126" s="809"/>
      <c r="E126" s="809">
        <v>639311</v>
      </c>
      <c r="F126" s="867" t="s">
        <v>554</v>
      </c>
      <c r="G126" s="795">
        <v>180</v>
      </c>
      <c r="H126" s="799">
        <v>210</v>
      </c>
      <c r="I126" s="794">
        <v>165</v>
      </c>
      <c r="J126" s="810">
        <v>555</v>
      </c>
      <c r="K126" s="811" t="s">
        <v>766</v>
      </c>
      <c r="M126" s="793">
        <v>0</v>
      </c>
      <c r="N126" s="799">
        <v>0</v>
      </c>
      <c r="O126" s="795">
        <v>0</v>
      </c>
      <c r="P126" s="794">
        <v>0</v>
      </c>
      <c r="Q126" s="796">
        <v>0</v>
      </c>
      <c r="R126" s="797">
        <v>0</v>
      </c>
      <c r="S126" s="794">
        <v>0</v>
      </c>
      <c r="T126" s="795">
        <v>0</v>
      </c>
      <c r="U126" s="794">
        <v>0</v>
      </c>
      <c r="V126" s="801">
        <v>0</v>
      </c>
      <c r="W126" s="802">
        <v>0</v>
      </c>
      <c r="Y126" s="793">
        <v>0</v>
      </c>
      <c r="Z126" s="795">
        <v>0</v>
      </c>
      <c r="AA126" s="795">
        <v>0</v>
      </c>
      <c r="AB126" s="794">
        <v>0</v>
      </c>
      <c r="AC126" s="802">
        <v>0</v>
      </c>
      <c r="AE126" s="793">
        <v>0</v>
      </c>
      <c r="AF126" s="795">
        <v>0</v>
      </c>
      <c r="AG126" s="795">
        <v>0</v>
      </c>
      <c r="AH126" s="794">
        <v>0</v>
      </c>
      <c r="AI126" s="802">
        <v>0</v>
      </c>
      <c r="AK126" s="923">
        <v>4279.05</v>
      </c>
      <c r="AL126" s="803">
        <v>0</v>
      </c>
      <c r="AM126" s="803">
        <v>0</v>
      </c>
      <c r="AN126" s="804">
        <v>0</v>
      </c>
      <c r="AO126" s="804">
        <v>0</v>
      </c>
      <c r="AP126" s="805">
        <v>4279.05</v>
      </c>
      <c r="AR126" s="805">
        <v>0</v>
      </c>
      <c r="AS126" s="805">
        <v>4279.05</v>
      </c>
      <c r="AU126" s="807">
        <v>0</v>
      </c>
      <c r="AW126" s="759" t="s">
        <v>555</v>
      </c>
      <c r="AX126" s="1173">
        <f t="shared" si="2"/>
        <v>555</v>
      </c>
    </row>
    <row r="127" spans="1:50" s="820" customFormat="1" x14ac:dyDescent="0.25">
      <c r="A127" s="759" t="s">
        <v>999</v>
      </c>
      <c r="B127" s="759" t="s">
        <v>557</v>
      </c>
      <c r="C127" s="927" t="s">
        <v>557</v>
      </c>
      <c r="D127" s="809"/>
      <c r="E127" s="809" t="s">
        <v>556</v>
      </c>
      <c r="F127" s="867" t="s">
        <v>556</v>
      </c>
      <c r="G127" s="795">
        <v>0</v>
      </c>
      <c r="H127" s="799">
        <v>0</v>
      </c>
      <c r="I127" s="794">
        <v>0</v>
      </c>
      <c r="J127" s="810">
        <v>0</v>
      </c>
      <c r="K127" s="811" t="s">
        <v>766</v>
      </c>
      <c r="M127" s="793">
        <v>0</v>
      </c>
      <c r="N127" s="799">
        <v>0</v>
      </c>
      <c r="O127" s="795">
        <v>0</v>
      </c>
      <c r="P127" s="794">
        <v>0</v>
      </c>
      <c r="Q127" s="796">
        <v>0</v>
      </c>
      <c r="R127" s="797">
        <v>0</v>
      </c>
      <c r="S127" s="794">
        <v>0</v>
      </c>
      <c r="T127" s="795">
        <v>0</v>
      </c>
      <c r="U127" s="794">
        <v>0</v>
      </c>
      <c r="V127" s="801">
        <v>0</v>
      </c>
      <c r="W127" s="802">
        <v>0</v>
      </c>
      <c r="Y127" s="793">
        <v>0</v>
      </c>
      <c r="Z127" s="795">
        <v>0</v>
      </c>
      <c r="AA127" s="795">
        <v>0</v>
      </c>
      <c r="AB127" s="794">
        <v>0</v>
      </c>
      <c r="AC127" s="802">
        <v>0</v>
      </c>
      <c r="AE127" s="793">
        <v>0</v>
      </c>
      <c r="AF127" s="795">
        <v>0</v>
      </c>
      <c r="AG127" s="795">
        <v>0</v>
      </c>
      <c r="AH127" s="794">
        <v>0</v>
      </c>
      <c r="AI127" s="802">
        <v>0</v>
      </c>
      <c r="AK127" s="923">
        <v>0</v>
      </c>
      <c r="AL127" s="803">
        <v>0</v>
      </c>
      <c r="AM127" s="803">
        <v>0</v>
      </c>
      <c r="AN127" s="804">
        <v>0</v>
      </c>
      <c r="AO127" s="804">
        <v>0</v>
      </c>
      <c r="AP127" s="805">
        <v>0</v>
      </c>
      <c r="AR127" s="805">
        <v>0</v>
      </c>
      <c r="AS127" s="805">
        <v>0</v>
      </c>
      <c r="AU127" s="807">
        <v>0</v>
      </c>
      <c r="AW127" s="759" t="s">
        <v>557</v>
      </c>
      <c r="AX127" s="1173">
        <f t="shared" si="2"/>
        <v>0</v>
      </c>
    </row>
    <row r="128" spans="1:50" s="820" customFormat="1" x14ac:dyDescent="0.25">
      <c r="A128" s="759" t="s">
        <v>1000</v>
      </c>
      <c r="B128" s="759" t="s">
        <v>559</v>
      </c>
      <c r="C128" s="935" t="s">
        <v>559</v>
      </c>
      <c r="D128" s="809" t="s">
        <v>1001</v>
      </c>
      <c r="E128" s="809" t="s">
        <v>558</v>
      </c>
      <c r="F128" s="867" t="s">
        <v>558</v>
      </c>
      <c r="G128" s="795">
        <v>0</v>
      </c>
      <c r="H128" s="799">
        <v>0</v>
      </c>
      <c r="I128" s="794">
        <v>0</v>
      </c>
      <c r="J128" s="810">
        <v>0</v>
      </c>
      <c r="K128" s="811" t="s">
        <v>766</v>
      </c>
      <c r="M128" s="793">
        <v>0</v>
      </c>
      <c r="N128" s="799">
        <v>0</v>
      </c>
      <c r="O128" s="795">
        <v>0</v>
      </c>
      <c r="P128" s="794">
        <v>0</v>
      </c>
      <c r="Q128" s="796">
        <v>0</v>
      </c>
      <c r="R128" s="797">
        <v>0</v>
      </c>
      <c r="S128" s="794">
        <v>0</v>
      </c>
      <c r="T128" s="795">
        <v>0</v>
      </c>
      <c r="U128" s="794">
        <v>0</v>
      </c>
      <c r="V128" s="801">
        <v>0</v>
      </c>
      <c r="W128" s="802">
        <v>0</v>
      </c>
      <c r="Y128" s="793">
        <v>0</v>
      </c>
      <c r="Z128" s="795">
        <v>0</v>
      </c>
      <c r="AA128" s="795">
        <v>0</v>
      </c>
      <c r="AB128" s="794">
        <v>0</v>
      </c>
      <c r="AC128" s="802">
        <v>0</v>
      </c>
      <c r="AE128" s="793">
        <v>0</v>
      </c>
      <c r="AF128" s="795">
        <v>0</v>
      </c>
      <c r="AG128" s="795">
        <v>0</v>
      </c>
      <c r="AH128" s="794">
        <v>0</v>
      </c>
      <c r="AI128" s="802">
        <v>0</v>
      </c>
      <c r="AK128" s="923">
        <v>0</v>
      </c>
      <c r="AL128" s="803">
        <v>0</v>
      </c>
      <c r="AM128" s="803">
        <v>0</v>
      </c>
      <c r="AN128" s="804">
        <v>0</v>
      </c>
      <c r="AO128" s="804">
        <v>0</v>
      </c>
      <c r="AP128" s="805">
        <v>0</v>
      </c>
      <c r="AR128" s="805">
        <v>0</v>
      </c>
      <c r="AS128" s="805">
        <v>0</v>
      </c>
      <c r="AU128" s="807">
        <v>0</v>
      </c>
      <c r="AW128" s="759" t="s">
        <v>559</v>
      </c>
      <c r="AX128" s="1173">
        <f t="shared" ref="AX128:AX191" si="3">J128</f>
        <v>0</v>
      </c>
    </row>
    <row r="129" spans="1:50" s="820" customFormat="1" x14ac:dyDescent="0.25">
      <c r="A129" s="759" t="s">
        <v>1002</v>
      </c>
      <c r="B129" s="759" t="s">
        <v>560</v>
      </c>
      <c r="C129" s="930" t="s">
        <v>560</v>
      </c>
      <c r="D129" s="809" t="s">
        <v>1003</v>
      </c>
      <c r="E129" s="809">
        <v>205878</v>
      </c>
      <c r="F129" s="867">
        <v>205878</v>
      </c>
      <c r="G129" s="795">
        <v>540</v>
      </c>
      <c r="H129" s="799">
        <v>1050</v>
      </c>
      <c r="I129" s="794">
        <v>660</v>
      </c>
      <c r="J129" s="810">
        <v>2250</v>
      </c>
      <c r="K129" s="811" t="s">
        <v>766</v>
      </c>
      <c r="M129" s="793">
        <v>0.36806</v>
      </c>
      <c r="N129" s="799">
        <v>180</v>
      </c>
      <c r="O129" s="795">
        <v>420</v>
      </c>
      <c r="P129" s="794">
        <v>165</v>
      </c>
      <c r="Q129" s="796">
        <v>765</v>
      </c>
      <c r="R129" s="797">
        <v>0.36806</v>
      </c>
      <c r="S129" s="794">
        <v>199</v>
      </c>
      <c r="T129" s="795">
        <v>386</v>
      </c>
      <c r="U129" s="794">
        <v>243</v>
      </c>
      <c r="V129" s="801">
        <v>828</v>
      </c>
      <c r="W129" s="802">
        <v>1593</v>
      </c>
      <c r="Y129" s="793">
        <v>0</v>
      </c>
      <c r="Z129" s="795">
        <v>0</v>
      </c>
      <c r="AA129" s="795">
        <v>0</v>
      </c>
      <c r="AB129" s="794">
        <v>0</v>
      </c>
      <c r="AC129" s="802">
        <v>0</v>
      </c>
      <c r="AE129" s="793">
        <v>0</v>
      </c>
      <c r="AF129" s="795">
        <v>0</v>
      </c>
      <c r="AG129" s="795">
        <v>0</v>
      </c>
      <c r="AH129" s="794">
        <v>0</v>
      </c>
      <c r="AI129" s="802">
        <v>0</v>
      </c>
      <c r="AK129" s="923">
        <v>17347.5</v>
      </c>
      <c r="AL129" s="803">
        <v>0</v>
      </c>
      <c r="AM129" s="803">
        <v>0</v>
      </c>
      <c r="AN129" s="804">
        <v>0</v>
      </c>
      <c r="AO129" s="804">
        <v>0</v>
      </c>
      <c r="AP129" s="805">
        <v>17347.5</v>
      </c>
      <c r="AR129" s="805">
        <v>0</v>
      </c>
      <c r="AS129" s="805">
        <v>17347.5</v>
      </c>
      <c r="AU129" s="807">
        <v>0</v>
      </c>
      <c r="AW129" s="759" t="s">
        <v>560</v>
      </c>
      <c r="AX129" s="1173">
        <f t="shared" si="3"/>
        <v>2250</v>
      </c>
    </row>
    <row r="130" spans="1:50" s="1197" customFormat="1" x14ac:dyDescent="0.25">
      <c r="A130" s="759" t="s">
        <v>1199</v>
      </c>
      <c r="B130" s="759" t="s">
        <v>562</v>
      </c>
      <c r="C130" s="1194" t="s">
        <v>1200</v>
      </c>
      <c r="D130" s="867"/>
      <c r="E130" s="1162">
        <v>639230</v>
      </c>
      <c r="F130" s="1162" t="s">
        <v>1201</v>
      </c>
      <c r="G130" s="1174">
        <v>180</v>
      </c>
      <c r="H130" s="1175">
        <v>420</v>
      </c>
      <c r="I130" s="1176">
        <v>165</v>
      </c>
      <c r="J130" s="1195">
        <v>765</v>
      </c>
      <c r="K130" s="1196" t="s">
        <v>766</v>
      </c>
      <c r="M130" s="793">
        <v>1</v>
      </c>
      <c r="N130" s="799">
        <v>180</v>
      </c>
      <c r="O130" s="795">
        <v>420</v>
      </c>
      <c r="P130" s="794">
        <v>165</v>
      </c>
      <c r="Q130" s="796">
        <v>765</v>
      </c>
      <c r="R130" s="797">
        <v>0</v>
      </c>
      <c r="S130" s="794">
        <v>0</v>
      </c>
      <c r="T130" s="795">
        <v>0</v>
      </c>
      <c r="U130" s="794">
        <v>0</v>
      </c>
      <c r="V130" s="801">
        <v>0</v>
      </c>
      <c r="W130" s="802">
        <v>765</v>
      </c>
      <c r="X130" s="820"/>
      <c r="Y130" s="793">
        <v>0</v>
      </c>
      <c r="Z130" s="795">
        <v>0</v>
      </c>
      <c r="AA130" s="795">
        <v>0</v>
      </c>
      <c r="AB130" s="794">
        <v>0</v>
      </c>
      <c r="AC130" s="802">
        <v>0</v>
      </c>
      <c r="AD130" s="820"/>
      <c r="AE130" s="793">
        <v>0</v>
      </c>
      <c r="AF130" s="795">
        <v>0</v>
      </c>
      <c r="AG130" s="795">
        <v>0</v>
      </c>
      <c r="AH130" s="794">
        <v>0</v>
      </c>
      <c r="AI130" s="802">
        <v>0</v>
      </c>
      <c r="AK130" s="1177">
        <v>5898.15</v>
      </c>
      <c r="AL130" s="803">
        <v>0</v>
      </c>
      <c r="AM130" s="803">
        <v>0</v>
      </c>
      <c r="AN130" s="804">
        <v>0</v>
      </c>
      <c r="AO130" s="804">
        <v>0</v>
      </c>
      <c r="AP130" s="1198">
        <v>5898.15</v>
      </c>
      <c r="AR130" s="1198">
        <v>0</v>
      </c>
      <c r="AS130" s="1198">
        <v>5898.15</v>
      </c>
      <c r="AU130" s="1199">
        <v>0</v>
      </c>
      <c r="AW130" s="1200" t="e">
        <v>#N/A</v>
      </c>
      <c r="AX130" s="1201">
        <f t="shared" si="3"/>
        <v>765</v>
      </c>
    </row>
    <row r="131" spans="1:50" s="820" customFormat="1" x14ac:dyDescent="0.25">
      <c r="A131" s="759" t="s">
        <v>1004</v>
      </c>
      <c r="B131" s="759" t="s">
        <v>562</v>
      </c>
      <c r="C131" s="925" t="s">
        <v>562</v>
      </c>
      <c r="D131" s="809"/>
      <c r="E131" s="928" t="s">
        <v>561</v>
      </c>
      <c r="F131" s="1162" t="s">
        <v>561</v>
      </c>
      <c r="G131" s="795">
        <v>0</v>
      </c>
      <c r="H131" s="799">
        <v>210</v>
      </c>
      <c r="I131" s="794">
        <v>0</v>
      </c>
      <c r="J131" s="810">
        <v>210</v>
      </c>
      <c r="K131" s="811" t="s">
        <v>766</v>
      </c>
      <c r="M131" s="793">
        <v>0</v>
      </c>
      <c r="N131" s="799">
        <v>0</v>
      </c>
      <c r="O131" s="795">
        <v>0</v>
      </c>
      <c r="P131" s="794">
        <v>0</v>
      </c>
      <c r="Q131" s="796">
        <v>0</v>
      </c>
      <c r="R131" s="797">
        <v>0</v>
      </c>
      <c r="S131" s="794">
        <v>0</v>
      </c>
      <c r="T131" s="795">
        <v>0</v>
      </c>
      <c r="U131" s="794">
        <v>0</v>
      </c>
      <c r="V131" s="801">
        <v>0</v>
      </c>
      <c r="W131" s="802">
        <v>0</v>
      </c>
      <c r="Y131" s="793">
        <v>0</v>
      </c>
      <c r="Z131" s="795">
        <v>0</v>
      </c>
      <c r="AA131" s="795">
        <v>0</v>
      </c>
      <c r="AB131" s="794">
        <v>0</v>
      </c>
      <c r="AC131" s="802">
        <v>0</v>
      </c>
      <c r="AE131" s="793">
        <v>0</v>
      </c>
      <c r="AF131" s="795">
        <v>0</v>
      </c>
      <c r="AG131" s="795">
        <v>0</v>
      </c>
      <c r="AH131" s="794">
        <v>0</v>
      </c>
      <c r="AI131" s="802">
        <v>0</v>
      </c>
      <c r="AK131" s="923">
        <v>1619.1</v>
      </c>
      <c r="AL131" s="803">
        <v>0</v>
      </c>
      <c r="AM131" s="803">
        <v>0</v>
      </c>
      <c r="AN131" s="804">
        <v>0</v>
      </c>
      <c r="AO131" s="804">
        <v>0</v>
      </c>
      <c r="AP131" s="805">
        <v>1619.1</v>
      </c>
      <c r="AR131" s="805">
        <v>0</v>
      </c>
      <c r="AS131" s="805">
        <v>1619.1</v>
      </c>
      <c r="AU131" s="807">
        <v>0</v>
      </c>
      <c r="AW131" s="759" t="s">
        <v>562</v>
      </c>
      <c r="AX131" s="1173">
        <f t="shared" si="3"/>
        <v>210</v>
      </c>
    </row>
    <row r="132" spans="1:50" s="820" customFormat="1" x14ac:dyDescent="0.25">
      <c r="A132" s="759" t="s">
        <v>1005</v>
      </c>
      <c r="B132" s="759" t="s">
        <v>564</v>
      </c>
      <c r="C132" s="925" t="s">
        <v>564</v>
      </c>
      <c r="D132" s="809" t="s">
        <v>1006</v>
      </c>
      <c r="E132" s="933" t="s">
        <v>563</v>
      </c>
      <c r="F132" s="1165" t="s">
        <v>563</v>
      </c>
      <c r="G132" s="795">
        <v>0</v>
      </c>
      <c r="H132" s="799">
        <v>0</v>
      </c>
      <c r="I132" s="794">
        <v>0</v>
      </c>
      <c r="J132" s="810">
        <v>0</v>
      </c>
      <c r="K132" s="811" t="s">
        <v>766</v>
      </c>
      <c r="M132" s="793">
        <v>0</v>
      </c>
      <c r="N132" s="799">
        <v>0</v>
      </c>
      <c r="O132" s="795">
        <v>0</v>
      </c>
      <c r="P132" s="794">
        <v>0</v>
      </c>
      <c r="Q132" s="796">
        <v>0</v>
      </c>
      <c r="R132" s="797">
        <v>0</v>
      </c>
      <c r="S132" s="794">
        <v>0</v>
      </c>
      <c r="T132" s="795">
        <v>0</v>
      </c>
      <c r="U132" s="794">
        <v>0</v>
      </c>
      <c r="V132" s="801">
        <v>0</v>
      </c>
      <c r="W132" s="802">
        <v>0</v>
      </c>
      <c r="Y132" s="793">
        <v>0</v>
      </c>
      <c r="Z132" s="795">
        <v>0</v>
      </c>
      <c r="AA132" s="795">
        <v>0</v>
      </c>
      <c r="AB132" s="794">
        <v>0</v>
      </c>
      <c r="AC132" s="802">
        <v>0</v>
      </c>
      <c r="AE132" s="793">
        <v>0</v>
      </c>
      <c r="AF132" s="795">
        <v>0</v>
      </c>
      <c r="AG132" s="795">
        <v>0</v>
      </c>
      <c r="AH132" s="794">
        <v>0</v>
      </c>
      <c r="AI132" s="802">
        <v>0</v>
      </c>
      <c r="AK132" s="923">
        <v>0</v>
      </c>
      <c r="AL132" s="803">
        <v>0</v>
      </c>
      <c r="AM132" s="803">
        <v>0</v>
      </c>
      <c r="AN132" s="804">
        <v>0</v>
      </c>
      <c r="AO132" s="804">
        <v>0</v>
      </c>
      <c r="AP132" s="805">
        <v>0</v>
      </c>
      <c r="AR132" s="805">
        <v>0</v>
      </c>
      <c r="AS132" s="805">
        <v>0</v>
      </c>
      <c r="AU132" s="807">
        <v>0</v>
      </c>
      <c r="AW132" s="759" t="s">
        <v>564</v>
      </c>
      <c r="AX132" s="1173">
        <f t="shared" si="3"/>
        <v>0</v>
      </c>
    </row>
    <row r="133" spans="1:50" s="820" customFormat="1" x14ac:dyDescent="0.25">
      <c r="A133" s="759" t="s">
        <v>1202</v>
      </c>
      <c r="B133" s="759" t="s">
        <v>1203</v>
      </c>
      <c r="C133" s="922" t="s">
        <v>1203</v>
      </c>
      <c r="D133" s="809"/>
      <c r="E133" s="809">
        <v>205980</v>
      </c>
      <c r="F133" s="867">
        <v>205980</v>
      </c>
      <c r="G133" s="795">
        <v>0</v>
      </c>
      <c r="H133" s="799">
        <v>0</v>
      </c>
      <c r="I133" s="794">
        <v>0</v>
      </c>
      <c r="J133" s="810">
        <v>0</v>
      </c>
      <c r="K133" s="811" t="s">
        <v>766</v>
      </c>
      <c r="M133" s="793">
        <v>0</v>
      </c>
      <c r="N133" s="799">
        <v>0</v>
      </c>
      <c r="O133" s="795">
        <v>0</v>
      </c>
      <c r="P133" s="794">
        <v>0</v>
      </c>
      <c r="Q133" s="796">
        <v>0</v>
      </c>
      <c r="R133" s="797">
        <v>0</v>
      </c>
      <c r="S133" s="794">
        <v>0</v>
      </c>
      <c r="T133" s="795">
        <v>0</v>
      </c>
      <c r="U133" s="794">
        <v>0</v>
      </c>
      <c r="V133" s="801">
        <v>0</v>
      </c>
      <c r="W133" s="802">
        <v>0</v>
      </c>
      <c r="Y133" s="793">
        <v>0</v>
      </c>
      <c r="Z133" s="795">
        <v>0</v>
      </c>
      <c r="AA133" s="795">
        <v>0</v>
      </c>
      <c r="AB133" s="794">
        <v>0</v>
      </c>
      <c r="AC133" s="802">
        <v>0</v>
      </c>
      <c r="AE133" s="793">
        <v>0</v>
      </c>
      <c r="AF133" s="795">
        <v>0</v>
      </c>
      <c r="AG133" s="795">
        <v>0</v>
      </c>
      <c r="AH133" s="794">
        <v>0</v>
      </c>
      <c r="AI133" s="802">
        <v>0</v>
      </c>
      <c r="AK133" s="923">
        <v>0</v>
      </c>
      <c r="AL133" s="803">
        <v>0</v>
      </c>
      <c r="AM133" s="803">
        <v>0</v>
      </c>
      <c r="AN133" s="804">
        <v>0</v>
      </c>
      <c r="AO133" s="804">
        <v>0</v>
      </c>
      <c r="AP133" s="805">
        <v>0</v>
      </c>
      <c r="AR133" s="805">
        <v>0</v>
      </c>
      <c r="AS133" s="805">
        <v>0</v>
      </c>
      <c r="AU133" s="807">
        <v>0</v>
      </c>
      <c r="AW133" s="759" t="e">
        <v>#N/A</v>
      </c>
      <c r="AX133" s="1173">
        <f t="shared" si="3"/>
        <v>0</v>
      </c>
    </row>
    <row r="134" spans="1:50" s="820" customFormat="1" x14ac:dyDescent="0.25">
      <c r="A134" s="759" t="s">
        <v>1007</v>
      </c>
      <c r="B134" s="759" t="s">
        <v>566</v>
      </c>
      <c r="C134" s="808" t="s">
        <v>566</v>
      </c>
      <c r="D134" s="809"/>
      <c r="E134" s="809">
        <v>639304</v>
      </c>
      <c r="F134" s="867">
        <v>2578607</v>
      </c>
      <c r="G134" s="795">
        <v>0</v>
      </c>
      <c r="H134" s="799">
        <v>168</v>
      </c>
      <c r="I134" s="794">
        <v>0</v>
      </c>
      <c r="J134" s="810">
        <v>168</v>
      </c>
      <c r="K134" s="811" t="s">
        <v>766</v>
      </c>
      <c r="M134" s="793">
        <v>0</v>
      </c>
      <c r="N134" s="799">
        <v>0</v>
      </c>
      <c r="O134" s="795">
        <v>0</v>
      </c>
      <c r="P134" s="794">
        <v>0</v>
      </c>
      <c r="Q134" s="796">
        <v>0</v>
      </c>
      <c r="R134" s="797">
        <v>0.91666999999999998</v>
      </c>
      <c r="S134" s="794">
        <v>0</v>
      </c>
      <c r="T134" s="795">
        <v>154</v>
      </c>
      <c r="U134" s="794">
        <v>0</v>
      </c>
      <c r="V134" s="801">
        <v>154</v>
      </c>
      <c r="W134" s="802">
        <v>154</v>
      </c>
      <c r="Y134" s="793">
        <v>0</v>
      </c>
      <c r="Z134" s="795">
        <v>0</v>
      </c>
      <c r="AA134" s="795">
        <v>0</v>
      </c>
      <c r="AB134" s="794">
        <v>0</v>
      </c>
      <c r="AC134" s="802">
        <v>0</v>
      </c>
      <c r="AE134" s="793">
        <v>0</v>
      </c>
      <c r="AF134" s="795">
        <v>0</v>
      </c>
      <c r="AG134" s="795">
        <v>0</v>
      </c>
      <c r="AH134" s="794">
        <v>0</v>
      </c>
      <c r="AI134" s="802">
        <v>0</v>
      </c>
      <c r="AK134" s="923">
        <v>1295.28</v>
      </c>
      <c r="AL134" s="803">
        <v>0</v>
      </c>
      <c r="AM134" s="803">
        <v>0</v>
      </c>
      <c r="AN134" s="804">
        <v>0</v>
      </c>
      <c r="AO134" s="804">
        <v>0</v>
      </c>
      <c r="AP134" s="805">
        <v>1295.28</v>
      </c>
      <c r="AR134" s="805">
        <v>0</v>
      </c>
      <c r="AS134" s="805">
        <v>1295.28</v>
      </c>
      <c r="AU134" s="807">
        <v>0</v>
      </c>
      <c r="AW134" s="759" t="s">
        <v>566</v>
      </c>
      <c r="AX134" s="1173">
        <f t="shared" si="3"/>
        <v>168</v>
      </c>
    </row>
    <row r="135" spans="1:50" s="820" customFormat="1" x14ac:dyDescent="0.25">
      <c r="A135" s="759" t="s">
        <v>1204</v>
      </c>
      <c r="B135" s="759" t="s">
        <v>1205</v>
      </c>
      <c r="C135" s="925" t="s">
        <v>1205</v>
      </c>
      <c r="D135" s="809" t="s">
        <v>1206</v>
      </c>
      <c r="E135" s="933" t="s">
        <v>1207</v>
      </c>
      <c r="F135" s="1165" t="s">
        <v>1207</v>
      </c>
      <c r="G135" s="795">
        <v>0</v>
      </c>
      <c r="H135" s="799">
        <v>0</v>
      </c>
      <c r="I135" s="794">
        <v>0</v>
      </c>
      <c r="J135" s="810">
        <v>0</v>
      </c>
      <c r="K135" s="811" t="s">
        <v>766</v>
      </c>
      <c r="M135" s="793">
        <v>0</v>
      </c>
      <c r="N135" s="799">
        <v>0</v>
      </c>
      <c r="O135" s="795">
        <v>0</v>
      </c>
      <c r="P135" s="794">
        <v>0</v>
      </c>
      <c r="Q135" s="796">
        <v>0</v>
      </c>
      <c r="R135" s="797">
        <v>0</v>
      </c>
      <c r="S135" s="794">
        <v>0</v>
      </c>
      <c r="T135" s="795">
        <v>0</v>
      </c>
      <c r="U135" s="794">
        <v>0</v>
      </c>
      <c r="V135" s="801">
        <v>0</v>
      </c>
      <c r="W135" s="802">
        <v>0</v>
      </c>
      <c r="Y135" s="793">
        <v>0</v>
      </c>
      <c r="Z135" s="795">
        <v>0</v>
      </c>
      <c r="AA135" s="795">
        <v>0</v>
      </c>
      <c r="AB135" s="794">
        <v>0</v>
      </c>
      <c r="AC135" s="802">
        <v>0</v>
      </c>
      <c r="AE135" s="793">
        <v>0</v>
      </c>
      <c r="AF135" s="795">
        <v>0</v>
      </c>
      <c r="AG135" s="795">
        <v>0</v>
      </c>
      <c r="AH135" s="794">
        <v>0</v>
      </c>
      <c r="AI135" s="802">
        <v>0</v>
      </c>
      <c r="AK135" s="923">
        <v>0</v>
      </c>
      <c r="AL135" s="803">
        <v>0</v>
      </c>
      <c r="AM135" s="803">
        <v>0</v>
      </c>
      <c r="AN135" s="804">
        <v>0</v>
      </c>
      <c r="AO135" s="804">
        <v>0</v>
      </c>
      <c r="AP135" s="805">
        <v>0</v>
      </c>
      <c r="AR135" s="805">
        <v>0</v>
      </c>
      <c r="AS135" s="805">
        <v>0</v>
      </c>
      <c r="AU135" s="807">
        <v>0</v>
      </c>
      <c r="AW135" s="759" t="e">
        <v>#N/A</v>
      </c>
      <c r="AX135" s="1173">
        <f t="shared" si="3"/>
        <v>0</v>
      </c>
    </row>
    <row r="136" spans="1:50" s="820" customFormat="1" x14ac:dyDescent="0.25">
      <c r="A136" s="759" t="s">
        <v>1208</v>
      </c>
      <c r="B136" s="759" t="s">
        <v>1209</v>
      </c>
      <c r="C136" s="925" t="s">
        <v>1209</v>
      </c>
      <c r="D136" s="809"/>
      <c r="E136" s="929" t="s">
        <v>1210</v>
      </c>
      <c r="F136" s="1163" t="s">
        <v>1210</v>
      </c>
      <c r="G136" s="795">
        <v>0</v>
      </c>
      <c r="H136" s="799">
        <v>0</v>
      </c>
      <c r="I136" s="794">
        <v>0</v>
      </c>
      <c r="J136" s="810">
        <v>0</v>
      </c>
      <c r="K136" s="811" t="s">
        <v>766</v>
      </c>
      <c r="M136" s="793">
        <v>0</v>
      </c>
      <c r="N136" s="799">
        <v>0</v>
      </c>
      <c r="O136" s="795">
        <v>0</v>
      </c>
      <c r="P136" s="794">
        <v>0</v>
      </c>
      <c r="Q136" s="796">
        <v>0</v>
      </c>
      <c r="R136" s="797">
        <v>0</v>
      </c>
      <c r="S136" s="794">
        <v>0</v>
      </c>
      <c r="T136" s="795">
        <v>0</v>
      </c>
      <c r="U136" s="794">
        <v>0</v>
      </c>
      <c r="V136" s="801">
        <v>0</v>
      </c>
      <c r="W136" s="802">
        <v>0</v>
      </c>
      <c r="Y136" s="793">
        <v>0</v>
      </c>
      <c r="Z136" s="795">
        <v>0</v>
      </c>
      <c r="AA136" s="795">
        <v>0</v>
      </c>
      <c r="AB136" s="794">
        <v>0</v>
      </c>
      <c r="AC136" s="802">
        <v>0</v>
      </c>
      <c r="AE136" s="793">
        <v>0</v>
      </c>
      <c r="AF136" s="795">
        <v>0</v>
      </c>
      <c r="AG136" s="795">
        <v>0</v>
      </c>
      <c r="AH136" s="794">
        <v>0</v>
      </c>
      <c r="AI136" s="802">
        <v>0</v>
      </c>
      <c r="AK136" s="923">
        <v>0</v>
      </c>
      <c r="AL136" s="803">
        <v>0</v>
      </c>
      <c r="AM136" s="803">
        <v>0</v>
      </c>
      <c r="AN136" s="804">
        <v>0</v>
      </c>
      <c r="AO136" s="804">
        <v>0</v>
      </c>
      <c r="AP136" s="805">
        <v>0</v>
      </c>
      <c r="AR136" s="805">
        <v>0</v>
      </c>
      <c r="AS136" s="805">
        <v>0</v>
      </c>
      <c r="AU136" s="807">
        <v>0</v>
      </c>
      <c r="AW136" s="759" t="e">
        <v>#N/A</v>
      </c>
      <c r="AX136" s="1173">
        <f t="shared" si="3"/>
        <v>0</v>
      </c>
    </row>
    <row r="137" spans="1:50" s="820" customFormat="1" x14ac:dyDescent="0.25">
      <c r="A137" s="759" t="s">
        <v>1009</v>
      </c>
      <c r="B137" s="759" t="s">
        <v>568</v>
      </c>
      <c r="C137" s="927" t="s">
        <v>568</v>
      </c>
      <c r="D137" s="809"/>
      <c r="E137" s="809" t="s">
        <v>567</v>
      </c>
      <c r="F137" s="867" t="s">
        <v>567</v>
      </c>
      <c r="G137" s="795">
        <v>0</v>
      </c>
      <c r="H137" s="799">
        <v>0</v>
      </c>
      <c r="I137" s="794">
        <v>0</v>
      </c>
      <c r="J137" s="810">
        <v>0</v>
      </c>
      <c r="K137" s="811" t="s">
        <v>766</v>
      </c>
      <c r="M137" s="793">
        <v>0</v>
      </c>
      <c r="N137" s="799">
        <v>0</v>
      </c>
      <c r="O137" s="795">
        <v>0</v>
      </c>
      <c r="P137" s="794">
        <v>0</v>
      </c>
      <c r="Q137" s="796">
        <v>0</v>
      </c>
      <c r="R137" s="797">
        <v>0</v>
      </c>
      <c r="S137" s="794">
        <v>0</v>
      </c>
      <c r="T137" s="795">
        <v>0</v>
      </c>
      <c r="U137" s="794">
        <v>0</v>
      </c>
      <c r="V137" s="801">
        <v>0</v>
      </c>
      <c r="W137" s="802">
        <v>0</v>
      </c>
      <c r="Y137" s="793">
        <v>0</v>
      </c>
      <c r="Z137" s="795">
        <v>0</v>
      </c>
      <c r="AA137" s="795">
        <v>0</v>
      </c>
      <c r="AB137" s="794">
        <v>0</v>
      </c>
      <c r="AC137" s="802">
        <v>0</v>
      </c>
      <c r="AE137" s="793">
        <v>0</v>
      </c>
      <c r="AF137" s="795">
        <v>0</v>
      </c>
      <c r="AG137" s="795">
        <v>0</v>
      </c>
      <c r="AH137" s="794">
        <v>0</v>
      </c>
      <c r="AI137" s="802">
        <v>0</v>
      </c>
      <c r="AK137" s="923">
        <v>0</v>
      </c>
      <c r="AL137" s="803">
        <v>0</v>
      </c>
      <c r="AM137" s="803">
        <v>0</v>
      </c>
      <c r="AN137" s="804">
        <v>0</v>
      </c>
      <c r="AO137" s="804">
        <v>0</v>
      </c>
      <c r="AP137" s="805">
        <v>0</v>
      </c>
      <c r="AR137" s="805">
        <v>0</v>
      </c>
      <c r="AS137" s="805">
        <v>0</v>
      </c>
      <c r="AU137" s="807">
        <v>0</v>
      </c>
      <c r="AW137" s="759" t="s">
        <v>568</v>
      </c>
      <c r="AX137" s="1173">
        <f t="shared" si="3"/>
        <v>0</v>
      </c>
    </row>
    <row r="138" spans="1:50" s="820" customFormat="1" x14ac:dyDescent="0.25">
      <c r="A138" s="759" t="s">
        <v>1010</v>
      </c>
      <c r="B138" s="759" t="s">
        <v>570</v>
      </c>
      <c r="C138" s="927" t="s">
        <v>570</v>
      </c>
      <c r="D138" s="809" t="s">
        <v>1011</v>
      </c>
      <c r="E138" s="936" t="s">
        <v>569</v>
      </c>
      <c r="F138" s="1166" t="s">
        <v>569</v>
      </c>
      <c r="G138" s="795">
        <v>0</v>
      </c>
      <c r="H138" s="799">
        <v>0</v>
      </c>
      <c r="I138" s="794">
        <v>0</v>
      </c>
      <c r="J138" s="810">
        <v>0</v>
      </c>
      <c r="K138" s="811" t="s">
        <v>766</v>
      </c>
      <c r="M138" s="793">
        <v>0</v>
      </c>
      <c r="N138" s="799">
        <v>0</v>
      </c>
      <c r="O138" s="795">
        <v>0</v>
      </c>
      <c r="P138" s="794">
        <v>0</v>
      </c>
      <c r="Q138" s="796">
        <v>0</v>
      </c>
      <c r="R138" s="797">
        <v>0</v>
      </c>
      <c r="S138" s="794">
        <v>0</v>
      </c>
      <c r="T138" s="795">
        <v>0</v>
      </c>
      <c r="U138" s="794">
        <v>0</v>
      </c>
      <c r="V138" s="801">
        <v>0</v>
      </c>
      <c r="W138" s="802">
        <v>0</v>
      </c>
      <c r="Y138" s="793">
        <v>0</v>
      </c>
      <c r="Z138" s="795">
        <v>0</v>
      </c>
      <c r="AA138" s="795">
        <v>0</v>
      </c>
      <c r="AB138" s="794">
        <v>0</v>
      </c>
      <c r="AC138" s="802">
        <v>0</v>
      </c>
      <c r="AE138" s="793">
        <v>0</v>
      </c>
      <c r="AF138" s="795">
        <v>0</v>
      </c>
      <c r="AG138" s="795">
        <v>0</v>
      </c>
      <c r="AH138" s="794">
        <v>0</v>
      </c>
      <c r="AI138" s="802">
        <v>0</v>
      </c>
      <c r="AK138" s="923">
        <v>0</v>
      </c>
      <c r="AL138" s="803">
        <v>0</v>
      </c>
      <c r="AM138" s="803">
        <v>0</v>
      </c>
      <c r="AN138" s="804">
        <v>0</v>
      </c>
      <c r="AO138" s="804">
        <v>0</v>
      </c>
      <c r="AP138" s="805">
        <v>0</v>
      </c>
      <c r="AR138" s="805">
        <v>0</v>
      </c>
      <c r="AS138" s="805">
        <v>0</v>
      </c>
      <c r="AU138" s="807">
        <v>0</v>
      </c>
      <c r="AW138" s="759" t="s">
        <v>570</v>
      </c>
      <c r="AX138" s="1173">
        <f t="shared" si="3"/>
        <v>0</v>
      </c>
    </row>
    <row r="139" spans="1:50" s="820" customFormat="1" x14ac:dyDescent="0.25">
      <c r="A139" s="759" t="s">
        <v>1012</v>
      </c>
      <c r="B139" s="759" t="s">
        <v>572</v>
      </c>
      <c r="C139" s="927" t="s">
        <v>572</v>
      </c>
      <c r="D139" s="809"/>
      <c r="E139" s="936" t="s">
        <v>571</v>
      </c>
      <c r="F139" s="1166" t="s">
        <v>571</v>
      </c>
      <c r="G139" s="795">
        <v>0</v>
      </c>
      <c r="H139" s="799">
        <v>0</v>
      </c>
      <c r="I139" s="794">
        <v>0</v>
      </c>
      <c r="J139" s="810">
        <v>0</v>
      </c>
      <c r="K139" s="811" t="s">
        <v>766</v>
      </c>
      <c r="M139" s="793">
        <v>0</v>
      </c>
      <c r="N139" s="799">
        <v>0</v>
      </c>
      <c r="O139" s="795">
        <v>0</v>
      </c>
      <c r="P139" s="794">
        <v>0</v>
      </c>
      <c r="Q139" s="796">
        <v>0</v>
      </c>
      <c r="R139" s="797">
        <v>0</v>
      </c>
      <c r="S139" s="794">
        <v>0</v>
      </c>
      <c r="T139" s="795">
        <v>0</v>
      </c>
      <c r="U139" s="794">
        <v>0</v>
      </c>
      <c r="V139" s="801">
        <v>0</v>
      </c>
      <c r="W139" s="802">
        <v>0</v>
      </c>
      <c r="Y139" s="793">
        <v>0</v>
      </c>
      <c r="Z139" s="795">
        <v>0</v>
      </c>
      <c r="AA139" s="795">
        <v>0</v>
      </c>
      <c r="AB139" s="794">
        <v>0</v>
      </c>
      <c r="AC139" s="802">
        <v>0</v>
      </c>
      <c r="AE139" s="793">
        <v>0</v>
      </c>
      <c r="AF139" s="795">
        <v>0</v>
      </c>
      <c r="AG139" s="795">
        <v>0</v>
      </c>
      <c r="AH139" s="794">
        <v>0</v>
      </c>
      <c r="AI139" s="802">
        <v>0</v>
      </c>
      <c r="AK139" s="923">
        <v>0</v>
      </c>
      <c r="AL139" s="803">
        <v>0</v>
      </c>
      <c r="AM139" s="803">
        <v>0</v>
      </c>
      <c r="AN139" s="804">
        <v>0</v>
      </c>
      <c r="AO139" s="804">
        <v>0</v>
      </c>
      <c r="AP139" s="805">
        <v>0</v>
      </c>
      <c r="AR139" s="805">
        <v>0</v>
      </c>
      <c r="AS139" s="805">
        <v>0</v>
      </c>
      <c r="AU139" s="807">
        <v>0</v>
      </c>
      <c r="AW139" s="759" t="s">
        <v>572</v>
      </c>
      <c r="AX139" s="1173">
        <f t="shared" si="3"/>
        <v>0</v>
      </c>
    </row>
    <row r="140" spans="1:50" s="820" customFormat="1" x14ac:dyDescent="0.25">
      <c r="A140" s="759" t="s">
        <v>1013</v>
      </c>
      <c r="B140" s="759" t="s">
        <v>574</v>
      </c>
      <c r="C140" s="927" t="s">
        <v>574</v>
      </c>
      <c r="D140" s="809"/>
      <c r="E140" s="761">
        <v>639309</v>
      </c>
      <c r="F140" s="1167" t="s">
        <v>573</v>
      </c>
      <c r="G140" s="795">
        <v>0</v>
      </c>
      <c r="H140" s="799">
        <v>0</v>
      </c>
      <c r="I140" s="794">
        <v>0</v>
      </c>
      <c r="J140" s="810">
        <v>0</v>
      </c>
      <c r="K140" s="811" t="s">
        <v>766</v>
      </c>
      <c r="M140" s="793">
        <v>0</v>
      </c>
      <c r="N140" s="799">
        <v>0</v>
      </c>
      <c r="O140" s="795">
        <v>0</v>
      </c>
      <c r="P140" s="794">
        <v>0</v>
      </c>
      <c r="Q140" s="796">
        <v>0</v>
      </c>
      <c r="R140" s="797">
        <v>0</v>
      </c>
      <c r="S140" s="794">
        <v>0</v>
      </c>
      <c r="T140" s="795">
        <v>0</v>
      </c>
      <c r="U140" s="794">
        <v>0</v>
      </c>
      <c r="V140" s="801">
        <v>0</v>
      </c>
      <c r="W140" s="802">
        <v>0</v>
      </c>
      <c r="Y140" s="793">
        <v>0</v>
      </c>
      <c r="Z140" s="795">
        <v>0</v>
      </c>
      <c r="AA140" s="795">
        <v>0</v>
      </c>
      <c r="AB140" s="794">
        <v>0</v>
      </c>
      <c r="AC140" s="802">
        <v>0</v>
      </c>
      <c r="AE140" s="793">
        <v>0</v>
      </c>
      <c r="AF140" s="795">
        <v>0</v>
      </c>
      <c r="AG140" s="795">
        <v>0</v>
      </c>
      <c r="AH140" s="794">
        <v>0</v>
      </c>
      <c r="AI140" s="802">
        <v>0</v>
      </c>
      <c r="AK140" s="923">
        <v>0</v>
      </c>
      <c r="AL140" s="803">
        <v>0</v>
      </c>
      <c r="AM140" s="803">
        <v>0</v>
      </c>
      <c r="AN140" s="804">
        <v>0</v>
      </c>
      <c r="AO140" s="804">
        <v>0</v>
      </c>
      <c r="AP140" s="805">
        <v>0</v>
      </c>
      <c r="AR140" s="805">
        <v>0</v>
      </c>
      <c r="AS140" s="805">
        <v>0</v>
      </c>
      <c r="AU140" s="807">
        <v>0</v>
      </c>
      <c r="AW140" s="759" t="s">
        <v>574</v>
      </c>
      <c r="AX140" s="1173">
        <f t="shared" si="3"/>
        <v>0</v>
      </c>
    </row>
    <row r="141" spans="1:50" s="820" customFormat="1" x14ac:dyDescent="0.25">
      <c r="A141" s="759" t="s">
        <v>1015</v>
      </c>
      <c r="B141" s="759" t="s">
        <v>576</v>
      </c>
      <c r="C141" s="935" t="s">
        <v>576</v>
      </c>
      <c r="D141" s="809" t="s">
        <v>1016</v>
      </c>
      <c r="E141" s="809" t="s">
        <v>575</v>
      </c>
      <c r="F141" s="867" t="s">
        <v>575</v>
      </c>
      <c r="G141" s="795">
        <v>180</v>
      </c>
      <c r="H141" s="799">
        <v>210</v>
      </c>
      <c r="I141" s="794">
        <v>165</v>
      </c>
      <c r="J141" s="810">
        <v>555</v>
      </c>
      <c r="K141" s="811" t="s">
        <v>766</v>
      </c>
      <c r="M141" s="793">
        <v>0</v>
      </c>
      <c r="N141" s="799">
        <v>0</v>
      </c>
      <c r="O141" s="795">
        <v>0</v>
      </c>
      <c r="P141" s="794">
        <v>0</v>
      </c>
      <c r="Q141" s="796">
        <v>0</v>
      </c>
      <c r="R141" s="797">
        <v>0</v>
      </c>
      <c r="S141" s="794">
        <v>0</v>
      </c>
      <c r="T141" s="795">
        <v>0</v>
      </c>
      <c r="U141" s="794">
        <v>0</v>
      </c>
      <c r="V141" s="801">
        <v>0</v>
      </c>
      <c r="W141" s="802">
        <v>0</v>
      </c>
      <c r="Y141" s="793">
        <v>0</v>
      </c>
      <c r="Z141" s="795">
        <v>0</v>
      </c>
      <c r="AA141" s="795">
        <v>0</v>
      </c>
      <c r="AB141" s="794">
        <v>0</v>
      </c>
      <c r="AC141" s="802">
        <v>0</v>
      </c>
      <c r="AE141" s="793">
        <v>0</v>
      </c>
      <c r="AF141" s="795">
        <v>0</v>
      </c>
      <c r="AG141" s="795">
        <v>0</v>
      </c>
      <c r="AH141" s="794">
        <v>0</v>
      </c>
      <c r="AI141" s="802">
        <v>0</v>
      </c>
      <c r="AK141" s="923">
        <v>4279.05</v>
      </c>
      <c r="AL141" s="803">
        <v>0</v>
      </c>
      <c r="AM141" s="803">
        <v>0</v>
      </c>
      <c r="AN141" s="804">
        <v>0</v>
      </c>
      <c r="AO141" s="804">
        <v>0</v>
      </c>
      <c r="AP141" s="805">
        <v>4279.05</v>
      </c>
      <c r="AR141" s="805">
        <v>0</v>
      </c>
      <c r="AS141" s="805">
        <v>4279.05</v>
      </c>
      <c r="AU141" s="807">
        <v>0</v>
      </c>
      <c r="AW141" s="759" t="s">
        <v>576</v>
      </c>
      <c r="AX141" s="1173">
        <f t="shared" si="3"/>
        <v>555</v>
      </c>
    </row>
    <row r="142" spans="1:50" s="820" customFormat="1" x14ac:dyDescent="0.25">
      <c r="A142" s="759" t="s">
        <v>1017</v>
      </c>
      <c r="B142" s="759" t="s">
        <v>578</v>
      </c>
      <c r="C142" s="935" t="s">
        <v>578</v>
      </c>
      <c r="D142" s="809" t="s">
        <v>1018</v>
      </c>
      <c r="E142" s="936" t="s">
        <v>577</v>
      </c>
      <c r="F142" s="1166" t="s">
        <v>577</v>
      </c>
      <c r="G142" s="795">
        <v>0</v>
      </c>
      <c r="H142" s="799">
        <v>0</v>
      </c>
      <c r="I142" s="794">
        <v>0</v>
      </c>
      <c r="J142" s="810">
        <v>0</v>
      </c>
      <c r="K142" s="811" t="s">
        <v>766</v>
      </c>
      <c r="M142" s="793">
        <v>0</v>
      </c>
      <c r="N142" s="799">
        <v>0</v>
      </c>
      <c r="O142" s="795">
        <v>0</v>
      </c>
      <c r="P142" s="794">
        <v>0</v>
      </c>
      <c r="Q142" s="796">
        <v>0</v>
      </c>
      <c r="R142" s="797">
        <v>0</v>
      </c>
      <c r="S142" s="794">
        <v>0</v>
      </c>
      <c r="T142" s="795">
        <v>0</v>
      </c>
      <c r="U142" s="794">
        <v>0</v>
      </c>
      <c r="V142" s="801">
        <v>0</v>
      </c>
      <c r="W142" s="802">
        <v>0</v>
      </c>
      <c r="Y142" s="793">
        <v>0</v>
      </c>
      <c r="Z142" s="795">
        <v>0</v>
      </c>
      <c r="AA142" s="795">
        <v>0</v>
      </c>
      <c r="AB142" s="794">
        <v>0</v>
      </c>
      <c r="AC142" s="802">
        <v>0</v>
      </c>
      <c r="AE142" s="793">
        <v>0</v>
      </c>
      <c r="AF142" s="795">
        <v>0</v>
      </c>
      <c r="AG142" s="795">
        <v>0</v>
      </c>
      <c r="AH142" s="794">
        <v>0</v>
      </c>
      <c r="AI142" s="802">
        <v>0</v>
      </c>
      <c r="AK142" s="923">
        <v>0</v>
      </c>
      <c r="AL142" s="803">
        <v>0</v>
      </c>
      <c r="AM142" s="803">
        <v>0</v>
      </c>
      <c r="AN142" s="804">
        <v>0</v>
      </c>
      <c r="AO142" s="804">
        <v>0</v>
      </c>
      <c r="AP142" s="805">
        <v>0</v>
      </c>
      <c r="AR142" s="805">
        <v>0</v>
      </c>
      <c r="AS142" s="805">
        <v>0</v>
      </c>
      <c r="AU142" s="807">
        <v>0</v>
      </c>
      <c r="AW142" s="759" t="s">
        <v>578</v>
      </c>
      <c r="AX142" s="1173">
        <f t="shared" si="3"/>
        <v>0</v>
      </c>
    </row>
    <row r="143" spans="1:50" s="820" customFormat="1" x14ac:dyDescent="0.25">
      <c r="A143" s="759" t="s">
        <v>1019</v>
      </c>
      <c r="B143" s="759" t="s">
        <v>580</v>
      </c>
      <c r="C143" s="935" t="s">
        <v>580</v>
      </c>
      <c r="D143" s="809"/>
      <c r="E143" s="933" t="s">
        <v>579</v>
      </c>
      <c r="F143" s="1165" t="s">
        <v>579</v>
      </c>
      <c r="G143" s="795">
        <v>0</v>
      </c>
      <c r="H143" s="799">
        <v>0</v>
      </c>
      <c r="I143" s="794">
        <v>0</v>
      </c>
      <c r="J143" s="810">
        <v>0</v>
      </c>
      <c r="K143" s="811" t="s">
        <v>766</v>
      </c>
      <c r="M143" s="793">
        <v>0</v>
      </c>
      <c r="N143" s="799">
        <v>0</v>
      </c>
      <c r="O143" s="795">
        <v>0</v>
      </c>
      <c r="P143" s="794">
        <v>0</v>
      </c>
      <c r="Q143" s="796">
        <v>0</v>
      </c>
      <c r="R143" s="797">
        <v>0</v>
      </c>
      <c r="S143" s="794">
        <v>0</v>
      </c>
      <c r="T143" s="795">
        <v>0</v>
      </c>
      <c r="U143" s="794">
        <v>0</v>
      </c>
      <c r="V143" s="801">
        <v>0</v>
      </c>
      <c r="W143" s="802">
        <v>0</v>
      </c>
      <c r="Y143" s="793">
        <v>0</v>
      </c>
      <c r="Z143" s="795">
        <v>0</v>
      </c>
      <c r="AA143" s="795">
        <v>0</v>
      </c>
      <c r="AB143" s="794">
        <v>0</v>
      </c>
      <c r="AC143" s="802">
        <v>0</v>
      </c>
      <c r="AE143" s="793">
        <v>0</v>
      </c>
      <c r="AF143" s="795">
        <v>0</v>
      </c>
      <c r="AG143" s="795">
        <v>0</v>
      </c>
      <c r="AH143" s="794">
        <v>0</v>
      </c>
      <c r="AI143" s="802">
        <v>0</v>
      </c>
      <c r="AK143" s="923">
        <v>0</v>
      </c>
      <c r="AL143" s="803">
        <v>0</v>
      </c>
      <c r="AM143" s="803">
        <v>0</v>
      </c>
      <c r="AN143" s="804">
        <v>0</v>
      </c>
      <c r="AO143" s="804">
        <v>0</v>
      </c>
      <c r="AP143" s="805">
        <v>0</v>
      </c>
      <c r="AR143" s="805">
        <v>0</v>
      </c>
      <c r="AS143" s="805">
        <v>0</v>
      </c>
      <c r="AU143" s="807">
        <v>0</v>
      </c>
      <c r="AW143" s="759" t="s">
        <v>580</v>
      </c>
      <c r="AX143" s="1173">
        <f t="shared" si="3"/>
        <v>0</v>
      </c>
    </row>
    <row r="144" spans="1:50" s="820" customFormat="1" x14ac:dyDescent="0.25">
      <c r="A144" s="759" t="s">
        <v>1020</v>
      </c>
      <c r="B144" s="759" t="s">
        <v>582</v>
      </c>
      <c r="C144" s="925" t="s">
        <v>582</v>
      </c>
      <c r="D144" s="809" t="s">
        <v>1021</v>
      </c>
      <c r="E144" s="926" t="s">
        <v>581</v>
      </c>
      <c r="F144" s="1161" t="s">
        <v>581</v>
      </c>
      <c r="G144" s="795">
        <v>180</v>
      </c>
      <c r="H144" s="799">
        <v>420</v>
      </c>
      <c r="I144" s="794">
        <v>165</v>
      </c>
      <c r="J144" s="810">
        <v>765</v>
      </c>
      <c r="K144" s="811" t="s">
        <v>766</v>
      </c>
      <c r="M144" s="793">
        <v>0</v>
      </c>
      <c r="N144" s="799">
        <v>0</v>
      </c>
      <c r="O144" s="795">
        <v>0</v>
      </c>
      <c r="P144" s="794">
        <v>0</v>
      </c>
      <c r="Q144" s="796">
        <v>0</v>
      </c>
      <c r="R144" s="797">
        <v>0.52381</v>
      </c>
      <c r="S144" s="794">
        <v>94</v>
      </c>
      <c r="T144" s="795">
        <v>220</v>
      </c>
      <c r="U144" s="794">
        <v>86</v>
      </c>
      <c r="V144" s="801">
        <v>400</v>
      </c>
      <c r="W144" s="802">
        <v>400</v>
      </c>
      <c r="Y144" s="793">
        <v>0</v>
      </c>
      <c r="Z144" s="795">
        <v>0</v>
      </c>
      <c r="AA144" s="795">
        <v>0</v>
      </c>
      <c r="AB144" s="794">
        <v>0</v>
      </c>
      <c r="AC144" s="802">
        <v>0</v>
      </c>
      <c r="AE144" s="793">
        <v>0</v>
      </c>
      <c r="AF144" s="795">
        <v>0</v>
      </c>
      <c r="AG144" s="795">
        <v>0</v>
      </c>
      <c r="AH144" s="794">
        <v>0</v>
      </c>
      <c r="AI144" s="802">
        <v>0</v>
      </c>
      <c r="AK144" s="923">
        <v>5898.15</v>
      </c>
      <c r="AL144" s="803">
        <v>0</v>
      </c>
      <c r="AM144" s="803">
        <v>0</v>
      </c>
      <c r="AN144" s="804">
        <v>0</v>
      </c>
      <c r="AO144" s="804">
        <v>0</v>
      </c>
      <c r="AP144" s="805">
        <v>5898.15</v>
      </c>
      <c r="AR144" s="805">
        <v>0</v>
      </c>
      <c r="AS144" s="805">
        <v>5898.15</v>
      </c>
      <c r="AU144" s="807">
        <v>0</v>
      </c>
      <c r="AW144" s="759" t="s">
        <v>582</v>
      </c>
      <c r="AX144" s="1173">
        <f t="shared" si="3"/>
        <v>765</v>
      </c>
    </row>
    <row r="145" spans="1:50" s="820" customFormat="1" x14ac:dyDescent="0.25">
      <c r="A145" s="759" t="s">
        <v>1022</v>
      </c>
      <c r="B145" s="759" t="s">
        <v>584</v>
      </c>
      <c r="C145" s="925" t="s">
        <v>584</v>
      </c>
      <c r="D145" s="809" t="s">
        <v>1023</v>
      </c>
      <c r="E145" s="926" t="s">
        <v>583</v>
      </c>
      <c r="F145" s="1161" t="s">
        <v>583</v>
      </c>
      <c r="G145" s="795">
        <v>180</v>
      </c>
      <c r="H145" s="799">
        <v>0</v>
      </c>
      <c r="I145" s="794">
        <v>165</v>
      </c>
      <c r="J145" s="810">
        <v>345</v>
      </c>
      <c r="K145" s="811" t="s">
        <v>766</v>
      </c>
      <c r="M145" s="793">
        <v>1</v>
      </c>
      <c r="N145" s="799">
        <v>180</v>
      </c>
      <c r="O145" s="795">
        <v>0</v>
      </c>
      <c r="P145" s="794">
        <v>0</v>
      </c>
      <c r="Q145" s="796">
        <v>180</v>
      </c>
      <c r="R145" s="797">
        <v>0</v>
      </c>
      <c r="S145" s="794">
        <v>0</v>
      </c>
      <c r="T145" s="795">
        <v>0</v>
      </c>
      <c r="U145" s="794">
        <v>0</v>
      </c>
      <c r="V145" s="801">
        <v>0</v>
      </c>
      <c r="W145" s="802">
        <v>180</v>
      </c>
      <c r="Y145" s="793">
        <v>0</v>
      </c>
      <c r="Z145" s="795">
        <v>0</v>
      </c>
      <c r="AA145" s="795">
        <v>0</v>
      </c>
      <c r="AB145" s="794">
        <v>0</v>
      </c>
      <c r="AC145" s="802">
        <v>0</v>
      </c>
      <c r="AE145" s="793">
        <v>0</v>
      </c>
      <c r="AF145" s="795">
        <v>0</v>
      </c>
      <c r="AG145" s="795">
        <v>0</v>
      </c>
      <c r="AH145" s="794">
        <v>0</v>
      </c>
      <c r="AI145" s="802">
        <v>0</v>
      </c>
      <c r="AK145" s="923">
        <v>2659.95</v>
      </c>
      <c r="AL145" s="803">
        <v>0</v>
      </c>
      <c r="AM145" s="803">
        <v>0</v>
      </c>
      <c r="AN145" s="804">
        <v>0</v>
      </c>
      <c r="AO145" s="804">
        <v>0</v>
      </c>
      <c r="AP145" s="805">
        <v>2659.95</v>
      </c>
      <c r="AR145" s="805">
        <v>0</v>
      </c>
      <c r="AS145" s="805">
        <v>2659.95</v>
      </c>
      <c r="AU145" s="807">
        <v>0</v>
      </c>
      <c r="AW145" s="759" t="s">
        <v>584</v>
      </c>
      <c r="AX145" s="1173">
        <f t="shared" si="3"/>
        <v>345</v>
      </c>
    </row>
    <row r="146" spans="1:50" s="820" customFormat="1" x14ac:dyDescent="0.25">
      <c r="A146" s="759" t="s">
        <v>1211</v>
      </c>
      <c r="B146" s="759" t="s">
        <v>585</v>
      </c>
      <c r="C146" s="925" t="s">
        <v>587</v>
      </c>
      <c r="D146" s="809"/>
      <c r="E146" s="929" t="s">
        <v>586</v>
      </c>
      <c r="F146" s="1163" t="s">
        <v>586</v>
      </c>
      <c r="G146" s="795">
        <v>0</v>
      </c>
      <c r="H146" s="799">
        <v>420</v>
      </c>
      <c r="I146" s="794">
        <v>0</v>
      </c>
      <c r="J146" s="810">
        <v>420</v>
      </c>
      <c r="K146" s="811" t="s">
        <v>766</v>
      </c>
      <c r="M146" s="793">
        <v>1</v>
      </c>
      <c r="N146" s="799">
        <v>0</v>
      </c>
      <c r="O146" s="795">
        <v>420</v>
      </c>
      <c r="P146" s="794">
        <v>0</v>
      </c>
      <c r="Q146" s="796">
        <v>420</v>
      </c>
      <c r="R146" s="797">
        <v>0</v>
      </c>
      <c r="S146" s="794">
        <v>0</v>
      </c>
      <c r="T146" s="795">
        <v>0</v>
      </c>
      <c r="U146" s="794">
        <v>0</v>
      </c>
      <c r="V146" s="801">
        <v>0</v>
      </c>
      <c r="W146" s="802">
        <v>420</v>
      </c>
      <c r="Y146" s="793">
        <v>0</v>
      </c>
      <c r="Z146" s="795">
        <v>0</v>
      </c>
      <c r="AA146" s="795">
        <v>0</v>
      </c>
      <c r="AB146" s="794">
        <v>0</v>
      </c>
      <c r="AC146" s="802">
        <v>0</v>
      </c>
      <c r="AE146" s="793">
        <v>0</v>
      </c>
      <c r="AF146" s="795">
        <v>0</v>
      </c>
      <c r="AG146" s="795">
        <v>0</v>
      </c>
      <c r="AH146" s="794">
        <v>0</v>
      </c>
      <c r="AI146" s="802">
        <v>0</v>
      </c>
      <c r="AK146" s="923">
        <v>3238.2</v>
      </c>
      <c r="AL146" s="803">
        <v>0</v>
      </c>
      <c r="AM146" s="803">
        <v>0</v>
      </c>
      <c r="AN146" s="804">
        <v>0</v>
      </c>
      <c r="AO146" s="804">
        <v>0</v>
      </c>
      <c r="AP146" s="805">
        <v>3238.2</v>
      </c>
      <c r="AR146" s="805">
        <v>0</v>
      </c>
      <c r="AS146" s="805">
        <v>3238.2</v>
      </c>
      <c r="AU146" s="807">
        <v>0</v>
      </c>
      <c r="AW146" s="759" t="s">
        <v>587</v>
      </c>
      <c r="AX146" s="1173">
        <f t="shared" si="3"/>
        <v>420</v>
      </c>
    </row>
    <row r="147" spans="1:50" s="820" customFormat="1" x14ac:dyDescent="0.25">
      <c r="A147" s="759" t="s">
        <v>1024</v>
      </c>
      <c r="B147" s="759" t="s">
        <v>585</v>
      </c>
      <c r="C147" s="925" t="s">
        <v>585</v>
      </c>
      <c r="D147" s="809"/>
      <c r="E147" s="929">
        <v>206046</v>
      </c>
      <c r="F147" s="1163">
        <v>206046</v>
      </c>
      <c r="G147" s="795">
        <v>0</v>
      </c>
      <c r="H147" s="799">
        <v>0</v>
      </c>
      <c r="I147" s="794">
        <v>0</v>
      </c>
      <c r="J147" s="810">
        <v>0</v>
      </c>
      <c r="K147" s="811" t="s">
        <v>766</v>
      </c>
      <c r="M147" s="793">
        <v>0</v>
      </c>
      <c r="N147" s="799">
        <v>0</v>
      </c>
      <c r="O147" s="795">
        <v>0</v>
      </c>
      <c r="P147" s="794">
        <v>0</v>
      </c>
      <c r="Q147" s="796">
        <v>0</v>
      </c>
      <c r="R147" s="797">
        <v>0</v>
      </c>
      <c r="S147" s="794">
        <v>0</v>
      </c>
      <c r="T147" s="795">
        <v>0</v>
      </c>
      <c r="U147" s="794">
        <v>0</v>
      </c>
      <c r="V147" s="801">
        <v>0</v>
      </c>
      <c r="W147" s="802">
        <v>0</v>
      </c>
      <c r="Y147" s="793">
        <v>0</v>
      </c>
      <c r="Z147" s="795">
        <v>0</v>
      </c>
      <c r="AA147" s="795">
        <v>0</v>
      </c>
      <c r="AB147" s="794">
        <v>0</v>
      </c>
      <c r="AC147" s="802">
        <v>0</v>
      </c>
      <c r="AE147" s="793">
        <v>0</v>
      </c>
      <c r="AF147" s="795">
        <v>0</v>
      </c>
      <c r="AG147" s="795">
        <v>0</v>
      </c>
      <c r="AH147" s="794">
        <v>0</v>
      </c>
      <c r="AI147" s="802">
        <v>0</v>
      </c>
      <c r="AK147" s="923">
        <v>0</v>
      </c>
      <c r="AL147" s="803">
        <v>0</v>
      </c>
      <c r="AM147" s="803">
        <v>0</v>
      </c>
      <c r="AN147" s="804">
        <v>0</v>
      </c>
      <c r="AO147" s="804">
        <v>0</v>
      </c>
      <c r="AP147" s="805">
        <v>0</v>
      </c>
      <c r="AR147" s="805">
        <v>0</v>
      </c>
      <c r="AS147" s="805">
        <v>0</v>
      </c>
      <c r="AU147" s="807">
        <v>0</v>
      </c>
      <c r="AW147" s="759" t="s">
        <v>585</v>
      </c>
      <c r="AX147" s="1173">
        <f t="shared" si="3"/>
        <v>0</v>
      </c>
    </row>
    <row r="148" spans="1:50" s="820" customFormat="1" x14ac:dyDescent="0.25">
      <c r="A148" s="759" t="s">
        <v>1025</v>
      </c>
      <c r="B148" s="759" t="s">
        <v>589</v>
      </c>
      <c r="C148" s="930" t="s">
        <v>589</v>
      </c>
      <c r="D148" s="809" t="s">
        <v>1026</v>
      </c>
      <c r="E148" s="933" t="s">
        <v>588</v>
      </c>
      <c r="F148" s="1165" t="s">
        <v>588</v>
      </c>
      <c r="G148" s="795">
        <v>0</v>
      </c>
      <c r="H148" s="799">
        <v>0</v>
      </c>
      <c r="I148" s="794">
        <v>0</v>
      </c>
      <c r="J148" s="810">
        <v>0</v>
      </c>
      <c r="K148" s="811" t="s">
        <v>766</v>
      </c>
      <c r="M148" s="793">
        <v>0</v>
      </c>
      <c r="N148" s="799">
        <v>0</v>
      </c>
      <c r="O148" s="795">
        <v>0</v>
      </c>
      <c r="P148" s="794">
        <v>0</v>
      </c>
      <c r="Q148" s="796">
        <v>0</v>
      </c>
      <c r="R148" s="797">
        <v>0</v>
      </c>
      <c r="S148" s="794">
        <v>0</v>
      </c>
      <c r="T148" s="795">
        <v>0</v>
      </c>
      <c r="U148" s="794">
        <v>0</v>
      </c>
      <c r="V148" s="801">
        <v>0</v>
      </c>
      <c r="W148" s="802">
        <v>0</v>
      </c>
      <c r="Y148" s="793">
        <v>0</v>
      </c>
      <c r="Z148" s="795">
        <v>0</v>
      </c>
      <c r="AA148" s="795">
        <v>0</v>
      </c>
      <c r="AB148" s="794">
        <v>0</v>
      </c>
      <c r="AC148" s="802">
        <v>0</v>
      </c>
      <c r="AE148" s="793">
        <v>0</v>
      </c>
      <c r="AF148" s="795">
        <v>0</v>
      </c>
      <c r="AG148" s="795">
        <v>0</v>
      </c>
      <c r="AH148" s="794">
        <v>0</v>
      </c>
      <c r="AI148" s="802">
        <v>0</v>
      </c>
      <c r="AK148" s="923">
        <v>0</v>
      </c>
      <c r="AL148" s="803">
        <v>0</v>
      </c>
      <c r="AM148" s="803">
        <v>0</v>
      </c>
      <c r="AN148" s="804">
        <v>0</v>
      </c>
      <c r="AO148" s="804">
        <v>0</v>
      </c>
      <c r="AP148" s="805">
        <v>0</v>
      </c>
      <c r="AR148" s="805">
        <v>0</v>
      </c>
      <c r="AS148" s="805">
        <v>0</v>
      </c>
      <c r="AU148" s="807">
        <v>0</v>
      </c>
      <c r="AW148" s="759" t="s">
        <v>589</v>
      </c>
      <c r="AX148" s="1173">
        <f t="shared" si="3"/>
        <v>0</v>
      </c>
    </row>
    <row r="149" spans="1:50" s="820" customFormat="1" x14ac:dyDescent="0.25">
      <c r="A149" s="759" t="s">
        <v>1212</v>
      </c>
      <c r="B149" s="759" t="s">
        <v>1213</v>
      </c>
      <c r="C149" s="930" t="s">
        <v>1213</v>
      </c>
      <c r="D149" s="809" t="s">
        <v>1214</v>
      </c>
      <c r="E149" s="933" t="s">
        <v>1215</v>
      </c>
      <c r="F149" s="1165" t="s">
        <v>1215</v>
      </c>
      <c r="G149" s="795">
        <v>0</v>
      </c>
      <c r="H149" s="799">
        <v>0</v>
      </c>
      <c r="I149" s="794">
        <v>0</v>
      </c>
      <c r="J149" s="810">
        <v>0</v>
      </c>
      <c r="K149" s="811" t="s">
        <v>766</v>
      </c>
      <c r="M149" s="793">
        <v>0</v>
      </c>
      <c r="N149" s="799">
        <v>0</v>
      </c>
      <c r="O149" s="795">
        <v>0</v>
      </c>
      <c r="P149" s="794">
        <v>0</v>
      </c>
      <c r="Q149" s="796">
        <v>0</v>
      </c>
      <c r="R149" s="797">
        <v>0</v>
      </c>
      <c r="S149" s="794">
        <v>0</v>
      </c>
      <c r="T149" s="795">
        <v>0</v>
      </c>
      <c r="U149" s="794">
        <v>0</v>
      </c>
      <c r="V149" s="801">
        <v>0</v>
      </c>
      <c r="W149" s="802">
        <v>0</v>
      </c>
      <c r="Y149" s="793">
        <v>0</v>
      </c>
      <c r="Z149" s="795">
        <v>0</v>
      </c>
      <c r="AA149" s="795">
        <v>0</v>
      </c>
      <c r="AB149" s="794">
        <v>0</v>
      </c>
      <c r="AC149" s="802">
        <v>0</v>
      </c>
      <c r="AE149" s="793">
        <v>0</v>
      </c>
      <c r="AF149" s="795">
        <v>0</v>
      </c>
      <c r="AG149" s="795">
        <v>0</v>
      </c>
      <c r="AH149" s="794">
        <v>0</v>
      </c>
      <c r="AI149" s="802">
        <v>0</v>
      </c>
      <c r="AK149" s="923">
        <v>0</v>
      </c>
      <c r="AL149" s="803">
        <v>0</v>
      </c>
      <c r="AM149" s="803">
        <v>0</v>
      </c>
      <c r="AN149" s="804">
        <v>0</v>
      </c>
      <c r="AO149" s="804">
        <v>0</v>
      </c>
      <c r="AP149" s="805">
        <v>0</v>
      </c>
      <c r="AR149" s="805">
        <v>0</v>
      </c>
      <c r="AS149" s="805">
        <v>0</v>
      </c>
      <c r="AU149" s="807">
        <v>0</v>
      </c>
      <c r="AW149" s="759" t="e">
        <v>#N/A</v>
      </c>
      <c r="AX149" s="1173">
        <f t="shared" si="3"/>
        <v>0</v>
      </c>
    </row>
    <row r="150" spans="1:50" s="820" customFormat="1" x14ac:dyDescent="0.25">
      <c r="A150" s="759" t="s">
        <v>1027</v>
      </c>
      <c r="B150" s="759" t="s">
        <v>591</v>
      </c>
      <c r="C150" s="930" t="s">
        <v>591</v>
      </c>
      <c r="D150" s="809" t="s">
        <v>1028</v>
      </c>
      <c r="E150" s="933" t="s">
        <v>590</v>
      </c>
      <c r="F150" s="1165" t="s">
        <v>590</v>
      </c>
      <c r="G150" s="795">
        <v>0</v>
      </c>
      <c r="H150" s="799">
        <v>0</v>
      </c>
      <c r="I150" s="794">
        <v>0</v>
      </c>
      <c r="J150" s="810">
        <v>0</v>
      </c>
      <c r="K150" s="811" t="s">
        <v>766</v>
      </c>
      <c r="M150" s="793">
        <v>0</v>
      </c>
      <c r="N150" s="799">
        <v>0</v>
      </c>
      <c r="O150" s="795">
        <v>0</v>
      </c>
      <c r="P150" s="794">
        <v>0</v>
      </c>
      <c r="Q150" s="796">
        <v>0</v>
      </c>
      <c r="R150" s="797">
        <v>0</v>
      </c>
      <c r="S150" s="794">
        <v>0</v>
      </c>
      <c r="T150" s="795">
        <v>0</v>
      </c>
      <c r="U150" s="794">
        <v>0</v>
      </c>
      <c r="V150" s="801">
        <v>0</v>
      </c>
      <c r="W150" s="802">
        <v>0</v>
      </c>
      <c r="Y150" s="793">
        <v>0</v>
      </c>
      <c r="Z150" s="795">
        <v>0</v>
      </c>
      <c r="AA150" s="795">
        <v>0</v>
      </c>
      <c r="AB150" s="794">
        <v>0</v>
      </c>
      <c r="AC150" s="802">
        <v>0</v>
      </c>
      <c r="AE150" s="793">
        <v>0</v>
      </c>
      <c r="AF150" s="795">
        <v>0</v>
      </c>
      <c r="AG150" s="795">
        <v>0</v>
      </c>
      <c r="AH150" s="794">
        <v>0</v>
      </c>
      <c r="AI150" s="802">
        <v>0</v>
      </c>
      <c r="AK150" s="923">
        <v>0</v>
      </c>
      <c r="AL150" s="803">
        <v>0</v>
      </c>
      <c r="AM150" s="803">
        <v>0</v>
      </c>
      <c r="AN150" s="804">
        <v>0</v>
      </c>
      <c r="AO150" s="804">
        <v>0</v>
      </c>
      <c r="AP150" s="805">
        <v>0</v>
      </c>
      <c r="AR150" s="805">
        <v>0</v>
      </c>
      <c r="AS150" s="805">
        <v>0</v>
      </c>
      <c r="AU150" s="807">
        <v>0</v>
      </c>
      <c r="AW150" s="759" t="s">
        <v>591</v>
      </c>
      <c r="AX150" s="1173">
        <f t="shared" si="3"/>
        <v>0</v>
      </c>
    </row>
    <row r="151" spans="1:50" s="820" customFormat="1" x14ac:dyDescent="0.25">
      <c r="A151" s="759" t="s">
        <v>1029</v>
      </c>
      <c r="B151" s="759" t="s">
        <v>592</v>
      </c>
      <c r="C151" s="925" t="s">
        <v>592</v>
      </c>
      <c r="D151" s="809" t="s">
        <v>1030</v>
      </c>
      <c r="E151" s="933">
        <v>260848</v>
      </c>
      <c r="F151" s="1165">
        <v>260848</v>
      </c>
      <c r="G151" s="795">
        <v>0</v>
      </c>
      <c r="H151" s="799">
        <v>0</v>
      </c>
      <c r="I151" s="794">
        <v>0</v>
      </c>
      <c r="J151" s="810">
        <v>0</v>
      </c>
      <c r="K151" s="811" t="s">
        <v>766</v>
      </c>
      <c r="M151" s="793">
        <v>0</v>
      </c>
      <c r="N151" s="799">
        <v>0</v>
      </c>
      <c r="O151" s="795">
        <v>0</v>
      </c>
      <c r="P151" s="794">
        <v>0</v>
      </c>
      <c r="Q151" s="796">
        <v>0</v>
      </c>
      <c r="R151" s="797">
        <v>0</v>
      </c>
      <c r="S151" s="794">
        <v>0</v>
      </c>
      <c r="T151" s="795">
        <v>0</v>
      </c>
      <c r="U151" s="794">
        <v>0</v>
      </c>
      <c r="V151" s="801">
        <v>0</v>
      </c>
      <c r="W151" s="802">
        <v>0</v>
      </c>
      <c r="Y151" s="793">
        <v>0</v>
      </c>
      <c r="Z151" s="795">
        <v>0</v>
      </c>
      <c r="AA151" s="795">
        <v>0</v>
      </c>
      <c r="AB151" s="794">
        <v>0</v>
      </c>
      <c r="AC151" s="802">
        <v>0</v>
      </c>
      <c r="AE151" s="793">
        <v>0</v>
      </c>
      <c r="AF151" s="795">
        <v>0</v>
      </c>
      <c r="AG151" s="795">
        <v>0</v>
      </c>
      <c r="AH151" s="794">
        <v>0</v>
      </c>
      <c r="AI151" s="802">
        <v>0</v>
      </c>
      <c r="AK151" s="923">
        <v>0</v>
      </c>
      <c r="AL151" s="803">
        <v>0</v>
      </c>
      <c r="AM151" s="803">
        <v>0</v>
      </c>
      <c r="AN151" s="804">
        <v>0</v>
      </c>
      <c r="AO151" s="804">
        <v>0</v>
      </c>
      <c r="AP151" s="805">
        <v>0</v>
      </c>
      <c r="AR151" s="805">
        <v>0</v>
      </c>
      <c r="AS151" s="805">
        <v>0</v>
      </c>
      <c r="AU151" s="807">
        <v>0</v>
      </c>
      <c r="AW151" s="759" t="s">
        <v>592</v>
      </c>
      <c r="AX151" s="1173">
        <f t="shared" si="3"/>
        <v>0</v>
      </c>
    </row>
    <row r="152" spans="1:50" s="820" customFormat="1" x14ac:dyDescent="0.25">
      <c r="A152" s="759" t="s">
        <v>1031</v>
      </c>
      <c r="B152" s="759" t="s">
        <v>593</v>
      </c>
      <c r="C152" s="925" t="s">
        <v>593</v>
      </c>
      <c r="D152" s="809" t="s">
        <v>1032</v>
      </c>
      <c r="E152" s="933">
        <v>205978</v>
      </c>
      <c r="F152" s="1165">
        <v>205978</v>
      </c>
      <c r="G152" s="795">
        <v>348</v>
      </c>
      <c r="H152" s="799">
        <v>490</v>
      </c>
      <c r="I152" s="794">
        <v>319</v>
      </c>
      <c r="J152" s="810">
        <v>1157</v>
      </c>
      <c r="K152" s="811" t="s">
        <v>914</v>
      </c>
      <c r="M152" s="793">
        <v>0.44630999999999998</v>
      </c>
      <c r="N152" s="799">
        <v>168</v>
      </c>
      <c r="O152" s="795">
        <v>196</v>
      </c>
      <c r="P152" s="794">
        <v>154</v>
      </c>
      <c r="Q152" s="796">
        <v>518</v>
      </c>
      <c r="R152" s="797">
        <v>0.28943000000000002</v>
      </c>
      <c r="S152" s="794">
        <v>101</v>
      </c>
      <c r="T152" s="795">
        <v>142</v>
      </c>
      <c r="U152" s="794">
        <v>92</v>
      </c>
      <c r="V152" s="801">
        <v>335</v>
      </c>
      <c r="W152" s="802">
        <v>853</v>
      </c>
      <c r="Y152" s="793">
        <v>0</v>
      </c>
      <c r="Z152" s="795">
        <v>0</v>
      </c>
      <c r="AA152" s="795">
        <v>0</v>
      </c>
      <c r="AB152" s="794">
        <v>0</v>
      </c>
      <c r="AC152" s="802">
        <v>0</v>
      </c>
      <c r="AE152" s="793">
        <v>0</v>
      </c>
      <c r="AF152" s="795">
        <v>0</v>
      </c>
      <c r="AG152" s="795">
        <v>0</v>
      </c>
      <c r="AH152" s="794">
        <v>0</v>
      </c>
      <c r="AI152" s="802">
        <v>0</v>
      </c>
      <c r="AK152" s="923">
        <v>8920.4699999999993</v>
      </c>
      <c r="AL152" s="803">
        <v>0</v>
      </c>
      <c r="AM152" s="803">
        <v>0</v>
      </c>
      <c r="AN152" s="804">
        <v>0</v>
      </c>
      <c r="AO152" s="804">
        <v>0</v>
      </c>
      <c r="AP152" s="805">
        <v>8920.4699999999993</v>
      </c>
      <c r="AR152" s="805">
        <v>0</v>
      </c>
      <c r="AS152" s="805">
        <v>8920.4699999999993</v>
      </c>
      <c r="AU152" s="807">
        <v>0</v>
      </c>
      <c r="AW152" s="759" t="s">
        <v>593</v>
      </c>
      <c r="AX152" s="1173">
        <f t="shared" si="3"/>
        <v>1157</v>
      </c>
    </row>
    <row r="153" spans="1:50" s="820" customFormat="1" x14ac:dyDescent="0.25">
      <c r="A153" s="759" t="s">
        <v>1216</v>
      </c>
      <c r="B153" s="759" t="s">
        <v>1217</v>
      </c>
      <c r="C153" s="925" t="s">
        <v>1217</v>
      </c>
      <c r="D153" s="809"/>
      <c r="E153" s="933" t="s">
        <v>1218</v>
      </c>
      <c r="F153" s="1165" t="s">
        <v>1218</v>
      </c>
      <c r="G153" s="795">
        <v>0</v>
      </c>
      <c r="H153" s="799">
        <v>0</v>
      </c>
      <c r="I153" s="794">
        <v>0</v>
      </c>
      <c r="J153" s="810">
        <v>0</v>
      </c>
      <c r="K153" s="811" t="s">
        <v>766</v>
      </c>
      <c r="M153" s="793">
        <v>0</v>
      </c>
      <c r="N153" s="799">
        <v>0</v>
      </c>
      <c r="O153" s="795">
        <v>0</v>
      </c>
      <c r="P153" s="794">
        <v>0</v>
      </c>
      <c r="Q153" s="796">
        <v>0</v>
      </c>
      <c r="R153" s="797">
        <v>0</v>
      </c>
      <c r="S153" s="794">
        <v>0</v>
      </c>
      <c r="T153" s="795">
        <v>0</v>
      </c>
      <c r="U153" s="794">
        <v>0</v>
      </c>
      <c r="V153" s="801">
        <v>0</v>
      </c>
      <c r="W153" s="802">
        <v>0</v>
      </c>
      <c r="Y153" s="793">
        <v>0</v>
      </c>
      <c r="Z153" s="795">
        <v>0</v>
      </c>
      <c r="AA153" s="795">
        <v>0</v>
      </c>
      <c r="AB153" s="794">
        <v>0</v>
      </c>
      <c r="AC153" s="802">
        <v>0</v>
      </c>
      <c r="AE153" s="793">
        <v>0</v>
      </c>
      <c r="AF153" s="795">
        <v>0</v>
      </c>
      <c r="AG153" s="795">
        <v>0</v>
      </c>
      <c r="AH153" s="794">
        <v>0</v>
      </c>
      <c r="AI153" s="802">
        <v>0</v>
      </c>
      <c r="AK153" s="923">
        <v>0</v>
      </c>
      <c r="AL153" s="803">
        <v>0</v>
      </c>
      <c r="AM153" s="803">
        <v>0</v>
      </c>
      <c r="AN153" s="804">
        <v>0</v>
      </c>
      <c r="AO153" s="804">
        <v>0</v>
      </c>
      <c r="AP153" s="805">
        <v>0</v>
      </c>
      <c r="AR153" s="805">
        <v>0</v>
      </c>
      <c r="AS153" s="805">
        <v>0</v>
      </c>
      <c r="AU153" s="807">
        <v>0</v>
      </c>
      <c r="AW153" s="759" t="e">
        <v>#N/A</v>
      </c>
      <c r="AX153" s="1173">
        <f t="shared" si="3"/>
        <v>0</v>
      </c>
    </row>
    <row r="154" spans="1:50" s="820" customFormat="1" x14ac:dyDescent="0.25">
      <c r="A154" s="759" t="s">
        <v>1033</v>
      </c>
      <c r="B154" s="759" t="s">
        <v>594</v>
      </c>
      <c r="C154" s="930" t="s">
        <v>594</v>
      </c>
      <c r="D154" s="809" t="s">
        <v>1034</v>
      </c>
      <c r="E154" s="928">
        <v>2563900</v>
      </c>
      <c r="F154" s="1162">
        <v>2563900</v>
      </c>
      <c r="G154" s="795">
        <v>0</v>
      </c>
      <c r="H154" s="799">
        <v>0</v>
      </c>
      <c r="I154" s="794">
        <v>0</v>
      </c>
      <c r="J154" s="810">
        <v>0</v>
      </c>
      <c r="K154" s="811" t="s">
        <v>766</v>
      </c>
      <c r="M154" s="793">
        <v>0</v>
      </c>
      <c r="N154" s="799">
        <v>0</v>
      </c>
      <c r="O154" s="795">
        <v>0</v>
      </c>
      <c r="P154" s="794">
        <v>0</v>
      </c>
      <c r="Q154" s="796">
        <v>0</v>
      </c>
      <c r="R154" s="797">
        <v>0</v>
      </c>
      <c r="S154" s="794">
        <v>0</v>
      </c>
      <c r="T154" s="795">
        <v>0</v>
      </c>
      <c r="U154" s="794">
        <v>0</v>
      </c>
      <c r="V154" s="801">
        <v>0</v>
      </c>
      <c r="W154" s="802">
        <v>0</v>
      </c>
      <c r="Y154" s="793">
        <v>0</v>
      </c>
      <c r="Z154" s="795">
        <v>0</v>
      </c>
      <c r="AA154" s="795">
        <v>0</v>
      </c>
      <c r="AB154" s="794">
        <v>0</v>
      </c>
      <c r="AC154" s="802">
        <v>0</v>
      </c>
      <c r="AE154" s="793">
        <v>0</v>
      </c>
      <c r="AF154" s="795">
        <v>0</v>
      </c>
      <c r="AG154" s="795">
        <v>0</v>
      </c>
      <c r="AH154" s="794">
        <v>0</v>
      </c>
      <c r="AI154" s="802">
        <v>0</v>
      </c>
      <c r="AK154" s="923">
        <v>0</v>
      </c>
      <c r="AL154" s="803">
        <v>0</v>
      </c>
      <c r="AM154" s="803">
        <v>0</v>
      </c>
      <c r="AN154" s="804">
        <v>0</v>
      </c>
      <c r="AO154" s="804">
        <v>0</v>
      </c>
      <c r="AP154" s="805">
        <v>0</v>
      </c>
      <c r="AR154" s="805">
        <v>0</v>
      </c>
      <c r="AS154" s="805">
        <v>0</v>
      </c>
      <c r="AU154" s="807">
        <v>0</v>
      </c>
      <c r="AW154" s="759" t="s">
        <v>594</v>
      </c>
      <c r="AX154" s="1173">
        <f t="shared" si="3"/>
        <v>0</v>
      </c>
    </row>
    <row r="155" spans="1:50" s="820" customFormat="1" x14ac:dyDescent="0.25">
      <c r="A155" s="759" t="s">
        <v>1035</v>
      </c>
      <c r="B155" s="759" t="s">
        <v>596</v>
      </c>
      <c r="C155" s="930" t="s">
        <v>596</v>
      </c>
      <c r="D155" s="809"/>
      <c r="E155" s="933" t="s">
        <v>595</v>
      </c>
      <c r="F155" s="1165" t="s">
        <v>595</v>
      </c>
      <c r="G155" s="795">
        <v>0</v>
      </c>
      <c r="H155" s="799">
        <v>0</v>
      </c>
      <c r="I155" s="794">
        <v>0</v>
      </c>
      <c r="J155" s="810">
        <v>0</v>
      </c>
      <c r="K155" s="811" t="s">
        <v>766</v>
      </c>
      <c r="M155" s="793">
        <v>0</v>
      </c>
      <c r="N155" s="799">
        <v>0</v>
      </c>
      <c r="O155" s="795">
        <v>0</v>
      </c>
      <c r="P155" s="794">
        <v>0</v>
      </c>
      <c r="Q155" s="796">
        <v>0</v>
      </c>
      <c r="R155" s="797">
        <v>0</v>
      </c>
      <c r="S155" s="794">
        <v>0</v>
      </c>
      <c r="T155" s="795">
        <v>0</v>
      </c>
      <c r="U155" s="794">
        <v>0</v>
      </c>
      <c r="V155" s="801">
        <v>0</v>
      </c>
      <c r="W155" s="802">
        <v>0</v>
      </c>
      <c r="Y155" s="793">
        <v>0</v>
      </c>
      <c r="Z155" s="795">
        <v>0</v>
      </c>
      <c r="AA155" s="795">
        <v>0</v>
      </c>
      <c r="AB155" s="794">
        <v>0</v>
      </c>
      <c r="AC155" s="802">
        <v>0</v>
      </c>
      <c r="AE155" s="793">
        <v>0</v>
      </c>
      <c r="AF155" s="795">
        <v>0</v>
      </c>
      <c r="AG155" s="795">
        <v>0</v>
      </c>
      <c r="AH155" s="794">
        <v>0</v>
      </c>
      <c r="AI155" s="802">
        <v>0</v>
      </c>
      <c r="AK155" s="923">
        <v>0</v>
      </c>
      <c r="AL155" s="803">
        <v>0</v>
      </c>
      <c r="AM155" s="803">
        <v>0</v>
      </c>
      <c r="AN155" s="804">
        <v>0</v>
      </c>
      <c r="AO155" s="804">
        <v>0</v>
      </c>
      <c r="AP155" s="805">
        <v>0</v>
      </c>
      <c r="AR155" s="805">
        <v>0</v>
      </c>
      <c r="AS155" s="805">
        <v>0</v>
      </c>
      <c r="AU155" s="807">
        <v>0</v>
      </c>
      <c r="AW155" s="759" t="s">
        <v>596</v>
      </c>
      <c r="AX155" s="1173">
        <f t="shared" si="3"/>
        <v>0</v>
      </c>
    </row>
    <row r="156" spans="1:50" s="820" customFormat="1" x14ac:dyDescent="0.25">
      <c r="A156" s="759" t="s">
        <v>1036</v>
      </c>
      <c r="B156" s="759" t="s">
        <v>597</v>
      </c>
      <c r="C156" s="930" t="s">
        <v>597</v>
      </c>
      <c r="D156" s="809" t="s">
        <v>1037</v>
      </c>
      <c r="E156" s="933">
        <v>206043</v>
      </c>
      <c r="F156" s="1165">
        <v>206043</v>
      </c>
      <c r="G156" s="795">
        <v>0</v>
      </c>
      <c r="H156" s="799">
        <v>0</v>
      </c>
      <c r="I156" s="794">
        <v>0</v>
      </c>
      <c r="J156" s="810">
        <v>0</v>
      </c>
      <c r="K156" s="811" t="s">
        <v>766</v>
      </c>
      <c r="M156" s="793">
        <v>0</v>
      </c>
      <c r="N156" s="799">
        <v>0</v>
      </c>
      <c r="O156" s="795">
        <v>0</v>
      </c>
      <c r="P156" s="794">
        <v>0</v>
      </c>
      <c r="Q156" s="796">
        <v>0</v>
      </c>
      <c r="R156" s="797">
        <v>0</v>
      </c>
      <c r="S156" s="794">
        <v>0</v>
      </c>
      <c r="T156" s="795">
        <v>0</v>
      </c>
      <c r="U156" s="794">
        <v>0</v>
      </c>
      <c r="V156" s="801">
        <v>0</v>
      </c>
      <c r="W156" s="802">
        <v>0</v>
      </c>
      <c r="Y156" s="793">
        <v>0</v>
      </c>
      <c r="Z156" s="795">
        <v>0</v>
      </c>
      <c r="AA156" s="795">
        <v>0</v>
      </c>
      <c r="AB156" s="794">
        <v>0</v>
      </c>
      <c r="AC156" s="802">
        <v>0</v>
      </c>
      <c r="AE156" s="793">
        <v>0</v>
      </c>
      <c r="AF156" s="795">
        <v>0</v>
      </c>
      <c r="AG156" s="795">
        <v>0</v>
      </c>
      <c r="AH156" s="794">
        <v>0</v>
      </c>
      <c r="AI156" s="802">
        <v>0</v>
      </c>
      <c r="AK156" s="923">
        <v>0</v>
      </c>
      <c r="AL156" s="803">
        <v>0</v>
      </c>
      <c r="AM156" s="803">
        <v>0</v>
      </c>
      <c r="AN156" s="804">
        <v>0</v>
      </c>
      <c r="AO156" s="804">
        <v>0</v>
      </c>
      <c r="AP156" s="805">
        <v>0</v>
      </c>
      <c r="AR156" s="805">
        <v>0</v>
      </c>
      <c r="AS156" s="805">
        <v>0</v>
      </c>
      <c r="AU156" s="807">
        <v>0</v>
      </c>
      <c r="AW156" s="759" t="s">
        <v>597</v>
      </c>
      <c r="AX156" s="1173">
        <f t="shared" si="3"/>
        <v>0</v>
      </c>
    </row>
    <row r="157" spans="1:50" s="820" customFormat="1" x14ac:dyDescent="0.25">
      <c r="A157" s="759" t="s">
        <v>1038</v>
      </c>
      <c r="B157" s="759" t="s">
        <v>599</v>
      </c>
      <c r="C157" s="930" t="s">
        <v>599</v>
      </c>
      <c r="D157" s="809"/>
      <c r="E157" s="929" t="s">
        <v>598</v>
      </c>
      <c r="F157" s="1163" t="s">
        <v>598</v>
      </c>
      <c r="G157" s="795">
        <v>180</v>
      </c>
      <c r="H157" s="799">
        <v>210</v>
      </c>
      <c r="I157" s="794">
        <v>165</v>
      </c>
      <c r="J157" s="810">
        <v>555</v>
      </c>
      <c r="K157" s="811" t="s">
        <v>766</v>
      </c>
      <c r="M157" s="793">
        <v>0</v>
      </c>
      <c r="N157" s="799">
        <v>0</v>
      </c>
      <c r="O157" s="795">
        <v>0</v>
      </c>
      <c r="P157" s="794">
        <v>0</v>
      </c>
      <c r="Q157" s="796">
        <v>0</v>
      </c>
      <c r="R157" s="797">
        <v>0</v>
      </c>
      <c r="S157" s="794">
        <v>0</v>
      </c>
      <c r="T157" s="795">
        <v>0</v>
      </c>
      <c r="U157" s="794">
        <v>0</v>
      </c>
      <c r="V157" s="801">
        <v>0</v>
      </c>
      <c r="W157" s="802">
        <v>0</v>
      </c>
      <c r="Y157" s="793">
        <v>0</v>
      </c>
      <c r="Z157" s="795">
        <v>0</v>
      </c>
      <c r="AA157" s="795">
        <v>0</v>
      </c>
      <c r="AB157" s="794">
        <v>0</v>
      </c>
      <c r="AC157" s="802">
        <v>0</v>
      </c>
      <c r="AE157" s="793">
        <v>0</v>
      </c>
      <c r="AF157" s="795">
        <v>0</v>
      </c>
      <c r="AG157" s="795">
        <v>0</v>
      </c>
      <c r="AH157" s="794">
        <v>0</v>
      </c>
      <c r="AI157" s="802">
        <v>0</v>
      </c>
      <c r="AK157" s="923">
        <v>4279.05</v>
      </c>
      <c r="AL157" s="803">
        <v>0</v>
      </c>
      <c r="AM157" s="803">
        <v>0</v>
      </c>
      <c r="AN157" s="804">
        <v>0</v>
      </c>
      <c r="AO157" s="804">
        <v>0</v>
      </c>
      <c r="AP157" s="805">
        <v>4279.05</v>
      </c>
      <c r="AR157" s="805">
        <v>0</v>
      </c>
      <c r="AS157" s="805">
        <v>4279.05</v>
      </c>
      <c r="AU157" s="807">
        <v>0</v>
      </c>
      <c r="AW157" s="759" t="s">
        <v>599</v>
      </c>
      <c r="AX157" s="1173">
        <f t="shared" si="3"/>
        <v>555</v>
      </c>
    </row>
    <row r="158" spans="1:50" s="820" customFormat="1" x14ac:dyDescent="0.25">
      <c r="A158" s="759" t="s">
        <v>1039</v>
      </c>
      <c r="B158" s="759" t="s">
        <v>600</v>
      </c>
      <c r="C158" s="930" t="s">
        <v>600</v>
      </c>
      <c r="D158" s="809" t="s">
        <v>1040</v>
      </c>
      <c r="E158" s="926">
        <v>505502</v>
      </c>
      <c r="F158" s="1161">
        <v>505502</v>
      </c>
      <c r="G158" s="795">
        <v>0</v>
      </c>
      <c r="H158" s="799">
        <v>0</v>
      </c>
      <c r="I158" s="794">
        <v>0</v>
      </c>
      <c r="J158" s="810">
        <v>0</v>
      </c>
      <c r="K158" s="811" t="s">
        <v>766</v>
      </c>
      <c r="M158" s="793">
        <v>0</v>
      </c>
      <c r="N158" s="799">
        <v>0</v>
      </c>
      <c r="O158" s="795">
        <v>0</v>
      </c>
      <c r="P158" s="794">
        <v>0</v>
      </c>
      <c r="Q158" s="796">
        <v>0</v>
      </c>
      <c r="R158" s="797">
        <v>0</v>
      </c>
      <c r="S158" s="794">
        <v>0</v>
      </c>
      <c r="T158" s="795">
        <v>0</v>
      </c>
      <c r="U158" s="794">
        <v>0</v>
      </c>
      <c r="V158" s="801">
        <v>0</v>
      </c>
      <c r="W158" s="802">
        <v>0</v>
      </c>
      <c r="Y158" s="793">
        <v>0</v>
      </c>
      <c r="Z158" s="795">
        <v>0</v>
      </c>
      <c r="AA158" s="795">
        <v>0</v>
      </c>
      <c r="AB158" s="794">
        <v>0</v>
      </c>
      <c r="AC158" s="802">
        <v>0</v>
      </c>
      <c r="AE158" s="793">
        <v>0</v>
      </c>
      <c r="AF158" s="795">
        <v>0</v>
      </c>
      <c r="AG158" s="795">
        <v>0</v>
      </c>
      <c r="AH158" s="794">
        <v>0</v>
      </c>
      <c r="AI158" s="802">
        <v>0</v>
      </c>
      <c r="AK158" s="923">
        <v>0</v>
      </c>
      <c r="AL158" s="803">
        <v>0</v>
      </c>
      <c r="AM158" s="803">
        <v>0</v>
      </c>
      <c r="AN158" s="804">
        <v>0</v>
      </c>
      <c r="AO158" s="804">
        <v>0</v>
      </c>
      <c r="AP158" s="805">
        <v>0</v>
      </c>
      <c r="AR158" s="805">
        <v>0</v>
      </c>
      <c r="AS158" s="805">
        <v>0</v>
      </c>
      <c r="AU158" s="807">
        <v>0</v>
      </c>
      <c r="AW158" s="759" t="s">
        <v>600</v>
      </c>
      <c r="AX158" s="1173">
        <f t="shared" si="3"/>
        <v>0</v>
      </c>
    </row>
    <row r="159" spans="1:50" s="820" customFormat="1" x14ac:dyDescent="0.25">
      <c r="A159" s="759" t="s">
        <v>1219</v>
      </c>
      <c r="B159" s="759" t="s">
        <v>1220</v>
      </c>
      <c r="C159" s="930" t="s">
        <v>1220</v>
      </c>
      <c r="D159" s="809" t="s">
        <v>1221</v>
      </c>
      <c r="E159" s="926" t="s">
        <v>1222</v>
      </c>
      <c r="F159" s="1161" t="s">
        <v>1222</v>
      </c>
      <c r="G159" s="795">
        <v>0</v>
      </c>
      <c r="H159" s="799">
        <v>0</v>
      </c>
      <c r="I159" s="794">
        <v>0</v>
      </c>
      <c r="J159" s="810">
        <v>0</v>
      </c>
      <c r="K159" s="811" t="s">
        <v>766</v>
      </c>
      <c r="M159" s="793">
        <v>0</v>
      </c>
      <c r="N159" s="799">
        <v>0</v>
      </c>
      <c r="O159" s="795">
        <v>0</v>
      </c>
      <c r="P159" s="794">
        <v>0</v>
      </c>
      <c r="Q159" s="796">
        <v>0</v>
      </c>
      <c r="R159" s="797">
        <v>0</v>
      </c>
      <c r="S159" s="794">
        <v>0</v>
      </c>
      <c r="T159" s="795">
        <v>0</v>
      </c>
      <c r="U159" s="794">
        <v>0</v>
      </c>
      <c r="V159" s="801">
        <v>0</v>
      </c>
      <c r="W159" s="802">
        <v>0</v>
      </c>
      <c r="Y159" s="793">
        <v>0</v>
      </c>
      <c r="Z159" s="795">
        <v>0</v>
      </c>
      <c r="AA159" s="795">
        <v>0</v>
      </c>
      <c r="AB159" s="794">
        <v>0</v>
      </c>
      <c r="AC159" s="802">
        <v>0</v>
      </c>
      <c r="AE159" s="793">
        <v>0</v>
      </c>
      <c r="AF159" s="795">
        <v>0</v>
      </c>
      <c r="AG159" s="795">
        <v>0</v>
      </c>
      <c r="AH159" s="794">
        <v>0</v>
      </c>
      <c r="AI159" s="802">
        <v>0</v>
      </c>
      <c r="AK159" s="923">
        <v>0</v>
      </c>
      <c r="AL159" s="803">
        <v>0</v>
      </c>
      <c r="AM159" s="803">
        <v>0</v>
      </c>
      <c r="AN159" s="804">
        <v>0</v>
      </c>
      <c r="AO159" s="804">
        <v>0</v>
      </c>
      <c r="AP159" s="805">
        <v>0</v>
      </c>
      <c r="AR159" s="805">
        <v>0</v>
      </c>
      <c r="AS159" s="805">
        <v>0</v>
      </c>
      <c r="AU159" s="807">
        <v>0</v>
      </c>
      <c r="AW159" s="759" t="e">
        <v>#N/A</v>
      </c>
      <c r="AX159" s="1173">
        <f t="shared" si="3"/>
        <v>0</v>
      </c>
    </row>
    <row r="160" spans="1:50" s="820" customFormat="1" x14ac:dyDescent="0.25">
      <c r="A160" s="759" t="s">
        <v>1041</v>
      </c>
      <c r="B160" s="759" t="s">
        <v>602</v>
      </c>
      <c r="C160" s="925" t="s">
        <v>602</v>
      </c>
      <c r="D160" s="809" t="s">
        <v>1042</v>
      </c>
      <c r="E160" s="926" t="s">
        <v>601</v>
      </c>
      <c r="F160" s="1161" t="s">
        <v>601</v>
      </c>
      <c r="G160" s="795">
        <v>0</v>
      </c>
      <c r="H160" s="799">
        <v>0</v>
      </c>
      <c r="I160" s="794">
        <v>0</v>
      </c>
      <c r="J160" s="810">
        <v>0</v>
      </c>
      <c r="K160" s="811" t="s">
        <v>766</v>
      </c>
      <c r="M160" s="793">
        <v>0</v>
      </c>
      <c r="N160" s="799">
        <v>0</v>
      </c>
      <c r="O160" s="795">
        <v>0</v>
      </c>
      <c r="P160" s="794">
        <v>0</v>
      </c>
      <c r="Q160" s="796">
        <v>0</v>
      </c>
      <c r="R160" s="797">
        <v>0</v>
      </c>
      <c r="S160" s="794">
        <v>0</v>
      </c>
      <c r="T160" s="795">
        <v>0</v>
      </c>
      <c r="U160" s="794">
        <v>0</v>
      </c>
      <c r="V160" s="801">
        <v>0</v>
      </c>
      <c r="W160" s="802">
        <v>0</v>
      </c>
      <c r="Y160" s="793">
        <v>0</v>
      </c>
      <c r="Z160" s="795">
        <v>0</v>
      </c>
      <c r="AA160" s="795">
        <v>0</v>
      </c>
      <c r="AB160" s="794">
        <v>0</v>
      </c>
      <c r="AC160" s="802">
        <v>0</v>
      </c>
      <c r="AE160" s="793">
        <v>0</v>
      </c>
      <c r="AF160" s="795">
        <v>0</v>
      </c>
      <c r="AG160" s="795">
        <v>0</v>
      </c>
      <c r="AH160" s="794">
        <v>0</v>
      </c>
      <c r="AI160" s="802">
        <v>0</v>
      </c>
      <c r="AK160" s="923">
        <v>0</v>
      </c>
      <c r="AL160" s="803">
        <v>0</v>
      </c>
      <c r="AM160" s="803">
        <v>0</v>
      </c>
      <c r="AN160" s="804">
        <v>0</v>
      </c>
      <c r="AO160" s="804">
        <v>0</v>
      </c>
      <c r="AP160" s="805">
        <v>0</v>
      </c>
      <c r="AR160" s="805">
        <v>0</v>
      </c>
      <c r="AS160" s="805">
        <v>0</v>
      </c>
      <c r="AU160" s="807">
        <v>0</v>
      </c>
      <c r="AW160" s="759" t="s">
        <v>602</v>
      </c>
      <c r="AX160" s="1173">
        <f t="shared" si="3"/>
        <v>0</v>
      </c>
    </row>
    <row r="161" spans="1:50" s="820" customFormat="1" x14ac:dyDescent="0.25">
      <c r="A161" s="759" t="s">
        <v>1043</v>
      </c>
      <c r="B161" s="759" t="s">
        <v>604</v>
      </c>
      <c r="C161" s="934" t="s">
        <v>604</v>
      </c>
      <c r="D161" s="809" t="s">
        <v>1044</v>
      </c>
      <c r="E161" s="936" t="s">
        <v>603</v>
      </c>
      <c r="F161" s="1166" t="s">
        <v>603</v>
      </c>
      <c r="G161" s="795">
        <v>900</v>
      </c>
      <c r="H161" s="799">
        <v>630</v>
      </c>
      <c r="I161" s="794">
        <v>495</v>
      </c>
      <c r="J161" s="810">
        <v>2025</v>
      </c>
      <c r="K161" s="811" t="s">
        <v>766</v>
      </c>
      <c r="M161" s="793">
        <v>1</v>
      </c>
      <c r="N161" s="799">
        <v>900</v>
      </c>
      <c r="O161" s="795">
        <v>630</v>
      </c>
      <c r="P161" s="794">
        <v>495</v>
      </c>
      <c r="Q161" s="796">
        <v>2025</v>
      </c>
      <c r="R161" s="797">
        <v>0</v>
      </c>
      <c r="S161" s="794">
        <v>0</v>
      </c>
      <c r="T161" s="795">
        <v>0</v>
      </c>
      <c r="U161" s="794">
        <v>0</v>
      </c>
      <c r="V161" s="801">
        <v>0</v>
      </c>
      <c r="W161" s="802">
        <v>2025</v>
      </c>
      <c r="Y161" s="793">
        <v>0</v>
      </c>
      <c r="Z161" s="795">
        <v>0</v>
      </c>
      <c r="AA161" s="795">
        <v>0</v>
      </c>
      <c r="AB161" s="794">
        <v>0</v>
      </c>
      <c r="AC161" s="802">
        <v>0</v>
      </c>
      <c r="AE161" s="793">
        <v>0</v>
      </c>
      <c r="AF161" s="795">
        <v>0</v>
      </c>
      <c r="AG161" s="795">
        <v>0</v>
      </c>
      <c r="AH161" s="794">
        <v>0</v>
      </c>
      <c r="AI161" s="802">
        <v>0</v>
      </c>
      <c r="AK161" s="923">
        <v>15612.75</v>
      </c>
      <c r="AL161" s="803">
        <v>0</v>
      </c>
      <c r="AM161" s="803">
        <v>0</v>
      </c>
      <c r="AN161" s="804">
        <v>0</v>
      </c>
      <c r="AO161" s="804">
        <v>0</v>
      </c>
      <c r="AP161" s="805">
        <v>15612.75</v>
      </c>
      <c r="AR161" s="805">
        <v>0</v>
      </c>
      <c r="AS161" s="805">
        <v>15612.75</v>
      </c>
      <c r="AU161" s="807">
        <v>0</v>
      </c>
      <c r="AW161" s="759" t="s">
        <v>604</v>
      </c>
      <c r="AX161" s="1173">
        <f t="shared" si="3"/>
        <v>2025</v>
      </c>
    </row>
    <row r="162" spans="1:50" s="820" customFormat="1" x14ac:dyDescent="0.25">
      <c r="A162" s="759" t="s">
        <v>1223</v>
      </c>
      <c r="B162" s="759" t="s">
        <v>1224</v>
      </c>
      <c r="C162" s="925" t="s">
        <v>1224</v>
      </c>
      <c r="D162" s="809" t="s">
        <v>947</v>
      </c>
      <c r="E162" s="926" t="s">
        <v>1225</v>
      </c>
      <c r="F162" s="1161" t="s">
        <v>1225</v>
      </c>
      <c r="G162" s="795">
        <v>0</v>
      </c>
      <c r="H162" s="799">
        <v>0</v>
      </c>
      <c r="I162" s="794">
        <v>0</v>
      </c>
      <c r="J162" s="810">
        <v>0</v>
      </c>
      <c r="K162" s="811" t="s">
        <v>766</v>
      </c>
      <c r="M162" s="793">
        <v>0</v>
      </c>
      <c r="N162" s="799">
        <v>0</v>
      </c>
      <c r="O162" s="795">
        <v>0</v>
      </c>
      <c r="P162" s="794">
        <v>0</v>
      </c>
      <c r="Q162" s="796">
        <v>0</v>
      </c>
      <c r="R162" s="797">
        <v>0</v>
      </c>
      <c r="S162" s="794">
        <v>0</v>
      </c>
      <c r="T162" s="795">
        <v>0</v>
      </c>
      <c r="U162" s="794">
        <v>0</v>
      </c>
      <c r="V162" s="801">
        <v>0</v>
      </c>
      <c r="W162" s="802">
        <v>0</v>
      </c>
      <c r="Y162" s="793">
        <v>0</v>
      </c>
      <c r="Z162" s="795">
        <v>0</v>
      </c>
      <c r="AA162" s="795">
        <v>0</v>
      </c>
      <c r="AB162" s="794">
        <v>0</v>
      </c>
      <c r="AC162" s="802">
        <v>0</v>
      </c>
      <c r="AE162" s="793">
        <v>0</v>
      </c>
      <c r="AF162" s="795">
        <v>0</v>
      </c>
      <c r="AG162" s="795">
        <v>0</v>
      </c>
      <c r="AH162" s="794">
        <v>0</v>
      </c>
      <c r="AI162" s="802">
        <v>0</v>
      </c>
      <c r="AK162" s="923">
        <v>0</v>
      </c>
      <c r="AL162" s="803">
        <v>0</v>
      </c>
      <c r="AM162" s="803">
        <v>0</v>
      </c>
      <c r="AN162" s="804">
        <v>0</v>
      </c>
      <c r="AO162" s="804">
        <v>0</v>
      </c>
      <c r="AP162" s="805">
        <v>0</v>
      </c>
      <c r="AR162" s="805">
        <v>0</v>
      </c>
      <c r="AS162" s="805">
        <v>0</v>
      </c>
      <c r="AU162" s="807">
        <v>0</v>
      </c>
      <c r="AW162" s="759" t="e">
        <v>#N/A</v>
      </c>
      <c r="AX162" s="1173">
        <f t="shared" si="3"/>
        <v>0</v>
      </c>
    </row>
    <row r="163" spans="1:50" s="820" customFormat="1" x14ac:dyDescent="0.25">
      <c r="A163" s="759" t="s">
        <v>1045</v>
      </c>
      <c r="B163" s="759" t="s">
        <v>606</v>
      </c>
      <c r="C163" s="934" t="s">
        <v>606</v>
      </c>
      <c r="D163" s="809" t="s">
        <v>1046</v>
      </c>
      <c r="E163" s="936" t="s">
        <v>605</v>
      </c>
      <c r="F163" s="1166" t="s">
        <v>605</v>
      </c>
      <c r="G163" s="795">
        <v>0</v>
      </c>
      <c r="H163" s="799">
        <v>0</v>
      </c>
      <c r="I163" s="794">
        <v>0</v>
      </c>
      <c r="J163" s="810">
        <v>0</v>
      </c>
      <c r="K163" s="811" t="s">
        <v>766</v>
      </c>
      <c r="M163" s="793">
        <v>0</v>
      </c>
      <c r="N163" s="799">
        <v>0</v>
      </c>
      <c r="O163" s="795">
        <v>0</v>
      </c>
      <c r="P163" s="794">
        <v>0</v>
      </c>
      <c r="Q163" s="796">
        <v>0</v>
      </c>
      <c r="R163" s="797">
        <v>0</v>
      </c>
      <c r="S163" s="794">
        <v>0</v>
      </c>
      <c r="T163" s="795">
        <v>0</v>
      </c>
      <c r="U163" s="794">
        <v>0</v>
      </c>
      <c r="V163" s="801">
        <v>0</v>
      </c>
      <c r="W163" s="802">
        <v>0</v>
      </c>
      <c r="Y163" s="793">
        <v>0</v>
      </c>
      <c r="Z163" s="795">
        <v>0</v>
      </c>
      <c r="AA163" s="795">
        <v>0</v>
      </c>
      <c r="AB163" s="794">
        <v>0</v>
      </c>
      <c r="AC163" s="802">
        <v>0</v>
      </c>
      <c r="AE163" s="793">
        <v>0</v>
      </c>
      <c r="AF163" s="795">
        <v>0</v>
      </c>
      <c r="AG163" s="795">
        <v>0</v>
      </c>
      <c r="AH163" s="794">
        <v>0</v>
      </c>
      <c r="AI163" s="802">
        <v>0</v>
      </c>
      <c r="AK163" s="923">
        <v>0</v>
      </c>
      <c r="AL163" s="803">
        <v>0</v>
      </c>
      <c r="AM163" s="803">
        <v>0</v>
      </c>
      <c r="AN163" s="804">
        <v>0</v>
      </c>
      <c r="AO163" s="804">
        <v>0</v>
      </c>
      <c r="AP163" s="805">
        <v>0</v>
      </c>
      <c r="AR163" s="805">
        <v>0</v>
      </c>
      <c r="AS163" s="805">
        <v>0</v>
      </c>
      <c r="AU163" s="807">
        <v>0</v>
      </c>
      <c r="AW163" s="759" t="s">
        <v>606</v>
      </c>
      <c r="AX163" s="1173">
        <f t="shared" si="3"/>
        <v>0</v>
      </c>
    </row>
    <row r="164" spans="1:50" s="820" customFormat="1" x14ac:dyDescent="0.25">
      <c r="A164" s="759" t="s">
        <v>1226</v>
      </c>
      <c r="B164" s="759" t="s">
        <v>1227</v>
      </c>
      <c r="C164" s="934" t="s">
        <v>1227</v>
      </c>
      <c r="D164" s="809" t="s">
        <v>1228</v>
      </c>
      <c r="E164" s="936">
        <v>206020</v>
      </c>
      <c r="F164" s="1166">
        <v>206020</v>
      </c>
      <c r="G164" s="795">
        <v>0</v>
      </c>
      <c r="H164" s="799">
        <v>0</v>
      </c>
      <c r="I164" s="794">
        <v>0</v>
      </c>
      <c r="J164" s="810">
        <v>0</v>
      </c>
      <c r="K164" s="811" t="s">
        <v>766</v>
      </c>
      <c r="M164" s="793">
        <v>0</v>
      </c>
      <c r="N164" s="799">
        <v>0</v>
      </c>
      <c r="O164" s="795">
        <v>0</v>
      </c>
      <c r="P164" s="794">
        <v>0</v>
      </c>
      <c r="Q164" s="796">
        <v>0</v>
      </c>
      <c r="R164" s="797">
        <v>0</v>
      </c>
      <c r="S164" s="794">
        <v>0</v>
      </c>
      <c r="T164" s="795">
        <v>0</v>
      </c>
      <c r="U164" s="794">
        <v>0</v>
      </c>
      <c r="V164" s="801">
        <v>0</v>
      </c>
      <c r="W164" s="802">
        <v>0</v>
      </c>
      <c r="Y164" s="793">
        <v>0</v>
      </c>
      <c r="Z164" s="795">
        <v>0</v>
      </c>
      <c r="AA164" s="795">
        <v>0</v>
      </c>
      <c r="AB164" s="794">
        <v>0</v>
      </c>
      <c r="AC164" s="802">
        <v>0</v>
      </c>
      <c r="AE164" s="793">
        <v>0</v>
      </c>
      <c r="AF164" s="795">
        <v>0</v>
      </c>
      <c r="AG164" s="795">
        <v>0</v>
      </c>
      <c r="AH164" s="794">
        <v>0</v>
      </c>
      <c r="AI164" s="802">
        <v>0</v>
      </c>
      <c r="AK164" s="923">
        <v>0</v>
      </c>
      <c r="AL164" s="803">
        <v>0</v>
      </c>
      <c r="AM164" s="803">
        <v>0</v>
      </c>
      <c r="AN164" s="804">
        <v>0</v>
      </c>
      <c r="AO164" s="804">
        <v>0</v>
      </c>
      <c r="AP164" s="805">
        <v>0</v>
      </c>
      <c r="AR164" s="805">
        <v>0</v>
      </c>
      <c r="AS164" s="805">
        <v>0</v>
      </c>
      <c r="AU164" s="807">
        <v>0</v>
      </c>
      <c r="AW164" s="759" t="e">
        <v>#N/A</v>
      </c>
      <c r="AX164" s="1173">
        <f t="shared" si="3"/>
        <v>0</v>
      </c>
    </row>
    <row r="165" spans="1:50" s="820" customFormat="1" x14ac:dyDescent="0.25">
      <c r="A165" s="759" t="s">
        <v>1047</v>
      </c>
      <c r="B165" s="759" t="s">
        <v>608</v>
      </c>
      <c r="C165" s="934" t="s">
        <v>608</v>
      </c>
      <c r="D165" s="809"/>
      <c r="E165" s="937" t="s">
        <v>607</v>
      </c>
      <c r="F165" s="1168" t="s">
        <v>607</v>
      </c>
      <c r="G165" s="795">
        <v>0</v>
      </c>
      <c r="H165" s="799">
        <v>0</v>
      </c>
      <c r="I165" s="794">
        <v>0</v>
      </c>
      <c r="J165" s="810">
        <v>0</v>
      </c>
      <c r="K165" s="811" t="s">
        <v>766</v>
      </c>
      <c r="M165" s="793">
        <v>0</v>
      </c>
      <c r="N165" s="799">
        <v>0</v>
      </c>
      <c r="O165" s="795">
        <v>0</v>
      </c>
      <c r="P165" s="794">
        <v>0</v>
      </c>
      <c r="Q165" s="796">
        <v>0</v>
      </c>
      <c r="R165" s="797">
        <v>0</v>
      </c>
      <c r="S165" s="794">
        <v>0</v>
      </c>
      <c r="T165" s="795">
        <v>0</v>
      </c>
      <c r="U165" s="794">
        <v>0</v>
      </c>
      <c r="V165" s="801">
        <v>0</v>
      </c>
      <c r="W165" s="802">
        <v>0</v>
      </c>
      <c r="Y165" s="793">
        <v>0</v>
      </c>
      <c r="Z165" s="795">
        <v>0</v>
      </c>
      <c r="AA165" s="795">
        <v>0</v>
      </c>
      <c r="AB165" s="794">
        <v>0</v>
      </c>
      <c r="AC165" s="802">
        <v>0</v>
      </c>
      <c r="AE165" s="793">
        <v>0</v>
      </c>
      <c r="AF165" s="795">
        <v>0</v>
      </c>
      <c r="AG165" s="795">
        <v>0</v>
      </c>
      <c r="AH165" s="794">
        <v>0</v>
      </c>
      <c r="AI165" s="802">
        <v>0</v>
      </c>
      <c r="AK165" s="923">
        <v>0</v>
      </c>
      <c r="AL165" s="803">
        <v>0</v>
      </c>
      <c r="AM165" s="803">
        <v>0</v>
      </c>
      <c r="AN165" s="804">
        <v>0</v>
      </c>
      <c r="AO165" s="804">
        <v>0</v>
      </c>
      <c r="AP165" s="805">
        <v>0</v>
      </c>
      <c r="AR165" s="805">
        <v>0</v>
      </c>
      <c r="AS165" s="805">
        <v>0</v>
      </c>
      <c r="AU165" s="807">
        <v>0</v>
      </c>
      <c r="AW165" s="759" t="s">
        <v>608</v>
      </c>
      <c r="AX165" s="1173">
        <f t="shared" si="3"/>
        <v>0</v>
      </c>
    </row>
    <row r="166" spans="1:50" s="820" customFormat="1" x14ac:dyDescent="0.25">
      <c r="A166" s="759" t="s">
        <v>1048</v>
      </c>
      <c r="B166" s="759" t="s">
        <v>610</v>
      </c>
      <c r="C166" s="808" t="s">
        <v>610</v>
      </c>
      <c r="D166" s="809" t="s">
        <v>1049</v>
      </c>
      <c r="E166" s="809" t="s">
        <v>609</v>
      </c>
      <c r="F166" s="867" t="s">
        <v>609</v>
      </c>
      <c r="G166" s="795">
        <v>0</v>
      </c>
      <c r="H166" s="799">
        <v>0</v>
      </c>
      <c r="I166" s="794">
        <v>0</v>
      </c>
      <c r="J166" s="810">
        <v>0</v>
      </c>
      <c r="K166" s="811" t="s">
        <v>766</v>
      </c>
      <c r="M166" s="793">
        <v>0</v>
      </c>
      <c r="N166" s="799">
        <v>0</v>
      </c>
      <c r="O166" s="795">
        <v>0</v>
      </c>
      <c r="P166" s="794">
        <v>0</v>
      </c>
      <c r="Q166" s="796">
        <v>0</v>
      </c>
      <c r="R166" s="797">
        <v>0</v>
      </c>
      <c r="S166" s="794">
        <v>0</v>
      </c>
      <c r="T166" s="795">
        <v>0</v>
      </c>
      <c r="U166" s="794">
        <v>0</v>
      </c>
      <c r="V166" s="801">
        <v>0</v>
      </c>
      <c r="W166" s="802">
        <v>0</v>
      </c>
      <c r="Y166" s="793">
        <v>0</v>
      </c>
      <c r="Z166" s="795">
        <v>0</v>
      </c>
      <c r="AA166" s="795">
        <v>0</v>
      </c>
      <c r="AB166" s="794">
        <v>0</v>
      </c>
      <c r="AC166" s="802">
        <v>0</v>
      </c>
      <c r="AE166" s="793">
        <v>0</v>
      </c>
      <c r="AF166" s="795">
        <v>0</v>
      </c>
      <c r="AG166" s="795">
        <v>0</v>
      </c>
      <c r="AH166" s="794">
        <v>0</v>
      </c>
      <c r="AI166" s="802">
        <v>0</v>
      </c>
      <c r="AK166" s="923">
        <v>0</v>
      </c>
      <c r="AL166" s="803">
        <v>0</v>
      </c>
      <c r="AM166" s="803">
        <v>0</v>
      </c>
      <c r="AN166" s="804">
        <v>0</v>
      </c>
      <c r="AO166" s="804">
        <v>0</v>
      </c>
      <c r="AP166" s="805">
        <v>0</v>
      </c>
      <c r="AR166" s="805">
        <v>0</v>
      </c>
      <c r="AS166" s="805">
        <v>0</v>
      </c>
      <c r="AU166" s="807">
        <v>0</v>
      </c>
      <c r="AW166" s="759" t="s">
        <v>610</v>
      </c>
      <c r="AX166" s="1173">
        <f t="shared" si="3"/>
        <v>0</v>
      </c>
    </row>
    <row r="167" spans="1:50" s="820" customFormat="1" x14ac:dyDescent="0.25">
      <c r="A167" s="759" t="s">
        <v>1050</v>
      </c>
      <c r="B167" s="759" t="s">
        <v>612</v>
      </c>
      <c r="C167" s="938" t="s">
        <v>612</v>
      </c>
      <c r="D167" s="809" t="s">
        <v>1051</v>
      </c>
      <c r="E167" s="809" t="s">
        <v>611</v>
      </c>
      <c r="F167" s="867" t="s">
        <v>611</v>
      </c>
      <c r="G167" s="795">
        <v>180</v>
      </c>
      <c r="H167" s="799">
        <v>0</v>
      </c>
      <c r="I167" s="794">
        <v>165</v>
      </c>
      <c r="J167" s="810">
        <v>345</v>
      </c>
      <c r="K167" s="811" t="s">
        <v>766</v>
      </c>
      <c r="M167" s="793">
        <v>0</v>
      </c>
      <c r="N167" s="799">
        <v>0</v>
      </c>
      <c r="O167" s="795">
        <v>0</v>
      </c>
      <c r="P167" s="794">
        <v>0</v>
      </c>
      <c r="Q167" s="796">
        <v>0</v>
      </c>
      <c r="R167" s="797">
        <v>0</v>
      </c>
      <c r="S167" s="794">
        <v>0</v>
      </c>
      <c r="T167" s="795">
        <v>0</v>
      </c>
      <c r="U167" s="794">
        <v>0</v>
      </c>
      <c r="V167" s="801">
        <v>0</v>
      </c>
      <c r="W167" s="802">
        <v>0</v>
      </c>
      <c r="Y167" s="793">
        <v>0</v>
      </c>
      <c r="Z167" s="795">
        <v>0</v>
      </c>
      <c r="AA167" s="795">
        <v>0</v>
      </c>
      <c r="AB167" s="794">
        <v>0</v>
      </c>
      <c r="AC167" s="802">
        <v>0</v>
      </c>
      <c r="AE167" s="793">
        <v>0</v>
      </c>
      <c r="AF167" s="795">
        <v>0</v>
      </c>
      <c r="AG167" s="795">
        <v>0</v>
      </c>
      <c r="AH167" s="794">
        <v>0</v>
      </c>
      <c r="AI167" s="802">
        <v>0</v>
      </c>
      <c r="AK167" s="923">
        <v>2659.95</v>
      </c>
      <c r="AL167" s="803">
        <v>0</v>
      </c>
      <c r="AM167" s="803">
        <v>0</v>
      </c>
      <c r="AN167" s="804">
        <v>0</v>
      </c>
      <c r="AO167" s="804">
        <v>0</v>
      </c>
      <c r="AP167" s="805">
        <v>2659.95</v>
      </c>
      <c r="AR167" s="805">
        <v>0</v>
      </c>
      <c r="AS167" s="805">
        <v>2659.95</v>
      </c>
      <c r="AU167" s="807">
        <v>0</v>
      </c>
      <c r="AW167" s="759" t="s">
        <v>612</v>
      </c>
      <c r="AX167" s="1173">
        <f t="shared" si="3"/>
        <v>345</v>
      </c>
    </row>
    <row r="168" spans="1:50" s="820" customFormat="1" x14ac:dyDescent="0.25">
      <c r="A168" s="759" t="s">
        <v>1052</v>
      </c>
      <c r="B168" s="759" t="s">
        <v>614</v>
      </c>
      <c r="C168" s="938" t="s">
        <v>614</v>
      </c>
      <c r="D168" s="809" t="s">
        <v>1053</v>
      </c>
      <c r="E168" s="809" t="s">
        <v>613</v>
      </c>
      <c r="F168" s="867" t="s">
        <v>613</v>
      </c>
      <c r="G168" s="795">
        <v>180</v>
      </c>
      <c r="H168" s="799">
        <v>420</v>
      </c>
      <c r="I168" s="794">
        <v>165</v>
      </c>
      <c r="J168" s="810">
        <v>765</v>
      </c>
      <c r="K168" s="811" t="s">
        <v>766</v>
      </c>
      <c r="M168" s="793">
        <v>0.49057000000000001</v>
      </c>
      <c r="N168" s="799">
        <v>0</v>
      </c>
      <c r="O168" s="795">
        <v>210</v>
      </c>
      <c r="P168" s="794">
        <v>165</v>
      </c>
      <c r="Q168" s="796">
        <v>375</v>
      </c>
      <c r="R168" s="797">
        <v>0.50943000000000005</v>
      </c>
      <c r="S168" s="794">
        <v>92</v>
      </c>
      <c r="T168" s="795">
        <v>214</v>
      </c>
      <c r="U168" s="794">
        <v>84</v>
      </c>
      <c r="V168" s="801">
        <v>390</v>
      </c>
      <c r="W168" s="802">
        <v>765</v>
      </c>
      <c r="Y168" s="793">
        <v>0</v>
      </c>
      <c r="Z168" s="795">
        <v>0</v>
      </c>
      <c r="AA168" s="795">
        <v>0</v>
      </c>
      <c r="AB168" s="794">
        <v>0</v>
      </c>
      <c r="AC168" s="802">
        <v>0</v>
      </c>
      <c r="AE168" s="793">
        <v>0</v>
      </c>
      <c r="AF168" s="795">
        <v>0</v>
      </c>
      <c r="AG168" s="795">
        <v>0</v>
      </c>
      <c r="AH168" s="794">
        <v>0</v>
      </c>
      <c r="AI168" s="802">
        <v>0</v>
      </c>
      <c r="AK168" s="923">
        <v>5898.15</v>
      </c>
      <c r="AL168" s="803">
        <v>0</v>
      </c>
      <c r="AM168" s="803">
        <v>0</v>
      </c>
      <c r="AN168" s="804">
        <v>0</v>
      </c>
      <c r="AO168" s="804">
        <v>0</v>
      </c>
      <c r="AP168" s="805">
        <v>5898.15</v>
      </c>
      <c r="AR168" s="805">
        <v>0</v>
      </c>
      <c r="AS168" s="805">
        <v>5898.15</v>
      </c>
      <c r="AU168" s="807">
        <v>0</v>
      </c>
      <c r="AW168" s="759" t="s">
        <v>614</v>
      </c>
      <c r="AX168" s="1173">
        <f t="shared" si="3"/>
        <v>765</v>
      </c>
    </row>
    <row r="169" spans="1:50" s="820" customFormat="1" x14ac:dyDescent="0.25">
      <c r="A169" s="759" t="s">
        <v>1229</v>
      </c>
      <c r="B169" s="759" t="s">
        <v>1230</v>
      </c>
      <c r="C169" s="927" t="s">
        <v>1230</v>
      </c>
      <c r="D169" s="809" t="s">
        <v>1231</v>
      </c>
      <c r="E169" s="809" t="s">
        <v>1232</v>
      </c>
      <c r="F169" s="867" t="s">
        <v>1232</v>
      </c>
      <c r="G169" s="795">
        <v>0</v>
      </c>
      <c r="H169" s="799">
        <v>0</v>
      </c>
      <c r="I169" s="794">
        <v>0</v>
      </c>
      <c r="J169" s="810">
        <v>0</v>
      </c>
      <c r="K169" s="811" t="s">
        <v>766</v>
      </c>
      <c r="M169" s="793">
        <v>0</v>
      </c>
      <c r="N169" s="799">
        <v>0</v>
      </c>
      <c r="O169" s="795">
        <v>0</v>
      </c>
      <c r="P169" s="794">
        <v>0</v>
      </c>
      <c r="Q169" s="796">
        <v>0</v>
      </c>
      <c r="R169" s="797">
        <v>0</v>
      </c>
      <c r="S169" s="794">
        <v>0</v>
      </c>
      <c r="T169" s="795">
        <v>0</v>
      </c>
      <c r="U169" s="794">
        <v>0</v>
      </c>
      <c r="V169" s="801">
        <v>0</v>
      </c>
      <c r="W169" s="802">
        <v>0</v>
      </c>
      <c r="Y169" s="793">
        <v>0</v>
      </c>
      <c r="Z169" s="795">
        <v>0</v>
      </c>
      <c r="AA169" s="795">
        <v>0</v>
      </c>
      <c r="AB169" s="794">
        <v>0</v>
      </c>
      <c r="AC169" s="802">
        <v>0</v>
      </c>
      <c r="AE169" s="793">
        <v>0</v>
      </c>
      <c r="AF169" s="795">
        <v>0</v>
      </c>
      <c r="AG169" s="795">
        <v>0</v>
      </c>
      <c r="AH169" s="794">
        <v>0</v>
      </c>
      <c r="AI169" s="802">
        <v>0</v>
      </c>
      <c r="AK169" s="923">
        <v>0</v>
      </c>
      <c r="AL169" s="803">
        <v>0</v>
      </c>
      <c r="AM169" s="803">
        <v>0</v>
      </c>
      <c r="AN169" s="804">
        <v>0</v>
      </c>
      <c r="AO169" s="804">
        <v>0</v>
      </c>
      <c r="AP169" s="805">
        <v>0</v>
      </c>
      <c r="AR169" s="805">
        <v>0</v>
      </c>
      <c r="AS169" s="805">
        <v>0</v>
      </c>
      <c r="AU169" s="807">
        <v>0</v>
      </c>
      <c r="AW169" s="759" t="e">
        <v>#N/A</v>
      </c>
      <c r="AX169" s="1173">
        <f t="shared" si="3"/>
        <v>0</v>
      </c>
    </row>
    <row r="170" spans="1:50" s="820" customFormat="1" x14ac:dyDescent="0.25">
      <c r="A170" s="759" t="s">
        <v>1054</v>
      </c>
      <c r="B170" s="759" t="s">
        <v>616</v>
      </c>
      <c r="C170" s="925" t="s">
        <v>616</v>
      </c>
      <c r="D170" s="809" t="s">
        <v>1055</v>
      </c>
      <c r="E170" s="809" t="s">
        <v>615</v>
      </c>
      <c r="F170" s="867" t="s">
        <v>615</v>
      </c>
      <c r="G170" s="795">
        <v>0</v>
      </c>
      <c r="H170" s="799">
        <v>70</v>
      </c>
      <c r="I170" s="794">
        <v>0</v>
      </c>
      <c r="J170" s="810">
        <v>70</v>
      </c>
      <c r="K170" s="811" t="s">
        <v>766</v>
      </c>
      <c r="M170" s="793">
        <v>0</v>
      </c>
      <c r="N170" s="799">
        <v>0</v>
      </c>
      <c r="O170" s="795">
        <v>0</v>
      </c>
      <c r="P170" s="794">
        <v>0</v>
      </c>
      <c r="Q170" s="796">
        <v>0</v>
      </c>
      <c r="R170" s="797">
        <v>2.2000000000000002</v>
      </c>
      <c r="S170" s="794">
        <v>0</v>
      </c>
      <c r="T170" s="795">
        <v>154</v>
      </c>
      <c r="U170" s="794">
        <v>0</v>
      </c>
      <c r="V170" s="801">
        <v>154</v>
      </c>
      <c r="W170" s="802">
        <v>154</v>
      </c>
      <c r="Y170" s="793">
        <v>0</v>
      </c>
      <c r="Z170" s="795">
        <v>0</v>
      </c>
      <c r="AA170" s="795">
        <v>0</v>
      </c>
      <c r="AB170" s="794">
        <v>0</v>
      </c>
      <c r="AC170" s="802">
        <v>0</v>
      </c>
      <c r="AE170" s="793">
        <v>0</v>
      </c>
      <c r="AF170" s="795">
        <v>0</v>
      </c>
      <c r="AG170" s="795">
        <v>0</v>
      </c>
      <c r="AH170" s="794">
        <v>0</v>
      </c>
      <c r="AI170" s="802">
        <v>0</v>
      </c>
      <c r="AK170" s="923">
        <v>539.70000000000005</v>
      </c>
      <c r="AL170" s="803">
        <v>0</v>
      </c>
      <c r="AM170" s="803">
        <v>0</v>
      </c>
      <c r="AN170" s="804">
        <v>0</v>
      </c>
      <c r="AO170" s="804">
        <v>0</v>
      </c>
      <c r="AP170" s="805">
        <v>539.70000000000005</v>
      </c>
      <c r="AR170" s="805">
        <v>0</v>
      </c>
      <c r="AS170" s="805">
        <v>539.70000000000005</v>
      </c>
      <c r="AU170" s="807">
        <v>0</v>
      </c>
      <c r="AW170" s="759" t="s">
        <v>616</v>
      </c>
      <c r="AX170" s="1173">
        <f t="shared" si="3"/>
        <v>70</v>
      </c>
    </row>
    <row r="171" spans="1:50" s="820" customFormat="1" x14ac:dyDescent="0.25">
      <c r="A171" s="759" t="s">
        <v>1056</v>
      </c>
      <c r="B171" s="759" t="s">
        <v>618</v>
      </c>
      <c r="C171" s="939" t="s">
        <v>618</v>
      </c>
      <c r="D171" s="809" t="s">
        <v>1057</v>
      </c>
      <c r="E171" s="940" t="s">
        <v>617</v>
      </c>
      <c r="F171" s="867" t="s">
        <v>617</v>
      </c>
      <c r="G171" s="795">
        <v>0</v>
      </c>
      <c r="H171" s="799">
        <v>0</v>
      </c>
      <c r="I171" s="794">
        <v>0</v>
      </c>
      <c r="J171" s="810">
        <v>0</v>
      </c>
      <c r="K171" s="811" t="s">
        <v>766</v>
      </c>
      <c r="M171" s="793">
        <v>0</v>
      </c>
      <c r="N171" s="799">
        <v>0</v>
      </c>
      <c r="O171" s="795">
        <v>0</v>
      </c>
      <c r="P171" s="794">
        <v>0</v>
      </c>
      <c r="Q171" s="796">
        <v>0</v>
      </c>
      <c r="R171" s="797">
        <v>0</v>
      </c>
      <c r="S171" s="794">
        <v>0</v>
      </c>
      <c r="T171" s="795">
        <v>0</v>
      </c>
      <c r="U171" s="794">
        <v>0</v>
      </c>
      <c r="V171" s="801">
        <v>0</v>
      </c>
      <c r="W171" s="802">
        <v>0</v>
      </c>
      <c r="Y171" s="793">
        <v>0</v>
      </c>
      <c r="Z171" s="795">
        <v>0</v>
      </c>
      <c r="AA171" s="795">
        <v>0</v>
      </c>
      <c r="AB171" s="794">
        <v>0</v>
      </c>
      <c r="AC171" s="802">
        <v>0</v>
      </c>
      <c r="AE171" s="793">
        <v>0</v>
      </c>
      <c r="AF171" s="795">
        <v>0</v>
      </c>
      <c r="AG171" s="795">
        <v>0</v>
      </c>
      <c r="AH171" s="794">
        <v>0</v>
      </c>
      <c r="AI171" s="802">
        <v>0</v>
      </c>
      <c r="AK171" s="923">
        <v>0</v>
      </c>
      <c r="AL171" s="803">
        <v>0</v>
      </c>
      <c r="AM171" s="803">
        <v>0</v>
      </c>
      <c r="AN171" s="804">
        <v>0</v>
      </c>
      <c r="AO171" s="804">
        <v>0</v>
      </c>
      <c r="AP171" s="805">
        <v>0</v>
      </c>
      <c r="AR171" s="805">
        <v>0</v>
      </c>
      <c r="AS171" s="805">
        <v>0</v>
      </c>
      <c r="AU171" s="807">
        <v>0</v>
      </c>
      <c r="AW171" s="759" t="s">
        <v>618</v>
      </c>
      <c r="AX171" s="1173">
        <f t="shared" si="3"/>
        <v>0</v>
      </c>
    </row>
    <row r="172" spans="1:50" s="820" customFormat="1" x14ac:dyDescent="0.25">
      <c r="A172" s="759" t="s">
        <v>1058</v>
      </c>
      <c r="B172" s="759" t="s">
        <v>620</v>
      </c>
      <c r="C172" s="924" t="s">
        <v>620</v>
      </c>
      <c r="D172" s="809" t="s">
        <v>1059</v>
      </c>
      <c r="E172" s="809" t="s">
        <v>619</v>
      </c>
      <c r="F172" s="867" t="s">
        <v>619</v>
      </c>
      <c r="G172" s="795">
        <v>1104</v>
      </c>
      <c r="H172" s="799">
        <v>1043</v>
      </c>
      <c r="I172" s="794">
        <v>1562</v>
      </c>
      <c r="J172" s="810">
        <v>3709</v>
      </c>
      <c r="K172" s="811" t="s">
        <v>766</v>
      </c>
      <c r="M172" s="793">
        <v>0.24210000000000001</v>
      </c>
      <c r="N172" s="799">
        <v>168</v>
      </c>
      <c r="O172" s="795">
        <v>462</v>
      </c>
      <c r="P172" s="794">
        <v>253</v>
      </c>
      <c r="Q172" s="796">
        <v>883</v>
      </c>
      <c r="R172" s="797">
        <v>0.31398999999999999</v>
      </c>
      <c r="S172" s="794">
        <v>347</v>
      </c>
      <c r="T172" s="795">
        <v>327</v>
      </c>
      <c r="U172" s="794">
        <v>490</v>
      </c>
      <c r="V172" s="801">
        <v>1164</v>
      </c>
      <c r="W172" s="802">
        <v>2047</v>
      </c>
      <c r="Y172" s="793">
        <v>0</v>
      </c>
      <c r="Z172" s="795">
        <v>0</v>
      </c>
      <c r="AA172" s="795">
        <v>0</v>
      </c>
      <c r="AB172" s="794">
        <v>0</v>
      </c>
      <c r="AC172" s="802">
        <v>0</v>
      </c>
      <c r="AE172" s="793">
        <v>0</v>
      </c>
      <c r="AF172" s="795">
        <v>0</v>
      </c>
      <c r="AG172" s="795">
        <v>0</v>
      </c>
      <c r="AH172" s="794">
        <v>0</v>
      </c>
      <c r="AI172" s="802">
        <v>0</v>
      </c>
      <c r="AK172" s="923">
        <v>28596.39</v>
      </c>
      <c r="AL172" s="803">
        <v>0</v>
      </c>
      <c r="AM172" s="803">
        <v>0</v>
      </c>
      <c r="AN172" s="804">
        <v>0</v>
      </c>
      <c r="AO172" s="804">
        <v>0</v>
      </c>
      <c r="AP172" s="805">
        <v>28596.39</v>
      </c>
      <c r="AR172" s="805">
        <v>0</v>
      </c>
      <c r="AS172" s="805">
        <v>28596.39</v>
      </c>
      <c r="AU172" s="807">
        <v>0</v>
      </c>
      <c r="AW172" s="759" t="s">
        <v>620</v>
      </c>
      <c r="AX172" s="1173">
        <f t="shared" si="3"/>
        <v>3709</v>
      </c>
    </row>
    <row r="173" spans="1:50" s="820" customFormat="1" x14ac:dyDescent="0.25">
      <c r="A173" s="759" t="s">
        <v>1233</v>
      </c>
      <c r="B173" s="759" t="s">
        <v>1234</v>
      </c>
      <c r="C173" s="927" t="s">
        <v>1234</v>
      </c>
      <c r="D173" s="809" t="s">
        <v>1235</v>
      </c>
      <c r="E173" s="809" t="s">
        <v>1236</v>
      </c>
      <c r="F173" s="867" t="s">
        <v>1236</v>
      </c>
      <c r="G173" s="795">
        <v>0</v>
      </c>
      <c r="H173" s="799">
        <v>0</v>
      </c>
      <c r="I173" s="794">
        <v>0</v>
      </c>
      <c r="J173" s="810">
        <v>0</v>
      </c>
      <c r="K173" s="811" t="s">
        <v>766</v>
      </c>
      <c r="M173" s="793">
        <v>0</v>
      </c>
      <c r="N173" s="799">
        <v>0</v>
      </c>
      <c r="O173" s="795">
        <v>0</v>
      </c>
      <c r="P173" s="794">
        <v>0</v>
      </c>
      <c r="Q173" s="796">
        <v>0</v>
      </c>
      <c r="R173" s="797">
        <v>0</v>
      </c>
      <c r="S173" s="794">
        <v>0</v>
      </c>
      <c r="T173" s="795">
        <v>0</v>
      </c>
      <c r="U173" s="794">
        <v>0</v>
      </c>
      <c r="V173" s="801">
        <v>0</v>
      </c>
      <c r="W173" s="802">
        <v>0</v>
      </c>
      <c r="Y173" s="793">
        <v>0</v>
      </c>
      <c r="Z173" s="795">
        <v>0</v>
      </c>
      <c r="AA173" s="795">
        <v>0</v>
      </c>
      <c r="AB173" s="794">
        <v>0</v>
      </c>
      <c r="AC173" s="802">
        <v>0</v>
      </c>
      <c r="AE173" s="793">
        <v>0</v>
      </c>
      <c r="AF173" s="795">
        <v>0</v>
      </c>
      <c r="AG173" s="795">
        <v>0</v>
      </c>
      <c r="AH173" s="794">
        <v>0</v>
      </c>
      <c r="AI173" s="802">
        <v>0</v>
      </c>
      <c r="AK173" s="923">
        <v>0</v>
      </c>
      <c r="AL173" s="803">
        <v>0</v>
      </c>
      <c r="AM173" s="803">
        <v>0</v>
      </c>
      <c r="AN173" s="804">
        <v>0</v>
      </c>
      <c r="AO173" s="804">
        <v>0</v>
      </c>
      <c r="AP173" s="805">
        <v>0</v>
      </c>
      <c r="AR173" s="805">
        <v>0</v>
      </c>
      <c r="AS173" s="805">
        <v>0</v>
      </c>
      <c r="AU173" s="807">
        <v>0</v>
      </c>
      <c r="AW173" s="759" t="e">
        <v>#N/A</v>
      </c>
      <c r="AX173" s="1173">
        <f t="shared" si="3"/>
        <v>0</v>
      </c>
    </row>
    <row r="174" spans="1:50" s="820" customFormat="1" x14ac:dyDescent="0.25">
      <c r="A174" s="759" t="s">
        <v>1060</v>
      </c>
      <c r="B174" s="759" t="s">
        <v>622</v>
      </c>
      <c r="C174" s="927" t="s">
        <v>622</v>
      </c>
      <c r="D174" s="809" t="s">
        <v>1061</v>
      </c>
      <c r="E174" s="809" t="s">
        <v>621</v>
      </c>
      <c r="F174" s="867" t="s">
        <v>621</v>
      </c>
      <c r="G174" s="795">
        <v>5580</v>
      </c>
      <c r="H174" s="799">
        <v>4956</v>
      </c>
      <c r="I174" s="794">
        <v>4950</v>
      </c>
      <c r="J174" s="810">
        <v>15486</v>
      </c>
      <c r="K174" s="811" t="s">
        <v>766</v>
      </c>
      <c r="M174" s="793">
        <v>0.89393999999999996</v>
      </c>
      <c r="N174" s="799">
        <v>4680</v>
      </c>
      <c r="O174" s="795">
        <v>4536</v>
      </c>
      <c r="P174" s="794">
        <v>4620</v>
      </c>
      <c r="Q174" s="796">
        <v>13836</v>
      </c>
      <c r="R174" s="797">
        <v>0.11458</v>
      </c>
      <c r="S174" s="794">
        <v>639</v>
      </c>
      <c r="T174" s="795">
        <v>568</v>
      </c>
      <c r="U174" s="794">
        <v>567</v>
      </c>
      <c r="V174" s="801">
        <v>1774</v>
      </c>
      <c r="W174" s="802">
        <v>15610</v>
      </c>
      <c r="Y174" s="793">
        <v>0</v>
      </c>
      <c r="Z174" s="795">
        <v>0</v>
      </c>
      <c r="AA174" s="795">
        <v>0</v>
      </c>
      <c r="AB174" s="794">
        <v>0</v>
      </c>
      <c r="AC174" s="802">
        <v>0</v>
      </c>
      <c r="AE174" s="793">
        <v>0</v>
      </c>
      <c r="AF174" s="795">
        <v>0</v>
      </c>
      <c r="AG174" s="795">
        <v>0</v>
      </c>
      <c r="AH174" s="794">
        <v>0</v>
      </c>
      <c r="AI174" s="802">
        <v>0</v>
      </c>
      <c r="AK174" s="923">
        <v>119397.06</v>
      </c>
      <c r="AL174" s="803">
        <v>0</v>
      </c>
      <c r="AM174" s="803">
        <v>0</v>
      </c>
      <c r="AN174" s="804">
        <v>0</v>
      </c>
      <c r="AO174" s="804">
        <v>0</v>
      </c>
      <c r="AP174" s="805">
        <v>119397.06</v>
      </c>
      <c r="AR174" s="805">
        <v>0</v>
      </c>
      <c r="AS174" s="805">
        <v>119397.06</v>
      </c>
      <c r="AU174" s="807">
        <v>0</v>
      </c>
      <c r="AW174" s="759" t="s">
        <v>622</v>
      </c>
      <c r="AX174" s="1173">
        <f t="shared" si="3"/>
        <v>15486</v>
      </c>
    </row>
    <row r="175" spans="1:50" s="820" customFormat="1" x14ac:dyDescent="0.25">
      <c r="A175" s="759" t="s">
        <v>1062</v>
      </c>
      <c r="B175" s="759" t="s">
        <v>624</v>
      </c>
      <c r="C175" s="927" t="s">
        <v>624</v>
      </c>
      <c r="D175" s="809" t="s">
        <v>1063</v>
      </c>
      <c r="E175" s="809" t="s">
        <v>623</v>
      </c>
      <c r="F175" s="867" t="s">
        <v>623</v>
      </c>
      <c r="G175" s="795">
        <v>1416</v>
      </c>
      <c r="H175" s="799">
        <v>2940</v>
      </c>
      <c r="I175" s="794">
        <v>2046</v>
      </c>
      <c r="J175" s="810">
        <v>6402</v>
      </c>
      <c r="K175" s="811" t="s">
        <v>766</v>
      </c>
      <c r="M175" s="793">
        <v>0.91378999999999999</v>
      </c>
      <c r="N175" s="799">
        <v>1236</v>
      </c>
      <c r="O175" s="795">
        <v>2730</v>
      </c>
      <c r="P175" s="794">
        <v>1881</v>
      </c>
      <c r="Q175" s="796">
        <v>5847</v>
      </c>
      <c r="R175" s="797">
        <v>0.18603</v>
      </c>
      <c r="S175" s="794">
        <v>263</v>
      </c>
      <c r="T175" s="795">
        <v>547</v>
      </c>
      <c r="U175" s="794">
        <v>381</v>
      </c>
      <c r="V175" s="801">
        <v>1191</v>
      </c>
      <c r="W175" s="802">
        <v>7038</v>
      </c>
      <c r="Y175" s="793">
        <v>0</v>
      </c>
      <c r="Z175" s="795">
        <v>0</v>
      </c>
      <c r="AA175" s="795">
        <v>0</v>
      </c>
      <c r="AB175" s="794">
        <v>0</v>
      </c>
      <c r="AC175" s="802">
        <v>0</v>
      </c>
      <c r="AE175" s="793">
        <v>0</v>
      </c>
      <c r="AF175" s="795">
        <v>0</v>
      </c>
      <c r="AG175" s="795">
        <v>0</v>
      </c>
      <c r="AH175" s="794">
        <v>0</v>
      </c>
      <c r="AI175" s="802">
        <v>0</v>
      </c>
      <c r="AK175" s="923">
        <v>49359.42</v>
      </c>
      <c r="AL175" s="803">
        <v>0</v>
      </c>
      <c r="AM175" s="803">
        <v>0</v>
      </c>
      <c r="AN175" s="804">
        <v>0</v>
      </c>
      <c r="AO175" s="804">
        <v>0</v>
      </c>
      <c r="AP175" s="805">
        <v>49359.42</v>
      </c>
      <c r="AR175" s="805">
        <v>0</v>
      </c>
      <c r="AS175" s="805">
        <v>49359.42</v>
      </c>
      <c r="AU175" s="807">
        <v>0</v>
      </c>
      <c r="AW175" s="759" t="s">
        <v>624</v>
      </c>
      <c r="AX175" s="1173">
        <f t="shared" si="3"/>
        <v>6402</v>
      </c>
    </row>
    <row r="176" spans="1:50" s="820" customFormat="1" x14ac:dyDescent="0.25">
      <c r="A176" s="759" t="s">
        <v>1064</v>
      </c>
      <c r="B176" s="759" t="s">
        <v>626</v>
      </c>
      <c r="C176" s="808" t="s">
        <v>626</v>
      </c>
      <c r="D176" s="809" t="s">
        <v>1065</v>
      </c>
      <c r="E176" s="809" t="s">
        <v>625</v>
      </c>
      <c r="F176" s="867" t="s">
        <v>625</v>
      </c>
      <c r="G176" s="795">
        <v>1140</v>
      </c>
      <c r="H176" s="799">
        <v>0</v>
      </c>
      <c r="I176" s="794">
        <v>1650</v>
      </c>
      <c r="J176" s="810">
        <v>2790</v>
      </c>
      <c r="K176" s="811" t="s">
        <v>766</v>
      </c>
      <c r="M176" s="793">
        <v>0.82257999999999998</v>
      </c>
      <c r="N176" s="799">
        <v>1140</v>
      </c>
      <c r="O176" s="795">
        <v>0</v>
      </c>
      <c r="P176" s="794">
        <v>1155</v>
      </c>
      <c r="Q176" s="796">
        <v>2295</v>
      </c>
      <c r="R176" s="797">
        <v>0</v>
      </c>
      <c r="S176" s="794">
        <v>0</v>
      </c>
      <c r="T176" s="795">
        <v>0</v>
      </c>
      <c r="U176" s="794">
        <v>0</v>
      </c>
      <c r="V176" s="801">
        <v>0</v>
      </c>
      <c r="W176" s="802">
        <v>2295</v>
      </c>
      <c r="Y176" s="793">
        <v>0</v>
      </c>
      <c r="Z176" s="795">
        <v>0</v>
      </c>
      <c r="AA176" s="795">
        <v>0</v>
      </c>
      <c r="AB176" s="794">
        <v>0</v>
      </c>
      <c r="AC176" s="802">
        <v>0</v>
      </c>
      <c r="AE176" s="793">
        <v>0</v>
      </c>
      <c r="AF176" s="795">
        <v>0</v>
      </c>
      <c r="AG176" s="795">
        <v>0</v>
      </c>
      <c r="AH176" s="794">
        <v>0</v>
      </c>
      <c r="AI176" s="802">
        <v>0</v>
      </c>
      <c r="AK176" s="923">
        <v>21510.9</v>
      </c>
      <c r="AL176" s="803">
        <v>0</v>
      </c>
      <c r="AM176" s="803">
        <v>0</v>
      </c>
      <c r="AN176" s="804">
        <v>0</v>
      </c>
      <c r="AO176" s="804">
        <v>0</v>
      </c>
      <c r="AP176" s="805">
        <v>21510.9</v>
      </c>
      <c r="AR176" s="805">
        <v>0</v>
      </c>
      <c r="AS176" s="805">
        <v>21510.9</v>
      </c>
      <c r="AU176" s="807">
        <v>0</v>
      </c>
      <c r="AW176" s="759" t="s">
        <v>626</v>
      </c>
      <c r="AX176" s="1173">
        <f t="shared" si="3"/>
        <v>2790</v>
      </c>
    </row>
    <row r="177" spans="1:50" s="820" customFormat="1" x14ac:dyDescent="0.25">
      <c r="A177" s="759" t="s">
        <v>1066</v>
      </c>
      <c r="B177" s="759" t="s">
        <v>628</v>
      </c>
      <c r="C177" s="922" t="s">
        <v>628</v>
      </c>
      <c r="D177" s="809" t="s">
        <v>1067</v>
      </c>
      <c r="E177" s="941" t="s">
        <v>627</v>
      </c>
      <c r="F177" s="1169" t="s">
        <v>627</v>
      </c>
      <c r="G177" s="795">
        <v>0</v>
      </c>
      <c r="H177" s="799">
        <v>0</v>
      </c>
      <c r="I177" s="794">
        <v>0</v>
      </c>
      <c r="J177" s="810">
        <v>0</v>
      </c>
      <c r="K177" s="811" t="s">
        <v>766</v>
      </c>
      <c r="M177" s="793">
        <v>0</v>
      </c>
      <c r="N177" s="799">
        <v>0</v>
      </c>
      <c r="O177" s="795">
        <v>0</v>
      </c>
      <c r="P177" s="794">
        <v>0</v>
      </c>
      <c r="Q177" s="796">
        <v>0</v>
      </c>
      <c r="R177" s="797">
        <v>0</v>
      </c>
      <c r="S177" s="794">
        <v>0</v>
      </c>
      <c r="T177" s="795">
        <v>0</v>
      </c>
      <c r="U177" s="794">
        <v>0</v>
      </c>
      <c r="V177" s="801">
        <v>0</v>
      </c>
      <c r="W177" s="802">
        <v>0</v>
      </c>
      <c r="Y177" s="793">
        <v>0</v>
      </c>
      <c r="Z177" s="795">
        <v>0</v>
      </c>
      <c r="AA177" s="795">
        <v>0</v>
      </c>
      <c r="AB177" s="794">
        <v>0</v>
      </c>
      <c r="AC177" s="802">
        <v>0</v>
      </c>
      <c r="AE177" s="793">
        <v>0</v>
      </c>
      <c r="AF177" s="795">
        <v>0</v>
      </c>
      <c r="AG177" s="795">
        <v>0</v>
      </c>
      <c r="AH177" s="794">
        <v>0</v>
      </c>
      <c r="AI177" s="802">
        <v>0</v>
      </c>
      <c r="AK177" s="923">
        <v>0</v>
      </c>
      <c r="AL177" s="803">
        <v>0</v>
      </c>
      <c r="AM177" s="803">
        <v>0</v>
      </c>
      <c r="AN177" s="804">
        <v>0</v>
      </c>
      <c r="AO177" s="804">
        <v>0</v>
      </c>
      <c r="AP177" s="805">
        <v>0</v>
      </c>
      <c r="AR177" s="805">
        <v>0</v>
      </c>
      <c r="AS177" s="805">
        <v>0</v>
      </c>
      <c r="AU177" s="807">
        <v>0</v>
      </c>
      <c r="AW177" s="759" t="s">
        <v>628</v>
      </c>
      <c r="AX177" s="1173">
        <f t="shared" si="3"/>
        <v>0</v>
      </c>
    </row>
    <row r="178" spans="1:50" s="820" customFormat="1" x14ac:dyDescent="0.25">
      <c r="A178" s="759" t="s">
        <v>1068</v>
      </c>
      <c r="B178" s="759" t="s">
        <v>630</v>
      </c>
      <c r="C178" s="922" t="s">
        <v>630</v>
      </c>
      <c r="D178" s="809" t="s">
        <v>1069</v>
      </c>
      <c r="E178" s="809" t="s">
        <v>629</v>
      </c>
      <c r="F178" s="867" t="s">
        <v>629</v>
      </c>
      <c r="G178" s="795">
        <v>2160</v>
      </c>
      <c r="H178" s="799">
        <v>2100</v>
      </c>
      <c r="I178" s="794">
        <v>2145</v>
      </c>
      <c r="J178" s="810">
        <v>6405</v>
      </c>
      <c r="K178" s="811" t="s">
        <v>766</v>
      </c>
      <c r="M178" s="793">
        <v>0.31944</v>
      </c>
      <c r="N178" s="799">
        <v>720</v>
      </c>
      <c r="O178" s="795">
        <v>630</v>
      </c>
      <c r="P178" s="794">
        <v>330</v>
      </c>
      <c r="Q178" s="796">
        <v>1680</v>
      </c>
      <c r="R178" s="797">
        <v>0.22222</v>
      </c>
      <c r="S178" s="794">
        <v>480</v>
      </c>
      <c r="T178" s="795">
        <v>467</v>
      </c>
      <c r="U178" s="794">
        <v>477</v>
      </c>
      <c r="V178" s="801">
        <v>1424</v>
      </c>
      <c r="W178" s="802">
        <v>3104</v>
      </c>
      <c r="Y178" s="793">
        <v>0</v>
      </c>
      <c r="Z178" s="795">
        <v>0</v>
      </c>
      <c r="AA178" s="795">
        <v>0</v>
      </c>
      <c r="AB178" s="794">
        <v>0</v>
      </c>
      <c r="AC178" s="802">
        <v>0</v>
      </c>
      <c r="AE178" s="793">
        <v>0</v>
      </c>
      <c r="AF178" s="795">
        <v>0</v>
      </c>
      <c r="AG178" s="795">
        <v>0</v>
      </c>
      <c r="AH178" s="794">
        <v>0</v>
      </c>
      <c r="AI178" s="802">
        <v>0</v>
      </c>
      <c r="AK178" s="923">
        <v>49382.55</v>
      </c>
      <c r="AL178" s="803">
        <v>0</v>
      </c>
      <c r="AM178" s="803">
        <v>0</v>
      </c>
      <c r="AN178" s="804">
        <v>0</v>
      </c>
      <c r="AO178" s="804">
        <v>0</v>
      </c>
      <c r="AP178" s="805">
        <v>49382.55</v>
      </c>
      <c r="AR178" s="805">
        <v>0</v>
      </c>
      <c r="AS178" s="805">
        <v>49382.55</v>
      </c>
      <c r="AU178" s="807">
        <v>0</v>
      </c>
      <c r="AW178" s="759" t="s">
        <v>630</v>
      </c>
      <c r="AX178" s="1173">
        <f t="shared" si="3"/>
        <v>6405</v>
      </c>
    </row>
    <row r="179" spans="1:50" s="820" customFormat="1" x14ac:dyDescent="0.25">
      <c r="A179" s="759" t="s">
        <v>1070</v>
      </c>
      <c r="B179" s="759" t="s">
        <v>631</v>
      </c>
      <c r="C179" s="922" t="s">
        <v>631</v>
      </c>
      <c r="D179" s="809" t="s">
        <v>1071</v>
      </c>
      <c r="E179" s="809">
        <v>206106</v>
      </c>
      <c r="F179" s="867">
        <v>206106</v>
      </c>
      <c r="G179" s="795">
        <v>2270</v>
      </c>
      <c r="H179" s="799">
        <v>2915.4719999999993</v>
      </c>
      <c r="I179" s="794">
        <v>2240</v>
      </c>
      <c r="J179" s="810">
        <v>7425.4719999999998</v>
      </c>
      <c r="K179" s="811" t="s">
        <v>766</v>
      </c>
      <c r="M179" s="793">
        <v>0.31963000000000003</v>
      </c>
      <c r="N179" s="799">
        <v>760</v>
      </c>
      <c r="O179" s="795">
        <v>1008</v>
      </c>
      <c r="P179" s="794">
        <v>600</v>
      </c>
      <c r="Q179" s="796">
        <v>2368</v>
      </c>
      <c r="R179" s="797">
        <v>0.15679999999999999</v>
      </c>
      <c r="S179" s="794">
        <v>356</v>
      </c>
      <c r="T179" s="795">
        <v>457</v>
      </c>
      <c r="U179" s="794">
        <v>351</v>
      </c>
      <c r="V179" s="801">
        <v>1164</v>
      </c>
      <c r="W179" s="802">
        <v>3532</v>
      </c>
      <c r="Y179" s="793">
        <v>0</v>
      </c>
      <c r="Z179" s="795">
        <v>0</v>
      </c>
      <c r="AA179" s="795">
        <v>0</v>
      </c>
      <c r="AB179" s="794">
        <v>0</v>
      </c>
      <c r="AC179" s="802">
        <v>0</v>
      </c>
      <c r="AE179" s="793">
        <v>0</v>
      </c>
      <c r="AF179" s="795">
        <v>0</v>
      </c>
      <c r="AG179" s="795">
        <v>0</v>
      </c>
      <c r="AH179" s="794">
        <v>0</v>
      </c>
      <c r="AI179" s="802">
        <v>0</v>
      </c>
      <c r="AK179" s="923">
        <v>57250.38912</v>
      </c>
      <c r="AL179" s="803">
        <v>0</v>
      </c>
      <c r="AM179" s="803">
        <v>0</v>
      </c>
      <c r="AN179" s="804">
        <v>0</v>
      </c>
      <c r="AO179" s="804">
        <v>0</v>
      </c>
      <c r="AP179" s="805">
        <v>57250.38912</v>
      </c>
      <c r="AR179" s="805">
        <v>0</v>
      </c>
      <c r="AS179" s="805">
        <v>57250.38912</v>
      </c>
      <c r="AU179" s="807">
        <v>0</v>
      </c>
      <c r="AW179" s="759" t="s">
        <v>631</v>
      </c>
      <c r="AX179" s="1173">
        <f t="shared" si="3"/>
        <v>7425.4719999999998</v>
      </c>
    </row>
    <row r="180" spans="1:50" s="820" customFormat="1" x14ac:dyDescent="0.25">
      <c r="A180" s="759" t="s">
        <v>1072</v>
      </c>
      <c r="B180" s="759" t="s">
        <v>633</v>
      </c>
      <c r="C180" s="922" t="s">
        <v>633</v>
      </c>
      <c r="D180" s="809" t="s">
        <v>1073</v>
      </c>
      <c r="E180" s="809" t="s">
        <v>632</v>
      </c>
      <c r="F180" s="867" t="s">
        <v>632</v>
      </c>
      <c r="G180" s="795">
        <v>3090</v>
      </c>
      <c r="H180" s="799">
        <v>0</v>
      </c>
      <c r="I180" s="794">
        <v>2568</v>
      </c>
      <c r="J180" s="810">
        <v>5658</v>
      </c>
      <c r="K180" s="811" t="s">
        <v>766</v>
      </c>
      <c r="M180" s="793">
        <v>0.86319999999999997</v>
      </c>
      <c r="N180" s="799">
        <v>2700</v>
      </c>
      <c r="O180" s="795">
        <v>0</v>
      </c>
      <c r="P180" s="794">
        <v>2184</v>
      </c>
      <c r="Q180" s="796">
        <v>4884</v>
      </c>
      <c r="R180" s="797">
        <v>6.8930000000000005E-2</v>
      </c>
      <c r="S180" s="794">
        <v>213</v>
      </c>
      <c r="T180" s="795">
        <v>0</v>
      </c>
      <c r="U180" s="794">
        <v>177</v>
      </c>
      <c r="V180" s="801">
        <v>390</v>
      </c>
      <c r="W180" s="802">
        <v>5274</v>
      </c>
      <c r="Y180" s="793">
        <v>0</v>
      </c>
      <c r="Z180" s="795">
        <v>0</v>
      </c>
      <c r="AA180" s="795">
        <v>0</v>
      </c>
      <c r="AB180" s="794">
        <v>0</v>
      </c>
      <c r="AC180" s="802">
        <v>0</v>
      </c>
      <c r="AE180" s="793">
        <v>0</v>
      </c>
      <c r="AF180" s="795">
        <v>0</v>
      </c>
      <c r="AG180" s="795">
        <v>0</v>
      </c>
      <c r="AH180" s="794">
        <v>0</v>
      </c>
      <c r="AI180" s="802">
        <v>0</v>
      </c>
      <c r="AK180" s="923">
        <v>43623.18</v>
      </c>
      <c r="AL180" s="803">
        <v>0</v>
      </c>
      <c r="AM180" s="803">
        <v>0</v>
      </c>
      <c r="AN180" s="804">
        <v>0</v>
      </c>
      <c r="AO180" s="804">
        <v>0</v>
      </c>
      <c r="AP180" s="805">
        <v>43623.18</v>
      </c>
      <c r="AR180" s="805">
        <v>0</v>
      </c>
      <c r="AS180" s="805">
        <v>43623.18</v>
      </c>
      <c r="AU180" s="807">
        <v>0</v>
      </c>
      <c r="AW180" s="759" t="s">
        <v>633</v>
      </c>
      <c r="AX180" s="1173">
        <f t="shared" si="3"/>
        <v>5658</v>
      </c>
    </row>
    <row r="181" spans="1:50" s="820" customFormat="1" x14ac:dyDescent="0.25">
      <c r="A181" s="759" t="s">
        <v>1074</v>
      </c>
      <c r="B181" s="759" t="s">
        <v>635</v>
      </c>
      <c r="C181" s="924" t="s">
        <v>635</v>
      </c>
      <c r="D181" s="809" t="s">
        <v>1075</v>
      </c>
      <c r="E181" s="809" t="s">
        <v>634</v>
      </c>
      <c r="F181" s="867" t="s">
        <v>634</v>
      </c>
      <c r="G181" s="795">
        <v>1620</v>
      </c>
      <c r="H181" s="799">
        <v>2478</v>
      </c>
      <c r="I181" s="794">
        <v>825</v>
      </c>
      <c r="J181" s="810">
        <v>4923</v>
      </c>
      <c r="K181" s="811" t="s">
        <v>766</v>
      </c>
      <c r="M181" s="793">
        <v>0.64019000000000004</v>
      </c>
      <c r="N181" s="799">
        <v>1080</v>
      </c>
      <c r="O181" s="795">
        <v>1442</v>
      </c>
      <c r="P181" s="794">
        <v>1485</v>
      </c>
      <c r="Q181" s="796">
        <v>4007</v>
      </c>
      <c r="R181" s="797">
        <v>0.21262</v>
      </c>
      <c r="S181" s="794">
        <v>344</v>
      </c>
      <c r="T181" s="795">
        <v>527</v>
      </c>
      <c r="U181" s="794">
        <v>175</v>
      </c>
      <c r="V181" s="801">
        <v>1046</v>
      </c>
      <c r="W181" s="802">
        <v>5053</v>
      </c>
      <c r="Y181" s="793">
        <v>0</v>
      </c>
      <c r="Z181" s="795">
        <v>0</v>
      </c>
      <c r="AA181" s="795">
        <v>0</v>
      </c>
      <c r="AB181" s="794">
        <v>0</v>
      </c>
      <c r="AC181" s="802">
        <v>0</v>
      </c>
      <c r="AE181" s="793">
        <v>0</v>
      </c>
      <c r="AF181" s="795">
        <v>0</v>
      </c>
      <c r="AG181" s="795">
        <v>0</v>
      </c>
      <c r="AH181" s="794">
        <v>0</v>
      </c>
      <c r="AI181" s="802">
        <v>0</v>
      </c>
      <c r="AK181" s="923">
        <v>37956.33</v>
      </c>
      <c r="AL181" s="803">
        <v>0</v>
      </c>
      <c r="AM181" s="803">
        <v>0</v>
      </c>
      <c r="AN181" s="804">
        <v>0</v>
      </c>
      <c r="AO181" s="804">
        <v>0</v>
      </c>
      <c r="AP181" s="805">
        <v>37956.33</v>
      </c>
      <c r="AR181" s="805">
        <v>0</v>
      </c>
      <c r="AS181" s="805">
        <v>37956.33</v>
      </c>
      <c r="AU181" s="807">
        <v>0</v>
      </c>
      <c r="AW181" s="759" t="s">
        <v>635</v>
      </c>
      <c r="AX181" s="1173">
        <f t="shared" si="3"/>
        <v>4923</v>
      </c>
    </row>
    <row r="182" spans="1:50" s="820" customFormat="1" x14ac:dyDescent="0.25">
      <c r="A182" s="759" t="s">
        <v>1076</v>
      </c>
      <c r="B182" s="759" t="s">
        <v>637</v>
      </c>
      <c r="C182" s="922" t="s">
        <v>637</v>
      </c>
      <c r="D182" s="809" t="s">
        <v>931</v>
      </c>
      <c r="E182" s="936" t="s">
        <v>636</v>
      </c>
      <c r="F182" s="1166" t="s">
        <v>636</v>
      </c>
      <c r="G182" s="795">
        <v>1080</v>
      </c>
      <c r="H182" s="799">
        <v>1302</v>
      </c>
      <c r="I182" s="794">
        <v>1155</v>
      </c>
      <c r="J182" s="810">
        <v>3537</v>
      </c>
      <c r="K182" s="811" t="s">
        <v>766</v>
      </c>
      <c r="M182" s="793">
        <v>0</v>
      </c>
      <c r="N182" s="799">
        <v>0</v>
      </c>
      <c r="O182" s="795">
        <v>0</v>
      </c>
      <c r="P182" s="794">
        <v>0</v>
      </c>
      <c r="Q182" s="796">
        <v>0</v>
      </c>
      <c r="R182" s="797">
        <v>0.05</v>
      </c>
      <c r="S182" s="794">
        <v>54</v>
      </c>
      <c r="T182" s="795">
        <v>65</v>
      </c>
      <c r="U182" s="794">
        <v>58</v>
      </c>
      <c r="V182" s="801">
        <v>177</v>
      </c>
      <c r="W182" s="802">
        <v>177</v>
      </c>
      <c r="Y182" s="793">
        <v>0</v>
      </c>
      <c r="Z182" s="795">
        <v>0</v>
      </c>
      <c r="AA182" s="795">
        <v>0</v>
      </c>
      <c r="AB182" s="794">
        <v>0</v>
      </c>
      <c r="AC182" s="802">
        <v>0</v>
      </c>
      <c r="AE182" s="793">
        <v>0</v>
      </c>
      <c r="AF182" s="795">
        <v>0</v>
      </c>
      <c r="AG182" s="795">
        <v>0</v>
      </c>
      <c r="AH182" s="794">
        <v>0</v>
      </c>
      <c r="AI182" s="802">
        <v>0</v>
      </c>
      <c r="AK182" s="923">
        <v>27270.27</v>
      </c>
      <c r="AL182" s="803">
        <v>0</v>
      </c>
      <c r="AM182" s="803">
        <v>0</v>
      </c>
      <c r="AN182" s="804">
        <v>0</v>
      </c>
      <c r="AO182" s="804">
        <v>0</v>
      </c>
      <c r="AP182" s="805">
        <v>27270.27</v>
      </c>
      <c r="AR182" s="805">
        <v>0</v>
      </c>
      <c r="AS182" s="805">
        <v>27270.27</v>
      </c>
      <c r="AU182" s="807">
        <v>0</v>
      </c>
      <c r="AW182" s="759" t="s">
        <v>637</v>
      </c>
      <c r="AX182" s="1173">
        <f t="shared" si="3"/>
        <v>3537</v>
      </c>
    </row>
    <row r="183" spans="1:50" s="820" customFormat="1" x14ac:dyDescent="0.25">
      <c r="A183" s="759" t="s">
        <v>1077</v>
      </c>
      <c r="B183" s="759" t="s">
        <v>639</v>
      </c>
      <c r="C183" s="927" t="s">
        <v>639</v>
      </c>
      <c r="D183" s="809" t="s">
        <v>1078</v>
      </c>
      <c r="E183" s="942" t="s">
        <v>638</v>
      </c>
      <c r="F183" s="1170" t="s">
        <v>638</v>
      </c>
      <c r="G183" s="795">
        <v>900</v>
      </c>
      <c r="H183" s="799">
        <v>1932.9333333333334</v>
      </c>
      <c r="I183" s="794">
        <v>495</v>
      </c>
      <c r="J183" s="810">
        <v>3327.9333333333334</v>
      </c>
      <c r="K183" s="811" t="s">
        <v>766</v>
      </c>
      <c r="M183" s="793">
        <v>0.76395999999999997</v>
      </c>
      <c r="N183" s="799">
        <v>720</v>
      </c>
      <c r="O183" s="795">
        <v>1588.5333333333333</v>
      </c>
      <c r="P183" s="794">
        <v>957</v>
      </c>
      <c r="Q183" s="796">
        <v>3265.5333333333333</v>
      </c>
      <c r="R183" s="797">
        <v>0.15804000000000001</v>
      </c>
      <c r="S183" s="794">
        <v>142</v>
      </c>
      <c r="T183" s="795">
        <v>305</v>
      </c>
      <c r="U183" s="794">
        <v>78</v>
      </c>
      <c r="V183" s="801">
        <v>525</v>
      </c>
      <c r="W183" s="802">
        <v>3790.5333333333333</v>
      </c>
      <c r="Y183" s="793">
        <v>0</v>
      </c>
      <c r="Z183" s="795">
        <v>0</v>
      </c>
      <c r="AA183" s="795">
        <v>0</v>
      </c>
      <c r="AB183" s="794">
        <v>0</v>
      </c>
      <c r="AC183" s="802">
        <v>0</v>
      </c>
      <c r="AE183" s="793">
        <v>0</v>
      </c>
      <c r="AF183" s="795">
        <v>0</v>
      </c>
      <c r="AG183" s="795">
        <v>0</v>
      </c>
      <c r="AH183" s="794">
        <v>0</v>
      </c>
      <c r="AI183" s="802">
        <v>0</v>
      </c>
      <c r="AK183" s="923">
        <v>25658.366000000002</v>
      </c>
      <c r="AL183" s="803">
        <v>0</v>
      </c>
      <c r="AM183" s="803">
        <v>0</v>
      </c>
      <c r="AN183" s="804">
        <v>0</v>
      </c>
      <c r="AO183" s="804">
        <v>0</v>
      </c>
      <c r="AP183" s="805">
        <v>25658.366000000002</v>
      </c>
      <c r="AR183" s="805">
        <v>0</v>
      </c>
      <c r="AS183" s="805">
        <v>25658.366000000002</v>
      </c>
      <c r="AU183" s="807">
        <v>0</v>
      </c>
      <c r="AW183" s="759" t="s">
        <v>639</v>
      </c>
      <c r="AX183" s="1173">
        <f t="shared" si="3"/>
        <v>3327.9333333333334</v>
      </c>
    </row>
    <row r="184" spans="1:50" s="820" customFormat="1" x14ac:dyDescent="0.25">
      <c r="A184" s="759" t="s">
        <v>1079</v>
      </c>
      <c r="B184" s="759" t="s">
        <v>640</v>
      </c>
      <c r="C184" s="927" t="s">
        <v>640</v>
      </c>
      <c r="D184" s="809" t="s">
        <v>1080</v>
      </c>
      <c r="E184" s="936">
        <v>206134</v>
      </c>
      <c r="F184" s="1166">
        <v>206134</v>
      </c>
      <c r="G184" s="795">
        <v>0</v>
      </c>
      <c r="H184" s="799">
        <v>420</v>
      </c>
      <c r="I184" s="794">
        <v>0</v>
      </c>
      <c r="J184" s="810">
        <v>420</v>
      </c>
      <c r="K184" s="811" t="s">
        <v>766</v>
      </c>
      <c r="M184" s="793">
        <v>0.36585000000000001</v>
      </c>
      <c r="N184" s="799">
        <v>0</v>
      </c>
      <c r="O184" s="795">
        <v>210</v>
      </c>
      <c r="P184" s="794">
        <v>0</v>
      </c>
      <c r="Q184" s="796">
        <v>210</v>
      </c>
      <c r="R184" s="797">
        <v>0.26828999999999997</v>
      </c>
      <c r="S184" s="794">
        <v>0</v>
      </c>
      <c r="T184" s="795">
        <v>113</v>
      </c>
      <c r="U184" s="794">
        <v>0</v>
      </c>
      <c r="V184" s="801">
        <v>113</v>
      </c>
      <c r="W184" s="802">
        <v>323</v>
      </c>
      <c r="Y184" s="793">
        <v>0</v>
      </c>
      <c r="Z184" s="795">
        <v>0</v>
      </c>
      <c r="AA184" s="795">
        <v>0</v>
      </c>
      <c r="AB184" s="794">
        <v>0</v>
      </c>
      <c r="AC184" s="802">
        <v>0</v>
      </c>
      <c r="AE184" s="793">
        <v>0</v>
      </c>
      <c r="AF184" s="795">
        <v>0</v>
      </c>
      <c r="AG184" s="795">
        <v>0</v>
      </c>
      <c r="AH184" s="794">
        <v>0</v>
      </c>
      <c r="AI184" s="802">
        <v>0</v>
      </c>
      <c r="AK184" s="923">
        <v>3238.2</v>
      </c>
      <c r="AL184" s="803">
        <v>0</v>
      </c>
      <c r="AM184" s="803">
        <v>0</v>
      </c>
      <c r="AN184" s="804">
        <v>0</v>
      </c>
      <c r="AO184" s="804">
        <v>0</v>
      </c>
      <c r="AP184" s="805">
        <v>3238.2</v>
      </c>
      <c r="AR184" s="805">
        <v>0</v>
      </c>
      <c r="AS184" s="805">
        <v>3238.2</v>
      </c>
      <c r="AU184" s="807">
        <v>0</v>
      </c>
      <c r="AW184" s="759" t="s">
        <v>640</v>
      </c>
      <c r="AX184" s="1173">
        <f t="shared" si="3"/>
        <v>420</v>
      </c>
    </row>
    <row r="185" spans="1:50" s="820" customFormat="1" x14ac:dyDescent="0.25">
      <c r="A185" s="759" t="s">
        <v>1081</v>
      </c>
      <c r="B185" s="759" t="s">
        <v>642</v>
      </c>
      <c r="C185" s="927" t="s">
        <v>642</v>
      </c>
      <c r="D185" s="809" t="s">
        <v>1082</v>
      </c>
      <c r="E185" s="936" t="s">
        <v>641</v>
      </c>
      <c r="F185" s="1166" t="s">
        <v>641</v>
      </c>
      <c r="G185" s="795">
        <v>1728</v>
      </c>
      <c r="H185" s="799">
        <v>1680</v>
      </c>
      <c r="I185" s="794">
        <v>1074</v>
      </c>
      <c r="J185" s="810">
        <v>4482</v>
      </c>
      <c r="K185" s="811" t="s">
        <v>766</v>
      </c>
      <c r="M185" s="793">
        <v>0.62297000000000002</v>
      </c>
      <c r="N185" s="799">
        <v>1080</v>
      </c>
      <c r="O185" s="795">
        <v>1050</v>
      </c>
      <c r="P185" s="794">
        <v>1017</v>
      </c>
      <c r="Q185" s="796">
        <v>3147</v>
      </c>
      <c r="R185" s="797">
        <v>5.5100000000000003E-2</v>
      </c>
      <c r="S185" s="794">
        <v>95</v>
      </c>
      <c r="T185" s="795">
        <v>93</v>
      </c>
      <c r="U185" s="794">
        <v>59</v>
      </c>
      <c r="V185" s="801">
        <v>247</v>
      </c>
      <c r="W185" s="802">
        <v>3394</v>
      </c>
      <c r="Y185" s="793">
        <v>0</v>
      </c>
      <c r="Z185" s="795">
        <v>0</v>
      </c>
      <c r="AA185" s="795">
        <v>0</v>
      </c>
      <c r="AB185" s="794">
        <v>0</v>
      </c>
      <c r="AC185" s="802">
        <v>0</v>
      </c>
      <c r="AE185" s="793">
        <v>0</v>
      </c>
      <c r="AF185" s="795">
        <v>0</v>
      </c>
      <c r="AG185" s="795">
        <v>0</v>
      </c>
      <c r="AH185" s="794">
        <v>0</v>
      </c>
      <c r="AI185" s="802">
        <v>0</v>
      </c>
      <c r="AK185" s="923">
        <v>34556.22</v>
      </c>
      <c r="AL185" s="803">
        <v>0</v>
      </c>
      <c r="AM185" s="803">
        <v>0</v>
      </c>
      <c r="AN185" s="804">
        <v>0</v>
      </c>
      <c r="AO185" s="804">
        <v>0</v>
      </c>
      <c r="AP185" s="805">
        <v>34556.22</v>
      </c>
      <c r="AR185" s="805">
        <v>0</v>
      </c>
      <c r="AS185" s="805">
        <v>34556.22</v>
      </c>
      <c r="AU185" s="807">
        <v>0</v>
      </c>
      <c r="AW185" s="759" t="s">
        <v>642</v>
      </c>
      <c r="AX185" s="1173">
        <f t="shared" si="3"/>
        <v>4482</v>
      </c>
    </row>
    <row r="186" spans="1:50" s="820" customFormat="1" x14ac:dyDescent="0.25">
      <c r="A186" s="759" t="s">
        <v>1237</v>
      </c>
      <c r="B186" s="759" t="s">
        <v>1238</v>
      </c>
      <c r="C186" s="927" t="s">
        <v>1238</v>
      </c>
      <c r="D186" s="809" t="s">
        <v>1239</v>
      </c>
      <c r="E186" s="936" t="s">
        <v>1240</v>
      </c>
      <c r="F186" s="1166" t="s">
        <v>1240</v>
      </c>
      <c r="G186" s="795">
        <v>0</v>
      </c>
      <c r="H186" s="799">
        <v>0</v>
      </c>
      <c r="I186" s="794">
        <v>0</v>
      </c>
      <c r="J186" s="810">
        <v>0</v>
      </c>
      <c r="K186" s="811" t="s">
        <v>766</v>
      </c>
      <c r="M186" s="793">
        <v>0</v>
      </c>
      <c r="N186" s="799">
        <v>0</v>
      </c>
      <c r="O186" s="795">
        <v>0</v>
      </c>
      <c r="P186" s="794">
        <v>0</v>
      </c>
      <c r="Q186" s="796">
        <v>0</v>
      </c>
      <c r="R186" s="797">
        <v>0</v>
      </c>
      <c r="S186" s="794">
        <v>0</v>
      </c>
      <c r="T186" s="795">
        <v>0</v>
      </c>
      <c r="U186" s="794">
        <v>0</v>
      </c>
      <c r="V186" s="801">
        <v>0</v>
      </c>
      <c r="W186" s="802">
        <v>0</v>
      </c>
      <c r="Y186" s="793">
        <v>0</v>
      </c>
      <c r="Z186" s="795">
        <v>0</v>
      </c>
      <c r="AA186" s="795">
        <v>0</v>
      </c>
      <c r="AB186" s="794">
        <v>0</v>
      </c>
      <c r="AC186" s="802">
        <v>0</v>
      </c>
      <c r="AE186" s="793">
        <v>0</v>
      </c>
      <c r="AF186" s="795">
        <v>0</v>
      </c>
      <c r="AG186" s="795">
        <v>0</v>
      </c>
      <c r="AH186" s="794">
        <v>0</v>
      </c>
      <c r="AI186" s="802">
        <v>0</v>
      </c>
      <c r="AK186" s="923">
        <v>0</v>
      </c>
      <c r="AL186" s="803">
        <v>0</v>
      </c>
      <c r="AM186" s="803">
        <v>0</v>
      </c>
      <c r="AN186" s="804">
        <v>0</v>
      </c>
      <c r="AO186" s="804">
        <v>0</v>
      </c>
      <c r="AP186" s="805">
        <v>0</v>
      </c>
      <c r="AR186" s="805">
        <v>0</v>
      </c>
      <c r="AS186" s="805">
        <v>0</v>
      </c>
      <c r="AU186" s="807">
        <v>0</v>
      </c>
      <c r="AW186" s="759" t="e">
        <v>#N/A</v>
      </c>
      <c r="AX186" s="1173">
        <f t="shared" si="3"/>
        <v>0</v>
      </c>
    </row>
    <row r="187" spans="1:50" s="820" customFormat="1" x14ac:dyDescent="0.25">
      <c r="A187" s="759" t="s">
        <v>1083</v>
      </c>
      <c r="B187" s="759" t="s">
        <v>643</v>
      </c>
      <c r="C187" s="927" t="s">
        <v>643</v>
      </c>
      <c r="D187" s="809" t="s">
        <v>1084</v>
      </c>
      <c r="E187" s="936">
        <v>206109</v>
      </c>
      <c r="F187" s="1166">
        <v>206109</v>
      </c>
      <c r="G187" s="795">
        <v>660</v>
      </c>
      <c r="H187" s="799">
        <v>392</v>
      </c>
      <c r="I187" s="794">
        <v>1100</v>
      </c>
      <c r="J187" s="810">
        <v>2152</v>
      </c>
      <c r="K187" s="811" t="s">
        <v>766</v>
      </c>
      <c r="M187" s="793">
        <v>8.2570000000000005E-2</v>
      </c>
      <c r="N187" s="799">
        <v>180</v>
      </c>
      <c r="O187" s="795">
        <v>0</v>
      </c>
      <c r="P187" s="794">
        <v>0</v>
      </c>
      <c r="Q187" s="796">
        <v>180</v>
      </c>
      <c r="R187" s="797">
        <v>0.18578</v>
      </c>
      <c r="S187" s="794">
        <v>123</v>
      </c>
      <c r="T187" s="795">
        <v>73</v>
      </c>
      <c r="U187" s="794">
        <v>204</v>
      </c>
      <c r="V187" s="801">
        <v>400</v>
      </c>
      <c r="W187" s="802">
        <v>580</v>
      </c>
      <c r="Y187" s="793">
        <v>0</v>
      </c>
      <c r="Z187" s="795">
        <v>0</v>
      </c>
      <c r="AA187" s="795">
        <v>0</v>
      </c>
      <c r="AB187" s="794">
        <v>0</v>
      </c>
      <c r="AC187" s="802">
        <v>0</v>
      </c>
      <c r="AE187" s="793">
        <v>0</v>
      </c>
      <c r="AF187" s="795">
        <v>0</v>
      </c>
      <c r="AG187" s="795">
        <v>0</v>
      </c>
      <c r="AH187" s="794">
        <v>0</v>
      </c>
      <c r="AI187" s="802">
        <v>0</v>
      </c>
      <c r="AK187" s="923">
        <v>16591.919999999998</v>
      </c>
      <c r="AL187" s="803">
        <v>0</v>
      </c>
      <c r="AM187" s="803">
        <v>0</v>
      </c>
      <c r="AN187" s="804">
        <v>0</v>
      </c>
      <c r="AO187" s="804">
        <v>0</v>
      </c>
      <c r="AP187" s="805">
        <v>16591.919999999998</v>
      </c>
      <c r="AR187" s="805">
        <v>0</v>
      </c>
      <c r="AS187" s="805">
        <v>16591.919999999998</v>
      </c>
      <c r="AU187" s="807">
        <v>0</v>
      </c>
      <c r="AW187" s="759" t="s">
        <v>643</v>
      </c>
      <c r="AX187" s="1173">
        <f t="shared" si="3"/>
        <v>2152</v>
      </c>
    </row>
    <row r="188" spans="1:50" s="820" customFormat="1" x14ac:dyDescent="0.25">
      <c r="A188" s="759" t="s">
        <v>1085</v>
      </c>
      <c r="B188" s="759" t="s">
        <v>644</v>
      </c>
      <c r="C188" s="922" t="s">
        <v>644</v>
      </c>
      <c r="D188" s="809" t="s">
        <v>1086</v>
      </c>
      <c r="E188" s="809">
        <v>206110</v>
      </c>
      <c r="F188" s="867">
        <v>206110</v>
      </c>
      <c r="G188" s="795">
        <v>1080</v>
      </c>
      <c r="H188" s="799">
        <v>1190</v>
      </c>
      <c r="I188" s="794">
        <v>1155</v>
      </c>
      <c r="J188" s="810">
        <v>3425</v>
      </c>
      <c r="K188" s="811" t="s">
        <v>766</v>
      </c>
      <c r="M188" s="793">
        <v>0.31019999999999998</v>
      </c>
      <c r="N188" s="799">
        <v>360</v>
      </c>
      <c r="O188" s="795">
        <v>420</v>
      </c>
      <c r="P188" s="794">
        <v>330</v>
      </c>
      <c r="Q188" s="796">
        <v>1110</v>
      </c>
      <c r="R188" s="797">
        <v>0.10204000000000001</v>
      </c>
      <c r="S188" s="794">
        <v>110</v>
      </c>
      <c r="T188" s="795">
        <v>121</v>
      </c>
      <c r="U188" s="794">
        <v>118</v>
      </c>
      <c r="V188" s="801">
        <v>349</v>
      </c>
      <c r="W188" s="802">
        <v>1459</v>
      </c>
      <c r="Y188" s="793">
        <v>0</v>
      </c>
      <c r="Z188" s="795">
        <v>0</v>
      </c>
      <c r="AA188" s="795">
        <v>0</v>
      </c>
      <c r="AB188" s="794">
        <v>0</v>
      </c>
      <c r="AC188" s="802">
        <v>0</v>
      </c>
      <c r="AE188" s="793">
        <v>0</v>
      </c>
      <c r="AF188" s="795">
        <v>0</v>
      </c>
      <c r="AG188" s="795">
        <v>0</v>
      </c>
      <c r="AH188" s="794">
        <v>0</v>
      </c>
      <c r="AI188" s="802">
        <v>0</v>
      </c>
      <c r="AK188" s="923">
        <v>26406.75</v>
      </c>
      <c r="AL188" s="803">
        <v>0</v>
      </c>
      <c r="AM188" s="803">
        <v>0</v>
      </c>
      <c r="AN188" s="804">
        <v>0</v>
      </c>
      <c r="AO188" s="804">
        <v>0</v>
      </c>
      <c r="AP188" s="805">
        <v>26406.75</v>
      </c>
      <c r="AR188" s="805">
        <v>0</v>
      </c>
      <c r="AS188" s="805">
        <v>26406.75</v>
      </c>
      <c r="AU188" s="807">
        <v>0</v>
      </c>
      <c r="AW188" s="759" t="s">
        <v>644</v>
      </c>
      <c r="AX188" s="1173">
        <f t="shared" si="3"/>
        <v>3425</v>
      </c>
    </row>
    <row r="189" spans="1:50" s="820" customFormat="1" x14ac:dyDescent="0.25">
      <c r="A189" s="759" t="s">
        <v>1241</v>
      </c>
      <c r="B189" s="759" t="s">
        <v>1242</v>
      </c>
      <c r="C189" s="922" t="s">
        <v>1242</v>
      </c>
      <c r="D189" s="809" t="s">
        <v>1243</v>
      </c>
      <c r="E189" s="809">
        <v>206135</v>
      </c>
      <c r="F189" s="867">
        <v>206135</v>
      </c>
      <c r="G189" s="795">
        <v>0</v>
      </c>
      <c r="H189" s="799">
        <v>0</v>
      </c>
      <c r="I189" s="794">
        <v>0</v>
      </c>
      <c r="J189" s="810">
        <v>0</v>
      </c>
      <c r="K189" s="811" t="s">
        <v>766</v>
      </c>
      <c r="M189" s="793">
        <v>0</v>
      </c>
      <c r="N189" s="799">
        <v>0</v>
      </c>
      <c r="O189" s="795">
        <v>0</v>
      </c>
      <c r="P189" s="794">
        <v>0</v>
      </c>
      <c r="Q189" s="796">
        <v>0</v>
      </c>
      <c r="R189" s="797">
        <v>0</v>
      </c>
      <c r="S189" s="794">
        <v>0</v>
      </c>
      <c r="T189" s="795">
        <v>0</v>
      </c>
      <c r="U189" s="794">
        <v>0</v>
      </c>
      <c r="V189" s="801">
        <v>0</v>
      </c>
      <c r="W189" s="802">
        <v>0</v>
      </c>
      <c r="Y189" s="793">
        <v>0</v>
      </c>
      <c r="Z189" s="795">
        <v>0</v>
      </c>
      <c r="AA189" s="795">
        <v>0</v>
      </c>
      <c r="AB189" s="794">
        <v>0</v>
      </c>
      <c r="AC189" s="802">
        <v>0</v>
      </c>
      <c r="AE189" s="793">
        <v>0</v>
      </c>
      <c r="AF189" s="795">
        <v>0</v>
      </c>
      <c r="AG189" s="795">
        <v>0</v>
      </c>
      <c r="AH189" s="794">
        <v>0</v>
      </c>
      <c r="AI189" s="802">
        <v>0</v>
      </c>
      <c r="AK189" s="923">
        <v>0</v>
      </c>
      <c r="AL189" s="803">
        <v>0</v>
      </c>
      <c r="AM189" s="803">
        <v>0</v>
      </c>
      <c r="AN189" s="804">
        <v>0</v>
      </c>
      <c r="AO189" s="804">
        <v>0</v>
      </c>
      <c r="AP189" s="805">
        <v>0</v>
      </c>
      <c r="AR189" s="805">
        <v>0</v>
      </c>
      <c r="AS189" s="805">
        <v>0</v>
      </c>
      <c r="AU189" s="807">
        <v>0</v>
      </c>
      <c r="AW189" s="759" t="e">
        <v>#N/A</v>
      </c>
      <c r="AX189" s="1173">
        <f t="shared" si="3"/>
        <v>0</v>
      </c>
    </row>
    <row r="190" spans="1:50" s="820" customFormat="1" x14ac:dyDescent="0.25">
      <c r="A190" s="759" t="s">
        <v>1244</v>
      </c>
      <c r="B190" s="759" t="s">
        <v>646</v>
      </c>
      <c r="C190" s="922" t="s">
        <v>1245</v>
      </c>
      <c r="D190" s="809" t="s">
        <v>1088</v>
      </c>
      <c r="E190" s="809" t="s">
        <v>645</v>
      </c>
      <c r="F190" s="867" t="s">
        <v>645</v>
      </c>
      <c r="G190" s="795">
        <v>3555</v>
      </c>
      <c r="H190" s="799">
        <v>0</v>
      </c>
      <c r="I190" s="794">
        <v>3927</v>
      </c>
      <c r="J190" s="810">
        <v>7482</v>
      </c>
      <c r="K190" s="811" t="s">
        <v>766</v>
      </c>
      <c r="M190" s="793">
        <v>0.30874000000000001</v>
      </c>
      <c r="N190" s="799">
        <v>1155</v>
      </c>
      <c r="O190" s="795">
        <v>0</v>
      </c>
      <c r="P190" s="794">
        <v>1155</v>
      </c>
      <c r="Q190" s="796">
        <v>2310</v>
      </c>
      <c r="R190" s="797">
        <v>0.18043000000000001</v>
      </c>
      <c r="S190" s="794">
        <v>641</v>
      </c>
      <c r="T190" s="795">
        <v>0</v>
      </c>
      <c r="U190" s="794">
        <v>709</v>
      </c>
      <c r="V190" s="801">
        <v>1350</v>
      </c>
      <c r="W190" s="802">
        <v>3660</v>
      </c>
      <c r="Y190" s="793">
        <v>0</v>
      </c>
      <c r="Z190" s="795">
        <v>0</v>
      </c>
      <c r="AA190" s="795">
        <v>0</v>
      </c>
      <c r="AB190" s="794">
        <v>0</v>
      </c>
      <c r="AC190" s="802">
        <v>0</v>
      </c>
      <c r="AE190" s="793">
        <v>0</v>
      </c>
      <c r="AF190" s="795">
        <v>0</v>
      </c>
      <c r="AG190" s="795">
        <v>0</v>
      </c>
      <c r="AH190" s="794">
        <v>0</v>
      </c>
      <c r="AI190" s="802">
        <v>0</v>
      </c>
      <c r="AK190" s="923">
        <v>57686.22</v>
      </c>
      <c r="AL190" s="803">
        <v>0</v>
      </c>
      <c r="AM190" s="803">
        <v>0</v>
      </c>
      <c r="AN190" s="804">
        <v>0</v>
      </c>
      <c r="AO190" s="804">
        <v>0</v>
      </c>
      <c r="AP190" s="805">
        <v>57686.22</v>
      </c>
      <c r="AR190" s="805">
        <v>0</v>
      </c>
      <c r="AS190" s="805">
        <v>57686.22</v>
      </c>
      <c r="AU190" s="807">
        <v>0</v>
      </c>
      <c r="AW190" s="759" t="s">
        <v>646</v>
      </c>
      <c r="AX190" s="1173">
        <f t="shared" si="3"/>
        <v>7482</v>
      </c>
    </row>
    <row r="191" spans="1:50" s="1197" customFormat="1" x14ac:dyDescent="0.25">
      <c r="A191" s="759" t="s">
        <v>1246</v>
      </c>
      <c r="B191" s="759" t="s">
        <v>646</v>
      </c>
      <c r="C191" s="1203" t="s">
        <v>1247</v>
      </c>
      <c r="D191" s="867"/>
      <c r="E191" s="867">
        <v>2742799</v>
      </c>
      <c r="F191" s="867">
        <v>2742799</v>
      </c>
      <c r="G191" s="1174">
        <v>0</v>
      </c>
      <c r="H191" s="1175">
        <v>4088</v>
      </c>
      <c r="I191" s="1176">
        <v>0</v>
      </c>
      <c r="J191" s="1195">
        <v>4088</v>
      </c>
      <c r="K191" s="1196" t="s">
        <v>766</v>
      </c>
      <c r="M191" s="793">
        <v>0.15411</v>
      </c>
      <c r="N191" s="799">
        <v>0</v>
      </c>
      <c r="O191" s="795">
        <v>630</v>
      </c>
      <c r="P191" s="794">
        <v>0</v>
      </c>
      <c r="Q191" s="796">
        <v>630</v>
      </c>
      <c r="R191" s="797">
        <v>0.71575</v>
      </c>
      <c r="S191" s="794">
        <v>0</v>
      </c>
      <c r="T191" s="795">
        <v>2926</v>
      </c>
      <c r="U191" s="794">
        <v>0</v>
      </c>
      <c r="V191" s="801">
        <v>2926</v>
      </c>
      <c r="W191" s="802">
        <v>3556</v>
      </c>
      <c r="X191" s="820"/>
      <c r="Y191" s="793">
        <v>0</v>
      </c>
      <c r="Z191" s="795">
        <v>0</v>
      </c>
      <c r="AA191" s="795">
        <v>0</v>
      </c>
      <c r="AB191" s="794">
        <v>0</v>
      </c>
      <c r="AC191" s="802">
        <v>0</v>
      </c>
      <c r="AD191" s="820"/>
      <c r="AE191" s="793">
        <v>0</v>
      </c>
      <c r="AF191" s="795">
        <v>0</v>
      </c>
      <c r="AG191" s="795">
        <v>0</v>
      </c>
      <c r="AH191" s="794">
        <v>0</v>
      </c>
      <c r="AI191" s="802">
        <v>0</v>
      </c>
      <c r="AK191" s="1177">
        <v>31518.48</v>
      </c>
      <c r="AL191" s="803">
        <v>0</v>
      </c>
      <c r="AM191" s="803">
        <v>0</v>
      </c>
      <c r="AN191" s="804">
        <v>0</v>
      </c>
      <c r="AO191" s="804">
        <v>0</v>
      </c>
      <c r="AP191" s="1198">
        <v>31518.48</v>
      </c>
      <c r="AR191" s="1198">
        <v>0</v>
      </c>
      <c r="AS191" s="1198">
        <v>31518.48</v>
      </c>
      <c r="AU191" s="1199">
        <v>0</v>
      </c>
      <c r="AW191" s="1200" t="e">
        <v>#N/A</v>
      </c>
      <c r="AX191" s="1201">
        <f t="shared" si="3"/>
        <v>4088</v>
      </c>
    </row>
    <row r="192" spans="1:50" s="820" customFormat="1" x14ac:dyDescent="0.25">
      <c r="A192" s="759" t="s">
        <v>1089</v>
      </c>
      <c r="B192" s="759" t="s">
        <v>648</v>
      </c>
      <c r="C192" s="922" t="s">
        <v>648</v>
      </c>
      <c r="D192" s="809" t="s">
        <v>1090</v>
      </c>
      <c r="E192" s="809" t="s">
        <v>647</v>
      </c>
      <c r="F192" s="867" t="s">
        <v>647</v>
      </c>
      <c r="G192" s="795">
        <v>0</v>
      </c>
      <c r="H192" s="799">
        <v>210</v>
      </c>
      <c r="I192" s="794">
        <v>0</v>
      </c>
      <c r="J192" s="810">
        <v>210</v>
      </c>
      <c r="K192" s="811" t="s">
        <v>766</v>
      </c>
      <c r="M192" s="793">
        <v>0.36975000000000002</v>
      </c>
      <c r="N192" s="799">
        <v>0</v>
      </c>
      <c r="O192" s="795">
        <v>0</v>
      </c>
      <c r="P192" s="794">
        <v>132</v>
      </c>
      <c r="Q192" s="796">
        <v>132</v>
      </c>
      <c r="R192" s="797">
        <v>0</v>
      </c>
      <c r="S192" s="794">
        <v>0</v>
      </c>
      <c r="T192" s="795">
        <v>0</v>
      </c>
      <c r="U192" s="794">
        <v>0</v>
      </c>
      <c r="V192" s="801">
        <v>0</v>
      </c>
      <c r="W192" s="802">
        <v>132</v>
      </c>
      <c r="Y192" s="793">
        <v>0</v>
      </c>
      <c r="Z192" s="795">
        <v>0</v>
      </c>
      <c r="AA192" s="795">
        <v>0</v>
      </c>
      <c r="AB192" s="794">
        <v>0</v>
      </c>
      <c r="AC192" s="802">
        <v>0</v>
      </c>
      <c r="AE192" s="793">
        <v>0</v>
      </c>
      <c r="AF192" s="795">
        <v>0</v>
      </c>
      <c r="AG192" s="795">
        <v>0</v>
      </c>
      <c r="AH192" s="794">
        <v>0</v>
      </c>
      <c r="AI192" s="802">
        <v>0</v>
      </c>
      <c r="AK192" s="923">
        <v>1619.1</v>
      </c>
      <c r="AL192" s="803">
        <v>0</v>
      </c>
      <c r="AM192" s="803">
        <v>0</v>
      </c>
      <c r="AN192" s="804">
        <v>0</v>
      </c>
      <c r="AO192" s="804">
        <v>0</v>
      </c>
      <c r="AP192" s="805">
        <v>1619.1</v>
      </c>
      <c r="AR192" s="805">
        <v>0</v>
      </c>
      <c r="AS192" s="805">
        <v>1619.1</v>
      </c>
      <c r="AU192" s="807">
        <v>0</v>
      </c>
      <c r="AW192" s="759" t="s">
        <v>648</v>
      </c>
      <c r="AX192" s="1173">
        <f t="shared" ref="AX192:AX238" si="4">J192</f>
        <v>210</v>
      </c>
    </row>
    <row r="193" spans="1:50" s="820" customFormat="1" x14ac:dyDescent="0.25">
      <c r="A193" s="759" t="s">
        <v>1091</v>
      </c>
      <c r="B193" s="759" t="s">
        <v>650</v>
      </c>
      <c r="C193" s="922" t="s">
        <v>650</v>
      </c>
      <c r="D193" s="809" t="s">
        <v>1092</v>
      </c>
      <c r="E193" s="929" t="s">
        <v>649</v>
      </c>
      <c r="F193" s="1163" t="s">
        <v>649</v>
      </c>
      <c r="G193" s="795">
        <v>1978</v>
      </c>
      <c r="H193" s="799">
        <v>2263.3893333333335</v>
      </c>
      <c r="I193" s="794">
        <v>1619.5</v>
      </c>
      <c r="J193" s="810">
        <v>5860.8893333333335</v>
      </c>
      <c r="K193" s="811" t="s">
        <v>914</v>
      </c>
      <c r="M193" s="793">
        <v>0.18556</v>
      </c>
      <c r="N193" s="799">
        <v>190</v>
      </c>
      <c r="O193" s="795">
        <v>709.3893333333333</v>
      </c>
      <c r="P193" s="794">
        <v>167.5</v>
      </c>
      <c r="Q193" s="796">
        <v>1066.8893333333333</v>
      </c>
      <c r="R193" s="797">
        <v>0.34520000000000001</v>
      </c>
      <c r="S193" s="794">
        <v>683</v>
      </c>
      <c r="T193" s="795">
        <v>781</v>
      </c>
      <c r="U193" s="794">
        <v>559</v>
      </c>
      <c r="V193" s="801">
        <v>2023</v>
      </c>
      <c r="W193" s="802">
        <v>3089.8893333333335</v>
      </c>
      <c r="Y193" s="793">
        <v>0</v>
      </c>
      <c r="Z193" s="795">
        <v>0</v>
      </c>
      <c r="AA193" s="795">
        <v>0</v>
      </c>
      <c r="AB193" s="794">
        <v>0</v>
      </c>
      <c r="AC193" s="802">
        <v>0</v>
      </c>
      <c r="AE193" s="793">
        <v>0</v>
      </c>
      <c r="AF193" s="795">
        <v>0</v>
      </c>
      <c r="AG193" s="795">
        <v>0</v>
      </c>
      <c r="AH193" s="794">
        <v>0</v>
      </c>
      <c r="AI193" s="802">
        <v>0</v>
      </c>
      <c r="AK193" s="923">
        <v>45187.456760000001</v>
      </c>
      <c r="AL193" s="803">
        <v>0</v>
      </c>
      <c r="AM193" s="803">
        <v>0</v>
      </c>
      <c r="AN193" s="804">
        <v>0</v>
      </c>
      <c r="AO193" s="804">
        <v>0</v>
      </c>
      <c r="AP193" s="805">
        <v>45187.456760000001</v>
      </c>
      <c r="AR193" s="805">
        <v>0</v>
      </c>
      <c r="AS193" s="805">
        <v>45187.456760000001</v>
      </c>
      <c r="AU193" s="807">
        <v>0</v>
      </c>
      <c r="AW193" s="759" t="s">
        <v>650</v>
      </c>
      <c r="AX193" s="1173">
        <f t="shared" si="4"/>
        <v>5860.8893333333335</v>
      </c>
    </row>
    <row r="194" spans="1:50" s="820" customFormat="1" x14ac:dyDescent="0.25">
      <c r="A194" s="759" t="s">
        <v>1093</v>
      </c>
      <c r="B194" s="759" t="s">
        <v>651</v>
      </c>
      <c r="C194" s="922" t="s">
        <v>651</v>
      </c>
      <c r="D194" s="809" t="s">
        <v>1094</v>
      </c>
      <c r="E194" s="809">
        <v>509197</v>
      </c>
      <c r="F194" s="867">
        <v>509197</v>
      </c>
      <c r="G194" s="795">
        <v>1652.42</v>
      </c>
      <c r="H194" s="799">
        <v>1439.7786666666666</v>
      </c>
      <c r="I194" s="794">
        <v>984</v>
      </c>
      <c r="J194" s="810">
        <v>4076.1986666666667</v>
      </c>
      <c r="K194" s="811" t="s">
        <v>766</v>
      </c>
      <c r="M194" s="793">
        <v>0</v>
      </c>
      <c r="N194" s="799">
        <v>0</v>
      </c>
      <c r="O194" s="795">
        <v>0</v>
      </c>
      <c r="P194" s="794">
        <v>0</v>
      </c>
      <c r="Q194" s="796">
        <v>0</v>
      </c>
      <c r="R194" s="797">
        <v>0.11008999999999999</v>
      </c>
      <c r="S194" s="794">
        <v>182</v>
      </c>
      <c r="T194" s="795">
        <v>159</v>
      </c>
      <c r="U194" s="794">
        <v>108</v>
      </c>
      <c r="V194" s="801">
        <v>449</v>
      </c>
      <c r="W194" s="802">
        <v>449</v>
      </c>
      <c r="Y194" s="793">
        <v>0</v>
      </c>
      <c r="Z194" s="795">
        <v>0</v>
      </c>
      <c r="AA194" s="795">
        <v>0</v>
      </c>
      <c r="AB194" s="794">
        <v>0</v>
      </c>
      <c r="AC194" s="802">
        <v>0</v>
      </c>
      <c r="AE194" s="793">
        <v>0</v>
      </c>
      <c r="AF194" s="795">
        <v>0</v>
      </c>
      <c r="AG194" s="795">
        <v>0</v>
      </c>
      <c r="AH194" s="794">
        <v>0</v>
      </c>
      <c r="AI194" s="802">
        <v>0</v>
      </c>
      <c r="AK194" s="923">
        <v>31427.491719999998</v>
      </c>
      <c r="AL194" s="803">
        <v>0</v>
      </c>
      <c r="AM194" s="803">
        <v>0</v>
      </c>
      <c r="AN194" s="804">
        <v>0</v>
      </c>
      <c r="AO194" s="804">
        <v>0</v>
      </c>
      <c r="AP194" s="805">
        <v>31427.491719999998</v>
      </c>
      <c r="AR194" s="805">
        <v>0</v>
      </c>
      <c r="AS194" s="805">
        <v>31427.491719999998</v>
      </c>
      <c r="AU194" s="807">
        <v>0</v>
      </c>
      <c r="AW194" s="759" t="s">
        <v>651</v>
      </c>
      <c r="AX194" s="1173">
        <f t="shared" si="4"/>
        <v>4076.1986666666667</v>
      </c>
    </row>
    <row r="195" spans="1:50" s="820" customFormat="1" x14ac:dyDescent="0.25">
      <c r="A195" s="759" t="s">
        <v>1095</v>
      </c>
      <c r="B195" s="759" t="s">
        <v>653</v>
      </c>
      <c r="C195" s="922" t="s">
        <v>653</v>
      </c>
      <c r="D195" s="809" t="s">
        <v>1096</v>
      </c>
      <c r="E195" s="809" t="s">
        <v>652</v>
      </c>
      <c r="F195" s="867" t="s">
        <v>652</v>
      </c>
      <c r="G195" s="795">
        <v>2880</v>
      </c>
      <c r="H195" s="799">
        <v>1890</v>
      </c>
      <c r="I195" s="794">
        <v>2640</v>
      </c>
      <c r="J195" s="810">
        <v>7410</v>
      </c>
      <c r="K195" s="811" t="s">
        <v>914</v>
      </c>
      <c r="M195" s="793">
        <v>0.94035999999999997</v>
      </c>
      <c r="N195" s="799">
        <v>2880</v>
      </c>
      <c r="O195" s="795">
        <v>1470</v>
      </c>
      <c r="P195" s="794">
        <v>2640</v>
      </c>
      <c r="Q195" s="796">
        <v>6990</v>
      </c>
      <c r="R195" s="797">
        <v>0.12525</v>
      </c>
      <c r="S195" s="794">
        <v>361</v>
      </c>
      <c r="T195" s="795">
        <v>237</v>
      </c>
      <c r="U195" s="794">
        <v>331</v>
      </c>
      <c r="V195" s="801">
        <v>929</v>
      </c>
      <c r="W195" s="802">
        <v>7919</v>
      </c>
      <c r="Y195" s="793">
        <v>0</v>
      </c>
      <c r="Z195" s="795">
        <v>0</v>
      </c>
      <c r="AA195" s="795">
        <v>0</v>
      </c>
      <c r="AB195" s="794">
        <v>0</v>
      </c>
      <c r="AC195" s="802">
        <v>0</v>
      </c>
      <c r="AE195" s="793">
        <v>0</v>
      </c>
      <c r="AF195" s="795">
        <v>0</v>
      </c>
      <c r="AG195" s="795">
        <v>0</v>
      </c>
      <c r="AH195" s="794">
        <v>0</v>
      </c>
      <c r="AI195" s="802">
        <v>0</v>
      </c>
      <c r="AK195" s="923">
        <v>57131.1</v>
      </c>
      <c r="AL195" s="803">
        <v>0</v>
      </c>
      <c r="AM195" s="803">
        <v>0</v>
      </c>
      <c r="AN195" s="804">
        <v>0</v>
      </c>
      <c r="AO195" s="804">
        <v>0</v>
      </c>
      <c r="AP195" s="805">
        <v>57131.1</v>
      </c>
      <c r="AR195" s="805">
        <v>0</v>
      </c>
      <c r="AS195" s="805">
        <v>57131.1</v>
      </c>
      <c r="AU195" s="807">
        <v>0</v>
      </c>
      <c r="AW195" s="759" t="s">
        <v>653</v>
      </c>
      <c r="AX195" s="1173">
        <f t="shared" si="4"/>
        <v>7410</v>
      </c>
    </row>
    <row r="196" spans="1:50" s="820" customFormat="1" x14ac:dyDescent="0.25">
      <c r="A196" s="759" t="s">
        <v>1097</v>
      </c>
      <c r="B196" s="759" t="s">
        <v>655</v>
      </c>
      <c r="C196" s="927" t="s">
        <v>655</v>
      </c>
      <c r="D196" s="809" t="s">
        <v>1098</v>
      </c>
      <c r="E196" s="809" t="s">
        <v>654</v>
      </c>
      <c r="F196" s="867" t="s">
        <v>654</v>
      </c>
      <c r="G196" s="795">
        <v>1764</v>
      </c>
      <c r="H196" s="799">
        <v>2898</v>
      </c>
      <c r="I196" s="794">
        <v>2295</v>
      </c>
      <c r="J196" s="810">
        <v>6957</v>
      </c>
      <c r="K196" s="811" t="s">
        <v>914</v>
      </c>
      <c r="M196" s="793">
        <v>1</v>
      </c>
      <c r="N196" s="799">
        <v>1764</v>
      </c>
      <c r="O196" s="795">
        <v>2898</v>
      </c>
      <c r="P196" s="794">
        <v>2295</v>
      </c>
      <c r="Q196" s="796">
        <v>6957</v>
      </c>
      <c r="R196" s="797">
        <v>6.9099999999999995E-2</v>
      </c>
      <c r="S196" s="794">
        <v>122</v>
      </c>
      <c r="T196" s="795">
        <v>200</v>
      </c>
      <c r="U196" s="794">
        <v>159</v>
      </c>
      <c r="V196" s="801">
        <v>481</v>
      </c>
      <c r="W196" s="802">
        <v>7438</v>
      </c>
      <c r="Y196" s="793">
        <v>0</v>
      </c>
      <c r="Z196" s="795">
        <v>0</v>
      </c>
      <c r="AA196" s="795">
        <v>0</v>
      </c>
      <c r="AB196" s="794">
        <v>0</v>
      </c>
      <c r="AC196" s="802">
        <v>0</v>
      </c>
      <c r="AE196" s="793">
        <v>0</v>
      </c>
      <c r="AF196" s="795">
        <v>0</v>
      </c>
      <c r="AG196" s="795">
        <v>0</v>
      </c>
      <c r="AH196" s="794">
        <v>0</v>
      </c>
      <c r="AI196" s="802">
        <v>0</v>
      </c>
      <c r="AK196" s="923">
        <v>53638.47</v>
      </c>
      <c r="AL196" s="803">
        <v>0</v>
      </c>
      <c r="AM196" s="803">
        <v>0</v>
      </c>
      <c r="AN196" s="804">
        <v>0</v>
      </c>
      <c r="AO196" s="804">
        <v>0</v>
      </c>
      <c r="AP196" s="805">
        <v>53638.47</v>
      </c>
      <c r="AR196" s="805">
        <v>0</v>
      </c>
      <c r="AS196" s="805">
        <v>53638.47</v>
      </c>
      <c r="AU196" s="807">
        <v>0</v>
      </c>
      <c r="AW196" s="759" t="s">
        <v>655</v>
      </c>
      <c r="AX196" s="1173">
        <f t="shared" si="4"/>
        <v>6957</v>
      </c>
    </row>
    <row r="197" spans="1:50" s="820" customFormat="1" x14ac:dyDescent="0.25">
      <c r="A197" s="759" t="s">
        <v>1099</v>
      </c>
      <c r="B197" s="759" t="s">
        <v>656</v>
      </c>
      <c r="C197" s="927" t="s">
        <v>656</v>
      </c>
      <c r="D197" s="809" t="s">
        <v>1100</v>
      </c>
      <c r="E197" s="809">
        <v>206117</v>
      </c>
      <c r="F197" s="867">
        <v>206117</v>
      </c>
      <c r="G197" s="795">
        <v>0</v>
      </c>
      <c r="H197" s="799">
        <v>0</v>
      </c>
      <c r="I197" s="794">
        <v>0</v>
      </c>
      <c r="J197" s="810">
        <v>0</v>
      </c>
      <c r="K197" s="811" t="s">
        <v>914</v>
      </c>
      <c r="M197" s="793">
        <v>0</v>
      </c>
      <c r="N197" s="799">
        <v>0</v>
      </c>
      <c r="O197" s="795">
        <v>0</v>
      </c>
      <c r="P197" s="794">
        <v>0</v>
      </c>
      <c r="Q197" s="796">
        <v>0</v>
      </c>
      <c r="R197" s="797">
        <v>0</v>
      </c>
      <c r="S197" s="794">
        <v>0</v>
      </c>
      <c r="T197" s="795">
        <v>0</v>
      </c>
      <c r="U197" s="794">
        <v>0</v>
      </c>
      <c r="V197" s="801">
        <v>0</v>
      </c>
      <c r="W197" s="802">
        <v>0</v>
      </c>
      <c r="Y197" s="793">
        <v>0</v>
      </c>
      <c r="Z197" s="795">
        <v>0</v>
      </c>
      <c r="AA197" s="795">
        <v>0</v>
      </c>
      <c r="AB197" s="794">
        <v>0</v>
      </c>
      <c r="AC197" s="802">
        <v>0</v>
      </c>
      <c r="AE197" s="793">
        <v>0</v>
      </c>
      <c r="AF197" s="795">
        <v>0</v>
      </c>
      <c r="AG197" s="795">
        <v>0</v>
      </c>
      <c r="AH197" s="794">
        <v>0</v>
      </c>
      <c r="AI197" s="802">
        <v>0</v>
      </c>
      <c r="AK197" s="923">
        <v>0</v>
      </c>
      <c r="AL197" s="803">
        <v>0</v>
      </c>
      <c r="AM197" s="803">
        <v>0</v>
      </c>
      <c r="AN197" s="804">
        <v>0</v>
      </c>
      <c r="AO197" s="804">
        <v>0</v>
      </c>
      <c r="AP197" s="805">
        <v>0</v>
      </c>
      <c r="AR197" s="805">
        <v>0</v>
      </c>
      <c r="AS197" s="805">
        <v>0</v>
      </c>
      <c r="AU197" s="807">
        <v>0</v>
      </c>
      <c r="AW197" s="759" t="s">
        <v>656</v>
      </c>
      <c r="AX197" s="1173">
        <f t="shared" si="4"/>
        <v>0</v>
      </c>
    </row>
    <row r="198" spans="1:50" s="820" customFormat="1" x14ac:dyDescent="0.25">
      <c r="A198" s="759" t="s">
        <v>1101</v>
      </c>
      <c r="B198" s="759" t="s">
        <v>657</v>
      </c>
      <c r="C198" s="927" t="s">
        <v>657</v>
      </c>
      <c r="D198" s="809" t="s">
        <v>1102</v>
      </c>
      <c r="E198" s="809">
        <v>206141</v>
      </c>
      <c r="F198" s="867">
        <v>206141</v>
      </c>
      <c r="G198" s="795">
        <v>0</v>
      </c>
      <c r="H198" s="799">
        <v>630</v>
      </c>
      <c r="I198" s="794">
        <v>0</v>
      </c>
      <c r="J198" s="810">
        <v>630</v>
      </c>
      <c r="K198" s="811" t="s">
        <v>766</v>
      </c>
      <c r="M198" s="793">
        <v>0</v>
      </c>
      <c r="N198" s="799">
        <v>0</v>
      </c>
      <c r="O198" s="795">
        <v>0</v>
      </c>
      <c r="P198" s="794">
        <v>0</v>
      </c>
      <c r="Q198" s="796">
        <v>0</v>
      </c>
      <c r="R198" s="797">
        <v>0.16417999999999999</v>
      </c>
      <c r="S198" s="794">
        <v>0</v>
      </c>
      <c r="T198" s="795">
        <v>103</v>
      </c>
      <c r="U198" s="794">
        <v>0</v>
      </c>
      <c r="V198" s="801">
        <v>103</v>
      </c>
      <c r="W198" s="802">
        <v>103</v>
      </c>
      <c r="Y198" s="793">
        <v>0</v>
      </c>
      <c r="Z198" s="795">
        <v>0</v>
      </c>
      <c r="AA198" s="795">
        <v>0</v>
      </c>
      <c r="AB198" s="794">
        <v>0</v>
      </c>
      <c r="AC198" s="802">
        <v>0</v>
      </c>
      <c r="AE198" s="793">
        <v>0</v>
      </c>
      <c r="AF198" s="795">
        <v>0</v>
      </c>
      <c r="AG198" s="795">
        <v>0</v>
      </c>
      <c r="AH198" s="794">
        <v>0</v>
      </c>
      <c r="AI198" s="802">
        <v>0</v>
      </c>
      <c r="AK198" s="923">
        <v>4857.3</v>
      </c>
      <c r="AL198" s="803">
        <v>0</v>
      </c>
      <c r="AM198" s="803">
        <v>0</v>
      </c>
      <c r="AN198" s="804">
        <v>0</v>
      </c>
      <c r="AO198" s="804">
        <v>0</v>
      </c>
      <c r="AP198" s="805">
        <v>4857.3</v>
      </c>
      <c r="AR198" s="805">
        <v>0</v>
      </c>
      <c r="AS198" s="805">
        <v>4857.3</v>
      </c>
      <c r="AU198" s="807">
        <v>0</v>
      </c>
      <c r="AW198" s="759" t="s">
        <v>657</v>
      </c>
      <c r="AX198" s="1173">
        <f t="shared" si="4"/>
        <v>630</v>
      </c>
    </row>
    <row r="199" spans="1:50" s="820" customFormat="1" x14ac:dyDescent="0.25">
      <c r="A199" s="759" t="s">
        <v>1103</v>
      </c>
      <c r="B199" s="759" t="s">
        <v>659</v>
      </c>
      <c r="C199" s="927" t="s">
        <v>659</v>
      </c>
      <c r="D199" s="809" t="s">
        <v>1104</v>
      </c>
      <c r="E199" s="936" t="s">
        <v>658</v>
      </c>
      <c r="F199" s="1166" t="s">
        <v>658</v>
      </c>
      <c r="G199" s="795">
        <v>0</v>
      </c>
      <c r="H199" s="799">
        <v>0</v>
      </c>
      <c r="I199" s="794">
        <v>0</v>
      </c>
      <c r="J199" s="810">
        <v>0</v>
      </c>
      <c r="K199" s="811" t="s">
        <v>914</v>
      </c>
      <c r="M199" s="793">
        <v>0</v>
      </c>
      <c r="N199" s="799">
        <v>0</v>
      </c>
      <c r="O199" s="795">
        <v>0</v>
      </c>
      <c r="P199" s="794">
        <v>0</v>
      </c>
      <c r="Q199" s="796">
        <v>0</v>
      </c>
      <c r="R199" s="797">
        <v>0</v>
      </c>
      <c r="S199" s="794">
        <v>0</v>
      </c>
      <c r="T199" s="795">
        <v>0</v>
      </c>
      <c r="U199" s="794">
        <v>0</v>
      </c>
      <c r="V199" s="801">
        <v>0</v>
      </c>
      <c r="W199" s="802">
        <v>0</v>
      </c>
      <c r="Y199" s="793">
        <v>0</v>
      </c>
      <c r="Z199" s="795">
        <v>0</v>
      </c>
      <c r="AA199" s="795">
        <v>0</v>
      </c>
      <c r="AB199" s="794">
        <v>0</v>
      </c>
      <c r="AC199" s="802">
        <v>0</v>
      </c>
      <c r="AE199" s="793">
        <v>0</v>
      </c>
      <c r="AF199" s="795">
        <v>0</v>
      </c>
      <c r="AG199" s="795">
        <v>0</v>
      </c>
      <c r="AH199" s="794">
        <v>0</v>
      </c>
      <c r="AI199" s="802">
        <v>0</v>
      </c>
      <c r="AK199" s="923">
        <v>0</v>
      </c>
      <c r="AL199" s="803">
        <v>0</v>
      </c>
      <c r="AM199" s="803">
        <v>0</v>
      </c>
      <c r="AN199" s="804">
        <v>0</v>
      </c>
      <c r="AO199" s="804">
        <v>0</v>
      </c>
      <c r="AP199" s="805">
        <v>0</v>
      </c>
      <c r="AR199" s="805">
        <v>0</v>
      </c>
      <c r="AS199" s="805">
        <v>0</v>
      </c>
      <c r="AU199" s="807">
        <v>0</v>
      </c>
      <c r="AW199" s="759" t="s">
        <v>659</v>
      </c>
      <c r="AX199" s="1173">
        <f t="shared" si="4"/>
        <v>0</v>
      </c>
    </row>
    <row r="200" spans="1:50" s="820" customFormat="1" x14ac:dyDescent="0.25">
      <c r="A200" s="759" t="s">
        <v>1248</v>
      </c>
      <c r="B200" s="759" t="s">
        <v>1249</v>
      </c>
      <c r="C200" s="927" t="s">
        <v>1249</v>
      </c>
      <c r="D200" s="809" t="s">
        <v>1250</v>
      </c>
      <c r="E200" s="809">
        <v>258404</v>
      </c>
      <c r="F200" s="867">
        <v>258404</v>
      </c>
      <c r="G200" s="795">
        <v>0</v>
      </c>
      <c r="H200" s="799">
        <v>0</v>
      </c>
      <c r="I200" s="794">
        <v>0</v>
      </c>
      <c r="J200" s="810">
        <v>0</v>
      </c>
      <c r="K200" s="811" t="s">
        <v>766</v>
      </c>
      <c r="M200" s="793">
        <v>0</v>
      </c>
      <c r="N200" s="799">
        <v>0</v>
      </c>
      <c r="O200" s="795">
        <v>0</v>
      </c>
      <c r="P200" s="794">
        <v>0</v>
      </c>
      <c r="Q200" s="796">
        <v>0</v>
      </c>
      <c r="R200" s="797">
        <v>0</v>
      </c>
      <c r="S200" s="794">
        <v>0</v>
      </c>
      <c r="T200" s="795">
        <v>0</v>
      </c>
      <c r="U200" s="794">
        <v>0</v>
      </c>
      <c r="V200" s="801">
        <v>0</v>
      </c>
      <c r="W200" s="802">
        <v>0</v>
      </c>
      <c r="Y200" s="793">
        <v>0</v>
      </c>
      <c r="Z200" s="795">
        <v>0</v>
      </c>
      <c r="AA200" s="795">
        <v>0</v>
      </c>
      <c r="AB200" s="794">
        <v>0</v>
      </c>
      <c r="AC200" s="802">
        <v>0</v>
      </c>
      <c r="AE200" s="793">
        <v>0</v>
      </c>
      <c r="AF200" s="795">
        <v>0</v>
      </c>
      <c r="AG200" s="795">
        <v>0</v>
      </c>
      <c r="AH200" s="794">
        <v>0</v>
      </c>
      <c r="AI200" s="802">
        <v>0</v>
      </c>
      <c r="AK200" s="923">
        <v>0</v>
      </c>
      <c r="AL200" s="803">
        <v>0</v>
      </c>
      <c r="AM200" s="803">
        <v>0</v>
      </c>
      <c r="AN200" s="804">
        <v>0</v>
      </c>
      <c r="AO200" s="804">
        <v>0</v>
      </c>
      <c r="AP200" s="805">
        <v>0</v>
      </c>
      <c r="AR200" s="805">
        <v>0</v>
      </c>
      <c r="AS200" s="805">
        <v>0</v>
      </c>
      <c r="AU200" s="807">
        <v>0</v>
      </c>
      <c r="AW200" s="759" t="e">
        <v>#N/A</v>
      </c>
      <c r="AX200" s="1173">
        <f t="shared" si="4"/>
        <v>0</v>
      </c>
    </row>
    <row r="201" spans="1:50" s="820" customFormat="1" x14ac:dyDescent="0.25">
      <c r="A201" s="759" t="s">
        <v>1105</v>
      </c>
      <c r="B201" s="759" t="s">
        <v>661</v>
      </c>
      <c r="C201" s="934" t="s">
        <v>661</v>
      </c>
      <c r="D201" s="929" t="s">
        <v>1251</v>
      </c>
      <c r="E201" s="809" t="s">
        <v>660</v>
      </c>
      <c r="F201" s="867" t="s">
        <v>660</v>
      </c>
      <c r="G201" s="795">
        <v>0</v>
      </c>
      <c r="H201" s="799">
        <v>158.66666666666669</v>
      </c>
      <c r="I201" s="794">
        <v>0</v>
      </c>
      <c r="J201" s="810">
        <v>158.66666666666669</v>
      </c>
      <c r="K201" s="811" t="s">
        <v>766</v>
      </c>
      <c r="M201" s="793">
        <v>0</v>
      </c>
      <c r="N201" s="799">
        <v>0</v>
      </c>
      <c r="O201" s="795">
        <v>0</v>
      </c>
      <c r="P201" s="794">
        <v>0</v>
      </c>
      <c r="Q201" s="796">
        <v>0</v>
      </c>
      <c r="R201" s="797">
        <v>0</v>
      </c>
      <c r="S201" s="794">
        <v>0</v>
      </c>
      <c r="T201" s="795">
        <v>0</v>
      </c>
      <c r="U201" s="794">
        <v>0</v>
      </c>
      <c r="V201" s="801">
        <v>0</v>
      </c>
      <c r="W201" s="802">
        <v>0</v>
      </c>
      <c r="Y201" s="793">
        <v>0</v>
      </c>
      <c r="Z201" s="795">
        <v>0</v>
      </c>
      <c r="AA201" s="795">
        <v>0</v>
      </c>
      <c r="AB201" s="794">
        <v>0</v>
      </c>
      <c r="AC201" s="802">
        <v>0</v>
      </c>
      <c r="AE201" s="793">
        <v>0</v>
      </c>
      <c r="AF201" s="795">
        <v>0</v>
      </c>
      <c r="AG201" s="795">
        <v>0</v>
      </c>
      <c r="AH201" s="794">
        <v>0</v>
      </c>
      <c r="AI201" s="802">
        <v>0</v>
      </c>
      <c r="AK201" s="923">
        <v>1223.3200000000002</v>
      </c>
      <c r="AL201" s="803">
        <v>0</v>
      </c>
      <c r="AM201" s="803">
        <v>0</v>
      </c>
      <c r="AN201" s="804">
        <v>0</v>
      </c>
      <c r="AO201" s="804">
        <v>0</v>
      </c>
      <c r="AP201" s="805">
        <v>1223.3200000000002</v>
      </c>
      <c r="AR201" s="805">
        <v>0</v>
      </c>
      <c r="AS201" s="805">
        <v>1223.3200000000002</v>
      </c>
      <c r="AU201" s="807">
        <v>0</v>
      </c>
      <c r="AW201" s="759" t="s">
        <v>661</v>
      </c>
      <c r="AX201" s="1173">
        <f t="shared" si="4"/>
        <v>158.66666666666669</v>
      </c>
    </row>
    <row r="202" spans="1:50" s="820" customFormat="1" x14ac:dyDescent="0.25">
      <c r="A202" s="759" t="s">
        <v>1252</v>
      </c>
      <c r="B202" s="759" t="s">
        <v>661</v>
      </c>
      <c r="C202" s="934" t="s">
        <v>1253</v>
      </c>
      <c r="D202" s="929" t="s">
        <v>1251</v>
      </c>
      <c r="E202" s="809">
        <v>2751454</v>
      </c>
      <c r="F202" s="867">
        <v>2751454</v>
      </c>
      <c r="G202" s="795">
        <v>0</v>
      </c>
      <c r="H202" s="799">
        <v>2579.9386666666664</v>
      </c>
      <c r="I202" s="794">
        <v>0</v>
      </c>
      <c r="J202" s="810">
        <v>2579.9386666666664</v>
      </c>
      <c r="K202" s="811" t="s">
        <v>914</v>
      </c>
      <c r="M202" s="793">
        <v>0.84984999999999999</v>
      </c>
      <c r="N202" s="799">
        <v>0</v>
      </c>
      <c r="O202" s="795">
        <v>2192.5493333333329</v>
      </c>
      <c r="P202" s="794">
        <v>0</v>
      </c>
      <c r="Q202" s="796">
        <v>2192.5493333333329</v>
      </c>
      <c r="R202" s="797">
        <v>0.32923000000000002</v>
      </c>
      <c r="S202" s="794">
        <v>0</v>
      </c>
      <c r="T202" s="795">
        <v>849</v>
      </c>
      <c r="U202" s="794">
        <v>0</v>
      </c>
      <c r="V202" s="801">
        <v>849</v>
      </c>
      <c r="W202" s="802">
        <v>3041.5493333333329</v>
      </c>
      <c r="Y202" s="793">
        <v>0</v>
      </c>
      <c r="Z202" s="795">
        <v>0</v>
      </c>
      <c r="AA202" s="795">
        <v>0</v>
      </c>
      <c r="AB202" s="794">
        <v>0</v>
      </c>
      <c r="AC202" s="802">
        <v>0</v>
      </c>
      <c r="AE202" s="793">
        <v>0</v>
      </c>
      <c r="AF202" s="795">
        <v>0</v>
      </c>
      <c r="AG202" s="795">
        <v>0</v>
      </c>
      <c r="AH202" s="794">
        <v>0</v>
      </c>
      <c r="AI202" s="802">
        <v>0</v>
      </c>
      <c r="AK202" s="923">
        <v>19891.327119999998</v>
      </c>
      <c r="AL202" s="803">
        <v>0</v>
      </c>
      <c r="AM202" s="803">
        <v>0</v>
      </c>
      <c r="AN202" s="804">
        <v>0</v>
      </c>
      <c r="AO202" s="804">
        <v>0</v>
      </c>
      <c r="AP202" s="805">
        <v>19891.327119999998</v>
      </c>
      <c r="AR202" s="805">
        <v>0</v>
      </c>
      <c r="AS202" s="805">
        <v>19891.327119999998</v>
      </c>
      <c r="AU202" s="807">
        <v>0</v>
      </c>
      <c r="AW202" s="759" t="s">
        <v>664</v>
      </c>
      <c r="AX202" s="1173">
        <f t="shared" si="4"/>
        <v>2579.9386666666664</v>
      </c>
    </row>
    <row r="203" spans="1:50" s="820" customFormat="1" x14ac:dyDescent="0.25">
      <c r="A203" s="759" t="s">
        <v>1106</v>
      </c>
      <c r="B203" s="759" t="s">
        <v>1254</v>
      </c>
      <c r="C203" s="927" t="s">
        <v>662</v>
      </c>
      <c r="D203" s="809" t="s">
        <v>1107</v>
      </c>
      <c r="E203" s="809">
        <v>258408</v>
      </c>
      <c r="F203" s="867">
        <v>258408</v>
      </c>
      <c r="G203" s="795">
        <v>1440</v>
      </c>
      <c r="H203" s="799">
        <v>1778</v>
      </c>
      <c r="I203" s="794">
        <v>1650</v>
      </c>
      <c r="J203" s="810">
        <v>4868</v>
      </c>
      <c r="K203" s="811" t="s">
        <v>914</v>
      </c>
      <c r="M203" s="793">
        <v>0.25825999999999999</v>
      </c>
      <c r="N203" s="799">
        <v>180</v>
      </c>
      <c r="O203" s="795">
        <v>420</v>
      </c>
      <c r="P203" s="794">
        <v>660</v>
      </c>
      <c r="Q203" s="796">
        <v>1260</v>
      </c>
      <c r="R203" s="797">
        <v>0.11411</v>
      </c>
      <c r="S203" s="794">
        <v>164</v>
      </c>
      <c r="T203" s="795">
        <v>203</v>
      </c>
      <c r="U203" s="794">
        <v>188</v>
      </c>
      <c r="V203" s="801">
        <v>555</v>
      </c>
      <c r="W203" s="802">
        <v>1815</v>
      </c>
      <c r="Y203" s="793">
        <v>0</v>
      </c>
      <c r="Z203" s="795">
        <v>0</v>
      </c>
      <c r="AA203" s="795">
        <v>0</v>
      </c>
      <c r="AB203" s="794">
        <v>0</v>
      </c>
      <c r="AC203" s="802">
        <v>0</v>
      </c>
      <c r="AE203" s="793">
        <v>0</v>
      </c>
      <c r="AF203" s="795">
        <v>0</v>
      </c>
      <c r="AG203" s="795">
        <v>0</v>
      </c>
      <c r="AH203" s="794">
        <v>0</v>
      </c>
      <c r="AI203" s="802">
        <v>0</v>
      </c>
      <c r="AK203" s="923">
        <v>37532.28</v>
      </c>
      <c r="AL203" s="803">
        <v>0</v>
      </c>
      <c r="AM203" s="803">
        <v>0</v>
      </c>
      <c r="AN203" s="804">
        <v>0</v>
      </c>
      <c r="AO203" s="804">
        <v>0</v>
      </c>
      <c r="AP203" s="805">
        <v>37532.28</v>
      </c>
      <c r="AR203" s="805">
        <v>0</v>
      </c>
      <c r="AS203" s="805">
        <v>37532.28</v>
      </c>
      <c r="AU203" s="807">
        <v>0</v>
      </c>
      <c r="AW203" s="759" t="s">
        <v>662</v>
      </c>
      <c r="AX203" s="1173">
        <f t="shared" si="4"/>
        <v>4868</v>
      </c>
    </row>
    <row r="204" spans="1:50" s="820" customFormat="1" x14ac:dyDescent="0.25">
      <c r="A204" s="759" t="s">
        <v>1108</v>
      </c>
      <c r="B204" s="759" t="s">
        <v>663</v>
      </c>
      <c r="C204" s="927" t="s">
        <v>663</v>
      </c>
      <c r="D204" s="809" t="s">
        <v>1109</v>
      </c>
      <c r="E204" s="809">
        <v>258406</v>
      </c>
      <c r="F204" s="867">
        <v>258406</v>
      </c>
      <c r="G204" s="795">
        <v>1440</v>
      </c>
      <c r="H204" s="799">
        <v>840</v>
      </c>
      <c r="I204" s="794">
        <v>1650</v>
      </c>
      <c r="J204" s="810">
        <v>3930</v>
      </c>
      <c r="K204" s="811" t="s">
        <v>914</v>
      </c>
      <c r="M204" s="793">
        <v>0.35499999999999998</v>
      </c>
      <c r="N204" s="799">
        <v>900</v>
      </c>
      <c r="O204" s="795">
        <v>0</v>
      </c>
      <c r="P204" s="794">
        <v>165</v>
      </c>
      <c r="Q204" s="796">
        <v>1065</v>
      </c>
      <c r="R204" s="797">
        <v>5.5E-2</v>
      </c>
      <c r="S204" s="794">
        <v>79</v>
      </c>
      <c r="T204" s="795">
        <v>46</v>
      </c>
      <c r="U204" s="794">
        <v>91</v>
      </c>
      <c r="V204" s="801">
        <v>216</v>
      </c>
      <c r="W204" s="802">
        <v>1281</v>
      </c>
      <c r="Y204" s="793">
        <v>0</v>
      </c>
      <c r="Z204" s="795">
        <v>0</v>
      </c>
      <c r="AA204" s="795">
        <v>0</v>
      </c>
      <c r="AB204" s="794">
        <v>0</v>
      </c>
      <c r="AC204" s="802">
        <v>0</v>
      </c>
      <c r="AE204" s="793">
        <v>0</v>
      </c>
      <c r="AF204" s="795">
        <v>0</v>
      </c>
      <c r="AG204" s="795">
        <v>0</v>
      </c>
      <c r="AH204" s="794">
        <v>0</v>
      </c>
      <c r="AI204" s="802">
        <v>0</v>
      </c>
      <c r="AK204" s="923">
        <v>30300.3</v>
      </c>
      <c r="AL204" s="803">
        <v>0</v>
      </c>
      <c r="AM204" s="803">
        <v>0</v>
      </c>
      <c r="AN204" s="804">
        <v>0</v>
      </c>
      <c r="AO204" s="804">
        <v>0</v>
      </c>
      <c r="AP204" s="805">
        <v>30300.3</v>
      </c>
      <c r="AR204" s="805">
        <v>0</v>
      </c>
      <c r="AS204" s="805">
        <v>30300.3</v>
      </c>
      <c r="AU204" s="807">
        <v>0</v>
      </c>
      <c r="AW204" s="759" t="s">
        <v>663</v>
      </c>
      <c r="AX204" s="1173">
        <f t="shared" si="4"/>
        <v>3930</v>
      </c>
    </row>
    <row r="205" spans="1:50" s="820" customFormat="1" x14ac:dyDescent="0.25">
      <c r="A205" s="759" t="s">
        <v>1255</v>
      </c>
      <c r="B205" s="759" t="s">
        <v>1256</v>
      </c>
      <c r="C205" s="922" t="s">
        <v>1256</v>
      </c>
      <c r="D205" s="809" t="s">
        <v>1257</v>
      </c>
      <c r="E205" s="809" t="s">
        <v>1258</v>
      </c>
      <c r="F205" s="867" t="s">
        <v>1258</v>
      </c>
      <c r="G205" s="795">
        <v>0</v>
      </c>
      <c r="H205" s="799">
        <v>0</v>
      </c>
      <c r="I205" s="794">
        <v>0</v>
      </c>
      <c r="J205" s="810">
        <v>0</v>
      </c>
      <c r="K205" s="811" t="s">
        <v>914</v>
      </c>
      <c r="M205" s="793">
        <v>0</v>
      </c>
      <c r="N205" s="799">
        <v>0</v>
      </c>
      <c r="O205" s="795">
        <v>0</v>
      </c>
      <c r="P205" s="794">
        <v>0</v>
      </c>
      <c r="Q205" s="796">
        <v>0</v>
      </c>
      <c r="R205" s="797">
        <v>0</v>
      </c>
      <c r="S205" s="794">
        <v>0</v>
      </c>
      <c r="T205" s="795">
        <v>0</v>
      </c>
      <c r="U205" s="794">
        <v>0</v>
      </c>
      <c r="V205" s="801">
        <v>0</v>
      </c>
      <c r="W205" s="802">
        <v>0</v>
      </c>
      <c r="Y205" s="793">
        <v>0</v>
      </c>
      <c r="Z205" s="795">
        <v>0</v>
      </c>
      <c r="AA205" s="795">
        <v>0</v>
      </c>
      <c r="AB205" s="794">
        <v>0</v>
      </c>
      <c r="AC205" s="802">
        <v>0</v>
      </c>
      <c r="AE205" s="793">
        <v>0</v>
      </c>
      <c r="AF205" s="795">
        <v>0</v>
      </c>
      <c r="AG205" s="795">
        <v>0</v>
      </c>
      <c r="AH205" s="794">
        <v>0</v>
      </c>
      <c r="AI205" s="802">
        <v>0</v>
      </c>
      <c r="AK205" s="923">
        <v>0</v>
      </c>
      <c r="AL205" s="803">
        <v>0</v>
      </c>
      <c r="AM205" s="803">
        <v>0</v>
      </c>
      <c r="AN205" s="804">
        <v>0</v>
      </c>
      <c r="AO205" s="804">
        <v>0</v>
      </c>
      <c r="AP205" s="805">
        <v>0</v>
      </c>
      <c r="AR205" s="805">
        <v>0</v>
      </c>
      <c r="AS205" s="805">
        <v>0</v>
      </c>
      <c r="AU205" s="807">
        <v>0</v>
      </c>
      <c r="AW205" s="759" t="e">
        <v>#N/A</v>
      </c>
      <c r="AX205" s="1173">
        <f t="shared" si="4"/>
        <v>0</v>
      </c>
    </row>
    <row r="206" spans="1:50" s="820" customFormat="1" x14ac:dyDescent="0.25">
      <c r="A206" s="759" t="s">
        <v>1110</v>
      </c>
      <c r="B206" s="759" t="s">
        <v>666</v>
      </c>
      <c r="C206" s="935" t="s">
        <v>666</v>
      </c>
      <c r="D206" s="809" t="s">
        <v>1111</v>
      </c>
      <c r="E206" s="809" t="s">
        <v>665</v>
      </c>
      <c r="F206" s="867" t="s">
        <v>665</v>
      </c>
      <c r="G206" s="795">
        <v>1440</v>
      </c>
      <c r="H206" s="799">
        <v>2058</v>
      </c>
      <c r="I206" s="794">
        <v>1650</v>
      </c>
      <c r="J206" s="810">
        <v>5148</v>
      </c>
      <c r="K206" s="811" t="s">
        <v>914</v>
      </c>
      <c r="M206" s="793">
        <v>1</v>
      </c>
      <c r="N206" s="799">
        <v>1440</v>
      </c>
      <c r="O206" s="795">
        <v>2058</v>
      </c>
      <c r="P206" s="794">
        <v>990</v>
      </c>
      <c r="Q206" s="796">
        <v>4488</v>
      </c>
      <c r="R206" s="797">
        <v>7.1199999999999999E-2</v>
      </c>
      <c r="S206" s="794">
        <v>103</v>
      </c>
      <c r="T206" s="795">
        <v>147</v>
      </c>
      <c r="U206" s="794">
        <v>117</v>
      </c>
      <c r="V206" s="801">
        <v>367</v>
      </c>
      <c r="W206" s="802">
        <v>4855</v>
      </c>
      <c r="Y206" s="793">
        <v>0</v>
      </c>
      <c r="Z206" s="795">
        <v>0</v>
      </c>
      <c r="AA206" s="795">
        <v>0</v>
      </c>
      <c r="AB206" s="794">
        <v>0</v>
      </c>
      <c r="AC206" s="802">
        <v>0</v>
      </c>
      <c r="AE206" s="793">
        <v>0</v>
      </c>
      <c r="AF206" s="795">
        <v>0</v>
      </c>
      <c r="AG206" s="795">
        <v>0</v>
      </c>
      <c r="AH206" s="794">
        <v>0</v>
      </c>
      <c r="AI206" s="802">
        <v>0</v>
      </c>
      <c r="AK206" s="923">
        <v>39691.08</v>
      </c>
      <c r="AL206" s="803">
        <v>0</v>
      </c>
      <c r="AM206" s="803">
        <v>0</v>
      </c>
      <c r="AN206" s="804">
        <v>0</v>
      </c>
      <c r="AO206" s="804">
        <v>0</v>
      </c>
      <c r="AP206" s="805">
        <v>39691.08</v>
      </c>
      <c r="AR206" s="805">
        <v>0</v>
      </c>
      <c r="AS206" s="805">
        <v>39691.08</v>
      </c>
      <c r="AU206" s="807">
        <v>0</v>
      </c>
      <c r="AW206" s="759" t="s">
        <v>666</v>
      </c>
      <c r="AX206" s="1173">
        <f t="shared" si="4"/>
        <v>5148</v>
      </c>
    </row>
    <row r="207" spans="1:50" s="820" customFormat="1" x14ac:dyDescent="0.25">
      <c r="A207" s="759" t="s">
        <v>1112</v>
      </c>
      <c r="B207" s="759" t="s">
        <v>667</v>
      </c>
      <c r="C207" s="922" t="s">
        <v>667</v>
      </c>
      <c r="D207" s="809" t="s">
        <v>1113</v>
      </c>
      <c r="E207" s="809">
        <v>206146</v>
      </c>
      <c r="F207" s="867">
        <v>206146</v>
      </c>
      <c r="G207" s="795">
        <v>720</v>
      </c>
      <c r="H207" s="799">
        <v>1470</v>
      </c>
      <c r="I207" s="794">
        <v>360</v>
      </c>
      <c r="J207" s="810">
        <v>2550</v>
      </c>
      <c r="K207" s="811" t="s">
        <v>914</v>
      </c>
      <c r="M207" s="793">
        <v>0</v>
      </c>
      <c r="N207" s="799">
        <v>0</v>
      </c>
      <c r="O207" s="795">
        <v>0</v>
      </c>
      <c r="P207" s="794">
        <v>0</v>
      </c>
      <c r="Q207" s="796">
        <v>0</v>
      </c>
      <c r="R207" s="797">
        <v>3.0290000000000001E-2</v>
      </c>
      <c r="S207" s="794">
        <v>22</v>
      </c>
      <c r="T207" s="795">
        <v>45</v>
      </c>
      <c r="U207" s="794">
        <v>11</v>
      </c>
      <c r="V207" s="801">
        <v>78</v>
      </c>
      <c r="W207" s="802">
        <v>78</v>
      </c>
      <c r="Y207" s="793">
        <v>0</v>
      </c>
      <c r="Z207" s="795">
        <v>0</v>
      </c>
      <c r="AA207" s="795">
        <v>0</v>
      </c>
      <c r="AB207" s="794">
        <v>0</v>
      </c>
      <c r="AC207" s="802">
        <v>0</v>
      </c>
      <c r="AE207" s="793">
        <v>0</v>
      </c>
      <c r="AF207" s="795">
        <v>0</v>
      </c>
      <c r="AG207" s="795">
        <v>0</v>
      </c>
      <c r="AH207" s="794">
        <v>0</v>
      </c>
      <c r="AI207" s="802">
        <v>0</v>
      </c>
      <c r="AK207" s="923">
        <v>19660.5</v>
      </c>
      <c r="AL207" s="803">
        <v>0</v>
      </c>
      <c r="AM207" s="803">
        <v>0</v>
      </c>
      <c r="AN207" s="804">
        <v>0</v>
      </c>
      <c r="AO207" s="804">
        <v>0</v>
      </c>
      <c r="AP207" s="805">
        <v>19660.5</v>
      </c>
      <c r="AR207" s="805">
        <v>0</v>
      </c>
      <c r="AS207" s="805">
        <v>19660.5</v>
      </c>
      <c r="AU207" s="807">
        <v>0</v>
      </c>
      <c r="AW207" s="759" t="s">
        <v>667</v>
      </c>
      <c r="AX207" s="1173">
        <f t="shared" si="4"/>
        <v>2550</v>
      </c>
    </row>
    <row r="208" spans="1:50" s="820" customFormat="1" x14ac:dyDescent="0.25">
      <c r="A208" s="759" t="s">
        <v>1114</v>
      </c>
      <c r="B208" s="759" t="s">
        <v>669</v>
      </c>
      <c r="C208" s="922" t="s">
        <v>669</v>
      </c>
      <c r="D208" s="809" t="s">
        <v>1115</v>
      </c>
      <c r="E208" s="809" t="s">
        <v>668</v>
      </c>
      <c r="F208" s="867" t="s">
        <v>668</v>
      </c>
      <c r="G208" s="795">
        <v>3564</v>
      </c>
      <c r="H208" s="799">
        <v>2688</v>
      </c>
      <c r="I208" s="794">
        <v>2640</v>
      </c>
      <c r="J208" s="810">
        <v>8892</v>
      </c>
      <c r="K208" s="811" t="s">
        <v>914</v>
      </c>
      <c r="M208" s="793">
        <v>0.95542000000000005</v>
      </c>
      <c r="N208" s="799">
        <v>3384</v>
      </c>
      <c r="O208" s="795">
        <v>2478</v>
      </c>
      <c r="P208" s="794">
        <v>2640</v>
      </c>
      <c r="Q208" s="796">
        <v>8502</v>
      </c>
      <c r="R208" s="797">
        <v>6.1100000000000002E-2</v>
      </c>
      <c r="S208" s="794">
        <v>218</v>
      </c>
      <c r="T208" s="795">
        <v>164</v>
      </c>
      <c r="U208" s="794">
        <v>161</v>
      </c>
      <c r="V208" s="801">
        <v>543</v>
      </c>
      <c r="W208" s="802">
        <v>9045</v>
      </c>
      <c r="Y208" s="793">
        <v>0</v>
      </c>
      <c r="Z208" s="795">
        <v>0</v>
      </c>
      <c r="AA208" s="795">
        <v>0</v>
      </c>
      <c r="AB208" s="794">
        <v>0</v>
      </c>
      <c r="AC208" s="802">
        <v>0</v>
      </c>
      <c r="AE208" s="793">
        <v>0</v>
      </c>
      <c r="AF208" s="795">
        <v>0</v>
      </c>
      <c r="AG208" s="795">
        <v>0</v>
      </c>
      <c r="AH208" s="794">
        <v>0</v>
      </c>
      <c r="AI208" s="802">
        <v>0</v>
      </c>
      <c r="AK208" s="923">
        <v>68557.319999999992</v>
      </c>
      <c r="AL208" s="803">
        <v>0</v>
      </c>
      <c r="AM208" s="803">
        <v>0</v>
      </c>
      <c r="AN208" s="804">
        <v>0</v>
      </c>
      <c r="AO208" s="804">
        <v>0</v>
      </c>
      <c r="AP208" s="805">
        <v>68557.319999999992</v>
      </c>
      <c r="AR208" s="805">
        <v>0</v>
      </c>
      <c r="AS208" s="805">
        <v>68557.319999999992</v>
      </c>
      <c r="AU208" s="807">
        <v>0</v>
      </c>
      <c r="AW208" s="759" t="s">
        <v>669</v>
      </c>
      <c r="AX208" s="1173">
        <f t="shared" si="4"/>
        <v>8892</v>
      </c>
    </row>
    <row r="209" spans="1:50" s="820" customFormat="1" x14ac:dyDescent="0.25">
      <c r="A209" s="759" t="s">
        <v>1259</v>
      </c>
      <c r="B209" s="759" t="s">
        <v>1260</v>
      </c>
      <c r="C209" s="922" t="s">
        <v>1260</v>
      </c>
      <c r="D209" s="809" t="s">
        <v>1261</v>
      </c>
      <c r="E209" s="936" t="s">
        <v>1262</v>
      </c>
      <c r="F209" s="1166" t="s">
        <v>1262</v>
      </c>
      <c r="G209" s="795">
        <v>0</v>
      </c>
      <c r="H209" s="799">
        <v>0</v>
      </c>
      <c r="I209" s="794">
        <v>0</v>
      </c>
      <c r="J209" s="810">
        <v>0</v>
      </c>
      <c r="K209" s="811" t="s">
        <v>914</v>
      </c>
      <c r="M209" s="793">
        <v>0</v>
      </c>
      <c r="N209" s="799">
        <v>0</v>
      </c>
      <c r="O209" s="795">
        <v>0</v>
      </c>
      <c r="P209" s="794">
        <v>0</v>
      </c>
      <c r="Q209" s="796">
        <v>0</v>
      </c>
      <c r="R209" s="797">
        <v>0</v>
      </c>
      <c r="S209" s="794">
        <v>0</v>
      </c>
      <c r="T209" s="795">
        <v>0</v>
      </c>
      <c r="U209" s="794">
        <v>0</v>
      </c>
      <c r="V209" s="801">
        <v>0</v>
      </c>
      <c r="W209" s="802">
        <v>0</v>
      </c>
      <c r="Y209" s="793">
        <v>0</v>
      </c>
      <c r="Z209" s="795">
        <v>0</v>
      </c>
      <c r="AA209" s="795">
        <v>0</v>
      </c>
      <c r="AB209" s="794">
        <v>0</v>
      </c>
      <c r="AC209" s="802">
        <v>0</v>
      </c>
      <c r="AE209" s="793">
        <v>0</v>
      </c>
      <c r="AF209" s="795">
        <v>0</v>
      </c>
      <c r="AG209" s="795">
        <v>0</v>
      </c>
      <c r="AH209" s="794">
        <v>0</v>
      </c>
      <c r="AI209" s="802">
        <v>0</v>
      </c>
      <c r="AK209" s="923">
        <v>0</v>
      </c>
      <c r="AL209" s="803">
        <v>0</v>
      </c>
      <c r="AM209" s="803">
        <v>0</v>
      </c>
      <c r="AN209" s="804">
        <v>0</v>
      </c>
      <c r="AO209" s="804">
        <v>0</v>
      </c>
      <c r="AP209" s="805">
        <v>0</v>
      </c>
      <c r="AR209" s="805">
        <v>0</v>
      </c>
      <c r="AS209" s="805">
        <v>0</v>
      </c>
      <c r="AU209" s="807">
        <v>0</v>
      </c>
      <c r="AW209" s="759" t="e">
        <v>#N/A</v>
      </c>
      <c r="AX209" s="1173">
        <f t="shared" si="4"/>
        <v>0</v>
      </c>
    </row>
    <row r="210" spans="1:50" s="820" customFormat="1" x14ac:dyDescent="0.25">
      <c r="A210" s="759" t="s">
        <v>1263</v>
      </c>
      <c r="B210" s="759" t="s">
        <v>1264</v>
      </c>
      <c r="C210" s="922" t="s">
        <v>1264</v>
      </c>
      <c r="D210" s="809" t="s">
        <v>1265</v>
      </c>
      <c r="E210" s="942" t="s">
        <v>1266</v>
      </c>
      <c r="F210" s="1170" t="s">
        <v>1266</v>
      </c>
      <c r="G210" s="795">
        <v>0</v>
      </c>
      <c r="H210" s="799">
        <v>0</v>
      </c>
      <c r="I210" s="794">
        <v>0</v>
      </c>
      <c r="J210" s="810">
        <v>0</v>
      </c>
      <c r="K210" s="811" t="s">
        <v>766</v>
      </c>
      <c r="M210" s="793">
        <v>0</v>
      </c>
      <c r="N210" s="799">
        <v>0</v>
      </c>
      <c r="O210" s="795">
        <v>0</v>
      </c>
      <c r="P210" s="794">
        <v>0</v>
      </c>
      <c r="Q210" s="796">
        <v>0</v>
      </c>
      <c r="R210" s="797">
        <v>0</v>
      </c>
      <c r="S210" s="794">
        <v>0</v>
      </c>
      <c r="T210" s="795">
        <v>0</v>
      </c>
      <c r="U210" s="794">
        <v>0</v>
      </c>
      <c r="V210" s="801">
        <v>0</v>
      </c>
      <c r="W210" s="802">
        <v>0</v>
      </c>
      <c r="Y210" s="793">
        <v>0</v>
      </c>
      <c r="Z210" s="795">
        <v>0</v>
      </c>
      <c r="AA210" s="795">
        <v>0</v>
      </c>
      <c r="AB210" s="794">
        <v>0</v>
      </c>
      <c r="AC210" s="802">
        <v>0</v>
      </c>
      <c r="AE210" s="793">
        <v>0</v>
      </c>
      <c r="AF210" s="795">
        <v>0</v>
      </c>
      <c r="AG210" s="795">
        <v>0</v>
      </c>
      <c r="AH210" s="794">
        <v>0</v>
      </c>
      <c r="AI210" s="802">
        <v>0</v>
      </c>
      <c r="AK210" s="923">
        <v>0</v>
      </c>
      <c r="AL210" s="803">
        <v>0</v>
      </c>
      <c r="AM210" s="803">
        <v>0</v>
      </c>
      <c r="AN210" s="804">
        <v>0</v>
      </c>
      <c r="AO210" s="804">
        <v>0</v>
      </c>
      <c r="AP210" s="805">
        <v>0</v>
      </c>
      <c r="AR210" s="805">
        <v>0</v>
      </c>
      <c r="AS210" s="805">
        <v>0</v>
      </c>
      <c r="AU210" s="807">
        <v>0</v>
      </c>
      <c r="AW210" s="759" t="e">
        <v>#N/A</v>
      </c>
      <c r="AX210" s="1173">
        <f t="shared" si="4"/>
        <v>0</v>
      </c>
    </row>
    <row r="211" spans="1:50" s="820" customFormat="1" x14ac:dyDescent="0.25">
      <c r="A211" s="759" t="s">
        <v>1116</v>
      </c>
      <c r="B211" s="759" t="s">
        <v>670</v>
      </c>
      <c r="C211" s="922" t="s">
        <v>670</v>
      </c>
      <c r="D211" s="809" t="s">
        <v>1117</v>
      </c>
      <c r="E211" s="809">
        <v>2534321</v>
      </c>
      <c r="F211" s="867">
        <v>2534321</v>
      </c>
      <c r="G211" s="795">
        <v>2820</v>
      </c>
      <c r="H211" s="799">
        <v>4662</v>
      </c>
      <c r="I211" s="794">
        <v>2775</v>
      </c>
      <c r="J211" s="810">
        <v>10257</v>
      </c>
      <c r="K211" s="811" t="s">
        <v>914</v>
      </c>
      <c r="M211" s="793">
        <v>0.35836000000000001</v>
      </c>
      <c r="N211" s="799">
        <v>900</v>
      </c>
      <c r="O211" s="795">
        <v>1470</v>
      </c>
      <c r="P211" s="794">
        <v>1320</v>
      </c>
      <c r="Q211" s="796">
        <v>3690</v>
      </c>
      <c r="R211" s="797">
        <v>0.37931999999999999</v>
      </c>
      <c r="S211" s="794">
        <v>1070</v>
      </c>
      <c r="T211" s="795">
        <v>1768</v>
      </c>
      <c r="U211" s="794">
        <v>1053</v>
      </c>
      <c r="V211" s="801">
        <v>3891</v>
      </c>
      <c r="W211" s="802">
        <v>7581</v>
      </c>
      <c r="Y211" s="793">
        <v>0</v>
      </c>
      <c r="Z211" s="795">
        <v>0</v>
      </c>
      <c r="AA211" s="795">
        <v>0</v>
      </c>
      <c r="AB211" s="794">
        <v>0</v>
      </c>
      <c r="AC211" s="802">
        <v>0</v>
      </c>
      <c r="AE211" s="793">
        <v>0</v>
      </c>
      <c r="AF211" s="795">
        <v>0</v>
      </c>
      <c r="AG211" s="795">
        <v>0</v>
      </c>
      <c r="AH211" s="794">
        <v>0</v>
      </c>
      <c r="AI211" s="802">
        <v>0</v>
      </c>
      <c r="AK211" s="923">
        <v>79081.47</v>
      </c>
      <c r="AL211" s="803">
        <v>0</v>
      </c>
      <c r="AM211" s="803">
        <v>0</v>
      </c>
      <c r="AN211" s="804">
        <v>0</v>
      </c>
      <c r="AO211" s="804">
        <v>0</v>
      </c>
      <c r="AP211" s="805">
        <v>79081.47</v>
      </c>
      <c r="AR211" s="805">
        <v>0</v>
      </c>
      <c r="AS211" s="805">
        <v>79081.47</v>
      </c>
      <c r="AU211" s="807">
        <v>0</v>
      </c>
      <c r="AW211" s="759" t="s">
        <v>670</v>
      </c>
      <c r="AX211" s="1173">
        <f t="shared" si="4"/>
        <v>10257</v>
      </c>
    </row>
    <row r="212" spans="1:50" s="820" customFormat="1" x14ac:dyDescent="0.25">
      <c r="A212" s="759" t="s">
        <v>1118</v>
      </c>
      <c r="B212" s="759" t="s">
        <v>672</v>
      </c>
      <c r="C212" s="924" t="s">
        <v>672</v>
      </c>
      <c r="D212" s="809" t="s">
        <v>1119</v>
      </c>
      <c r="E212" s="809" t="s">
        <v>671</v>
      </c>
      <c r="F212" s="867" t="s">
        <v>671</v>
      </c>
      <c r="G212" s="795">
        <v>144</v>
      </c>
      <c r="H212" s="799">
        <v>798</v>
      </c>
      <c r="I212" s="794">
        <v>330</v>
      </c>
      <c r="J212" s="810">
        <v>1272</v>
      </c>
      <c r="K212" s="811" t="s">
        <v>914</v>
      </c>
      <c r="M212" s="793">
        <v>0</v>
      </c>
      <c r="N212" s="799">
        <v>0</v>
      </c>
      <c r="O212" s="795">
        <v>0</v>
      </c>
      <c r="P212" s="794">
        <v>0</v>
      </c>
      <c r="Q212" s="796">
        <v>0</v>
      </c>
      <c r="R212" s="797">
        <v>0.12415</v>
      </c>
      <c r="S212" s="794">
        <v>18</v>
      </c>
      <c r="T212" s="795">
        <v>99</v>
      </c>
      <c r="U212" s="794">
        <v>41</v>
      </c>
      <c r="V212" s="801">
        <v>158</v>
      </c>
      <c r="W212" s="802">
        <v>158</v>
      </c>
      <c r="Y212" s="793">
        <v>0</v>
      </c>
      <c r="Z212" s="795">
        <v>0</v>
      </c>
      <c r="AA212" s="795">
        <v>0</v>
      </c>
      <c r="AB212" s="794">
        <v>0</v>
      </c>
      <c r="AC212" s="802">
        <v>0</v>
      </c>
      <c r="AE212" s="793">
        <v>0</v>
      </c>
      <c r="AF212" s="795">
        <v>0</v>
      </c>
      <c r="AG212" s="795">
        <v>0</v>
      </c>
      <c r="AH212" s="794">
        <v>0</v>
      </c>
      <c r="AI212" s="802">
        <v>0</v>
      </c>
      <c r="AK212" s="923">
        <v>9807.1200000000008</v>
      </c>
      <c r="AL212" s="803">
        <v>0</v>
      </c>
      <c r="AM212" s="803">
        <v>0</v>
      </c>
      <c r="AN212" s="804">
        <v>0</v>
      </c>
      <c r="AO212" s="804">
        <v>0</v>
      </c>
      <c r="AP212" s="805">
        <v>9807.1200000000008</v>
      </c>
      <c r="AR212" s="805">
        <v>0</v>
      </c>
      <c r="AS212" s="805">
        <v>9807.1200000000008</v>
      </c>
      <c r="AU212" s="807">
        <v>0</v>
      </c>
      <c r="AW212" s="759" t="s">
        <v>672</v>
      </c>
      <c r="AX212" s="1173">
        <f t="shared" si="4"/>
        <v>1272</v>
      </c>
    </row>
    <row r="213" spans="1:50" s="820" customFormat="1" x14ac:dyDescent="0.25">
      <c r="A213" s="759" t="s">
        <v>1120</v>
      </c>
      <c r="B213" s="759" t="s">
        <v>674</v>
      </c>
      <c r="C213" s="922" t="s">
        <v>674</v>
      </c>
      <c r="D213" s="809" t="s">
        <v>1121</v>
      </c>
      <c r="E213" s="809" t="s">
        <v>673</v>
      </c>
      <c r="F213" s="867" t="s">
        <v>673</v>
      </c>
      <c r="G213" s="795">
        <v>1500</v>
      </c>
      <c r="H213" s="799">
        <v>2072</v>
      </c>
      <c r="I213" s="794">
        <v>1287</v>
      </c>
      <c r="J213" s="810">
        <v>4859</v>
      </c>
      <c r="K213" s="811" t="s">
        <v>766</v>
      </c>
      <c r="M213" s="793">
        <v>0.63390999999999997</v>
      </c>
      <c r="N213" s="799">
        <v>1122</v>
      </c>
      <c r="O213" s="795">
        <v>868</v>
      </c>
      <c r="P213" s="794">
        <v>1122</v>
      </c>
      <c r="Q213" s="796">
        <v>3112</v>
      </c>
      <c r="R213" s="797">
        <v>0.26723000000000002</v>
      </c>
      <c r="S213" s="794">
        <v>401</v>
      </c>
      <c r="T213" s="795">
        <v>554</v>
      </c>
      <c r="U213" s="794">
        <v>344</v>
      </c>
      <c r="V213" s="801">
        <v>1299</v>
      </c>
      <c r="W213" s="802">
        <v>4411</v>
      </c>
      <c r="Y213" s="793">
        <v>0</v>
      </c>
      <c r="Z213" s="795">
        <v>0</v>
      </c>
      <c r="AA213" s="795">
        <v>0</v>
      </c>
      <c r="AB213" s="794">
        <v>0</v>
      </c>
      <c r="AC213" s="802">
        <v>0</v>
      </c>
      <c r="AE213" s="793">
        <v>0</v>
      </c>
      <c r="AF213" s="795">
        <v>0</v>
      </c>
      <c r="AG213" s="795">
        <v>0</v>
      </c>
      <c r="AH213" s="794">
        <v>0</v>
      </c>
      <c r="AI213" s="802">
        <v>0</v>
      </c>
      <c r="AK213" s="923">
        <v>37462.89</v>
      </c>
      <c r="AL213" s="803">
        <v>0</v>
      </c>
      <c r="AM213" s="803">
        <v>0</v>
      </c>
      <c r="AN213" s="804">
        <v>0</v>
      </c>
      <c r="AO213" s="804">
        <v>0</v>
      </c>
      <c r="AP213" s="805">
        <v>37462.89</v>
      </c>
      <c r="AR213" s="805">
        <v>0</v>
      </c>
      <c r="AS213" s="805">
        <v>37462.89</v>
      </c>
      <c r="AU213" s="807">
        <v>0</v>
      </c>
      <c r="AW213" s="759" t="s">
        <v>674</v>
      </c>
      <c r="AX213" s="1173">
        <f t="shared" si="4"/>
        <v>4859</v>
      </c>
    </row>
    <row r="214" spans="1:50" s="820" customFormat="1" x14ac:dyDescent="0.25">
      <c r="A214" s="759" t="s">
        <v>1122</v>
      </c>
      <c r="B214" s="759" t="s">
        <v>676</v>
      </c>
      <c r="C214" s="934" t="s">
        <v>676</v>
      </c>
      <c r="D214" s="809" t="s">
        <v>1123</v>
      </c>
      <c r="E214" s="929" t="s">
        <v>675</v>
      </c>
      <c r="F214" s="1163" t="s">
        <v>675</v>
      </c>
      <c r="G214" s="795">
        <v>5010</v>
      </c>
      <c r="H214" s="799">
        <v>8092</v>
      </c>
      <c r="I214" s="794">
        <v>3517.5</v>
      </c>
      <c r="J214" s="810">
        <v>16619.5</v>
      </c>
      <c r="K214" s="811" t="s">
        <v>766</v>
      </c>
      <c r="M214" s="793">
        <v>0.95289999999999997</v>
      </c>
      <c r="N214" s="799">
        <v>4650</v>
      </c>
      <c r="O214" s="795">
        <v>7672</v>
      </c>
      <c r="P214" s="794">
        <v>3517.5</v>
      </c>
      <c r="Q214" s="796">
        <v>15839.5</v>
      </c>
      <c r="R214" s="797">
        <v>9.9430000000000004E-2</v>
      </c>
      <c r="S214" s="794">
        <v>498</v>
      </c>
      <c r="T214" s="795">
        <v>805</v>
      </c>
      <c r="U214" s="794">
        <v>350</v>
      </c>
      <c r="V214" s="801">
        <v>1653</v>
      </c>
      <c r="W214" s="802">
        <v>17492.5</v>
      </c>
      <c r="Y214" s="793">
        <v>0</v>
      </c>
      <c r="Z214" s="795">
        <v>0</v>
      </c>
      <c r="AA214" s="795">
        <v>0</v>
      </c>
      <c r="AB214" s="794">
        <v>0</v>
      </c>
      <c r="AC214" s="802">
        <v>0</v>
      </c>
      <c r="AE214" s="793">
        <v>0</v>
      </c>
      <c r="AF214" s="795">
        <v>0</v>
      </c>
      <c r="AG214" s="795">
        <v>0</v>
      </c>
      <c r="AH214" s="794">
        <v>0</v>
      </c>
      <c r="AI214" s="802">
        <v>0</v>
      </c>
      <c r="AK214" s="923">
        <v>128136.345</v>
      </c>
      <c r="AL214" s="803">
        <v>0</v>
      </c>
      <c r="AM214" s="803">
        <v>0</v>
      </c>
      <c r="AN214" s="804">
        <v>0</v>
      </c>
      <c r="AO214" s="804">
        <v>0</v>
      </c>
      <c r="AP214" s="805">
        <v>128136.345</v>
      </c>
      <c r="AR214" s="805">
        <v>0</v>
      </c>
      <c r="AS214" s="805">
        <v>128136.345</v>
      </c>
      <c r="AU214" s="807">
        <v>0</v>
      </c>
      <c r="AW214" s="759" t="s">
        <v>676</v>
      </c>
      <c r="AX214" s="1173">
        <f t="shared" si="4"/>
        <v>16619.5</v>
      </c>
    </row>
    <row r="215" spans="1:50" s="820" customFormat="1" x14ac:dyDescent="0.25">
      <c r="A215" s="759" t="s">
        <v>1124</v>
      </c>
      <c r="B215" s="759" t="s">
        <v>678</v>
      </c>
      <c r="C215" s="922" t="s">
        <v>678</v>
      </c>
      <c r="D215" s="809" t="s">
        <v>1125</v>
      </c>
      <c r="E215" s="809" t="s">
        <v>677</v>
      </c>
      <c r="F215" s="867" t="s">
        <v>677</v>
      </c>
      <c r="G215" s="795">
        <v>2985</v>
      </c>
      <c r="H215" s="799">
        <v>2310</v>
      </c>
      <c r="I215" s="794">
        <v>2640</v>
      </c>
      <c r="J215" s="810">
        <v>7935</v>
      </c>
      <c r="K215" s="811" t="s">
        <v>914</v>
      </c>
      <c r="M215" s="793">
        <v>0.24259</v>
      </c>
      <c r="N215" s="799">
        <v>735</v>
      </c>
      <c r="O215" s="795">
        <v>840</v>
      </c>
      <c r="P215" s="794">
        <v>330</v>
      </c>
      <c r="Q215" s="796">
        <v>1905</v>
      </c>
      <c r="R215" s="797">
        <v>0.26667000000000002</v>
      </c>
      <c r="S215" s="794">
        <v>796</v>
      </c>
      <c r="T215" s="795">
        <v>616</v>
      </c>
      <c r="U215" s="794">
        <v>704</v>
      </c>
      <c r="V215" s="801">
        <v>2116</v>
      </c>
      <c r="W215" s="802">
        <v>4021</v>
      </c>
      <c r="Y215" s="793">
        <v>0</v>
      </c>
      <c r="Z215" s="795">
        <v>0</v>
      </c>
      <c r="AA215" s="795">
        <v>0</v>
      </c>
      <c r="AB215" s="794">
        <v>0</v>
      </c>
      <c r="AC215" s="802">
        <v>0</v>
      </c>
      <c r="AE215" s="793">
        <v>0</v>
      </c>
      <c r="AF215" s="795">
        <v>0</v>
      </c>
      <c r="AG215" s="795">
        <v>0</v>
      </c>
      <c r="AH215" s="794">
        <v>0</v>
      </c>
      <c r="AI215" s="802">
        <v>0</v>
      </c>
      <c r="AK215" s="923">
        <v>61178.85</v>
      </c>
      <c r="AL215" s="803">
        <v>0</v>
      </c>
      <c r="AM215" s="803">
        <v>0</v>
      </c>
      <c r="AN215" s="804">
        <v>0</v>
      </c>
      <c r="AO215" s="804">
        <v>0</v>
      </c>
      <c r="AP215" s="805">
        <v>61178.85</v>
      </c>
      <c r="AR215" s="805">
        <v>0</v>
      </c>
      <c r="AS215" s="805">
        <v>61178.85</v>
      </c>
      <c r="AU215" s="807">
        <v>0</v>
      </c>
      <c r="AW215" s="759" t="s">
        <v>678</v>
      </c>
      <c r="AX215" s="1173">
        <f t="shared" si="4"/>
        <v>7935</v>
      </c>
    </row>
    <row r="216" spans="1:50" s="820" customFormat="1" x14ac:dyDescent="0.25">
      <c r="A216" s="759" t="s">
        <v>1126</v>
      </c>
      <c r="B216" s="759" t="s">
        <v>680</v>
      </c>
      <c r="C216" s="922" t="s">
        <v>680</v>
      </c>
      <c r="D216" s="809" t="s">
        <v>1127</v>
      </c>
      <c r="E216" s="809" t="s">
        <v>679</v>
      </c>
      <c r="F216" s="867" t="s">
        <v>679</v>
      </c>
      <c r="G216" s="795">
        <v>3240</v>
      </c>
      <c r="H216" s="799">
        <v>3704.4000000000005</v>
      </c>
      <c r="I216" s="794">
        <v>3252</v>
      </c>
      <c r="J216" s="810">
        <v>10196.400000000001</v>
      </c>
      <c r="K216" s="811" t="s">
        <v>914</v>
      </c>
      <c r="M216" s="793">
        <v>0.74934999999999996</v>
      </c>
      <c r="N216" s="799">
        <v>2700</v>
      </c>
      <c r="O216" s="795">
        <v>2377.2000000000003</v>
      </c>
      <c r="P216" s="794">
        <v>2592</v>
      </c>
      <c r="Q216" s="796">
        <v>7669.2000000000007</v>
      </c>
      <c r="R216" s="797">
        <v>6.8830000000000002E-2</v>
      </c>
      <c r="S216" s="794">
        <v>223</v>
      </c>
      <c r="T216" s="795">
        <v>255</v>
      </c>
      <c r="U216" s="794">
        <v>224</v>
      </c>
      <c r="V216" s="801">
        <v>702</v>
      </c>
      <c r="W216" s="802">
        <v>8371.2000000000007</v>
      </c>
      <c r="Y216" s="793">
        <v>0</v>
      </c>
      <c r="Z216" s="795">
        <v>0</v>
      </c>
      <c r="AA216" s="795">
        <v>0</v>
      </c>
      <c r="AB216" s="794">
        <v>0</v>
      </c>
      <c r="AC216" s="802">
        <v>0</v>
      </c>
      <c r="AE216" s="793">
        <v>0</v>
      </c>
      <c r="AF216" s="795">
        <v>0</v>
      </c>
      <c r="AG216" s="795">
        <v>0</v>
      </c>
      <c r="AH216" s="794">
        <v>0</v>
      </c>
      <c r="AI216" s="802">
        <v>0</v>
      </c>
      <c r="AK216" s="923">
        <v>78614.244000000006</v>
      </c>
      <c r="AL216" s="803">
        <v>0</v>
      </c>
      <c r="AM216" s="803">
        <v>0</v>
      </c>
      <c r="AN216" s="804">
        <v>0</v>
      </c>
      <c r="AO216" s="804">
        <v>0</v>
      </c>
      <c r="AP216" s="805">
        <v>78614.244000000006</v>
      </c>
      <c r="AR216" s="805">
        <v>0</v>
      </c>
      <c r="AS216" s="805">
        <v>78614.244000000006</v>
      </c>
      <c r="AU216" s="807">
        <v>0</v>
      </c>
      <c r="AW216" s="759" t="s">
        <v>680</v>
      </c>
      <c r="AX216" s="1173">
        <f t="shared" si="4"/>
        <v>10196.400000000001</v>
      </c>
    </row>
    <row r="217" spans="1:50" s="820" customFormat="1" x14ac:dyDescent="0.25">
      <c r="A217" s="759" t="s">
        <v>1128</v>
      </c>
      <c r="B217" s="759" t="s">
        <v>682</v>
      </c>
      <c r="C217" s="924" t="s">
        <v>682</v>
      </c>
      <c r="D217" s="809" t="s">
        <v>1129</v>
      </c>
      <c r="E217" s="809" t="s">
        <v>681</v>
      </c>
      <c r="F217" s="867" t="s">
        <v>681</v>
      </c>
      <c r="G217" s="795">
        <v>2520</v>
      </c>
      <c r="H217" s="799">
        <v>2702</v>
      </c>
      <c r="I217" s="794">
        <v>2310</v>
      </c>
      <c r="J217" s="810">
        <v>7532</v>
      </c>
      <c r="K217" s="811" t="s">
        <v>766</v>
      </c>
      <c r="M217" s="793">
        <v>0.90485000000000004</v>
      </c>
      <c r="N217" s="799">
        <v>2340</v>
      </c>
      <c r="O217" s="795">
        <v>2492</v>
      </c>
      <c r="P217" s="794">
        <v>1980</v>
      </c>
      <c r="Q217" s="796">
        <v>6812</v>
      </c>
      <c r="R217" s="797">
        <v>4.2720000000000001E-2</v>
      </c>
      <c r="S217" s="794">
        <v>108</v>
      </c>
      <c r="T217" s="795">
        <v>115</v>
      </c>
      <c r="U217" s="794">
        <v>99</v>
      </c>
      <c r="V217" s="801">
        <v>322</v>
      </c>
      <c r="W217" s="802">
        <v>7134</v>
      </c>
      <c r="Y217" s="793">
        <v>0</v>
      </c>
      <c r="Z217" s="795">
        <v>0</v>
      </c>
      <c r="AA217" s="795">
        <v>0</v>
      </c>
      <c r="AB217" s="794">
        <v>0</v>
      </c>
      <c r="AC217" s="802">
        <v>0</v>
      </c>
      <c r="AE217" s="793">
        <v>0</v>
      </c>
      <c r="AF217" s="795">
        <v>0</v>
      </c>
      <c r="AG217" s="795">
        <v>0</v>
      </c>
      <c r="AH217" s="794">
        <v>0</v>
      </c>
      <c r="AI217" s="802">
        <v>0</v>
      </c>
      <c r="AK217" s="923">
        <v>58071.72</v>
      </c>
      <c r="AL217" s="803">
        <v>0</v>
      </c>
      <c r="AM217" s="803">
        <v>0</v>
      </c>
      <c r="AN217" s="804">
        <v>0</v>
      </c>
      <c r="AO217" s="804">
        <v>0</v>
      </c>
      <c r="AP217" s="805">
        <v>58071.72</v>
      </c>
      <c r="AR217" s="805">
        <v>0</v>
      </c>
      <c r="AS217" s="805">
        <v>58071.72</v>
      </c>
      <c r="AU217" s="807">
        <v>0</v>
      </c>
      <c r="AW217" s="759" t="s">
        <v>682</v>
      </c>
      <c r="AX217" s="1173">
        <f t="shared" si="4"/>
        <v>7532</v>
      </c>
    </row>
    <row r="218" spans="1:50" s="820" customFormat="1" x14ac:dyDescent="0.25">
      <c r="A218" s="759" t="s">
        <v>1130</v>
      </c>
      <c r="B218" s="759" t="s">
        <v>684</v>
      </c>
      <c r="C218" s="922" t="s">
        <v>684</v>
      </c>
      <c r="D218" s="809" t="s">
        <v>1131</v>
      </c>
      <c r="E218" s="809" t="s">
        <v>683</v>
      </c>
      <c r="F218" s="867" t="s">
        <v>683</v>
      </c>
      <c r="G218" s="795">
        <v>1008</v>
      </c>
      <c r="H218" s="799">
        <v>1218</v>
      </c>
      <c r="I218" s="794">
        <v>594</v>
      </c>
      <c r="J218" s="810">
        <v>2820</v>
      </c>
      <c r="K218" s="811" t="s">
        <v>766</v>
      </c>
      <c r="M218" s="793">
        <v>0.16098999999999999</v>
      </c>
      <c r="N218" s="799">
        <v>144</v>
      </c>
      <c r="O218" s="795">
        <v>210</v>
      </c>
      <c r="P218" s="794">
        <v>99</v>
      </c>
      <c r="Q218" s="796">
        <v>453</v>
      </c>
      <c r="R218" s="797">
        <v>0.31991999999999998</v>
      </c>
      <c r="S218" s="794">
        <v>322</v>
      </c>
      <c r="T218" s="795">
        <v>390</v>
      </c>
      <c r="U218" s="794">
        <v>190</v>
      </c>
      <c r="V218" s="801">
        <v>902</v>
      </c>
      <c r="W218" s="802">
        <v>1355</v>
      </c>
      <c r="Y218" s="793">
        <v>0</v>
      </c>
      <c r="Z218" s="795">
        <v>0</v>
      </c>
      <c r="AA218" s="795">
        <v>0</v>
      </c>
      <c r="AB218" s="794">
        <v>0</v>
      </c>
      <c r="AC218" s="802">
        <v>0</v>
      </c>
      <c r="AE218" s="793">
        <v>0</v>
      </c>
      <c r="AF218" s="795">
        <v>0</v>
      </c>
      <c r="AG218" s="795">
        <v>0</v>
      </c>
      <c r="AH218" s="794">
        <v>0</v>
      </c>
      <c r="AI218" s="802">
        <v>0</v>
      </c>
      <c r="AK218" s="923">
        <v>21742.2</v>
      </c>
      <c r="AL218" s="803">
        <v>0</v>
      </c>
      <c r="AM218" s="803">
        <v>0</v>
      </c>
      <c r="AN218" s="804">
        <v>0</v>
      </c>
      <c r="AO218" s="804">
        <v>0</v>
      </c>
      <c r="AP218" s="805">
        <v>21742.2</v>
      </c>
      <c r="AR218" s="805">
        <v>0</v>
      </c>
      <c r="AS218" s="805">
        <v>21742.2</v>
      </c>
      <c r="AU218" s="807">
        <v>0</v>
      </c>
      <c r="AW218" s="759" t="s">
        <v>684</v>
      </c>
      <c r="AX218" s="1173">
        <f t="shared" si="4"/>
        <v>2820</v>
      </c>
    </row>
    <row r="219" spans="1:50" s="820" customFormat="1" x14ac:dyDescent="0.25">
      <c r="A219" s="759" t="s">
        <v>1132</v>
      </c>
      <c r="B219" s="759" t="s">
        <v>686</v>
      </c>
      <c r="C219" s="922" t="s">
        <v>686</v>
      </c>
      <c r="D219" s="809" t="s">
        <v>1133</v>
      </c>
      <c r="E219" s="809" t="s">
        <v>685</v>
      </c>
      <c r="F219" s="867" t="s">
        <v>685</v>
      </c>
      <c r="G219" s="795">
        <v>0</v>
      </c>
      <c r="H219" s="799">
        <v>0</v>
      </c>
      <c r="I219" s="794">
        <v>0</v>
      </c>
      <c r="J219" s="810">
        <v>0</v>
      </c>
      <c r="K219" s="811" t="s">
        <v>766</v>
      </c>
      <c r="M219" s="793">
        <v>0</v>
      </c>
      <c r="N219" s="799">
        <v>0</v>
      </c>
      <c r="O219" s="795">
        <v>0</v>
      </c>
      <c r="P219" s="794">
        <v>0</v>
      </c>
      <c r="Q219" s="796">
        <v>0</v>
      </c>
      <c r="R219" s="797">
        <v>0</v>
      </c>
      <c r="S219" s="794">
        <v>0</v>
      </c>
      <c r="T219" s="795">
        <v>0</v>
      </c>
      <c r="U219" s="794">
        <v>0</v>
      </c>
      <c r="V219" s="801">
        <v>0</v>
      </c>
      <c r="W219" s="802">
        <v>0</v>
      </c>
      <c r="Y219" s="793">
        <v>0</v>
      </c>
      <c r="Z219" s="795">
        <v>0</v>
      </c>
      <c r="AA219" s="795">
        <v>0</v>
      </c>
      <c r="AB219" s="794">
        <v>0</v>
      </c>
      <c r="AC219" s="802">
        <v>0</v>
      </c>
      <c r="AE219" s="793">
        <v>0</v>
      </c>
      <c r="AF219" s="795">
        <v>0</v>
      </c>
      <c r="AG219" s="795">
        <v>0</v>
      </c>
      <c r="AH219" s="794">
        <v>0</v>
      </c>
      <c r="AI219" s="802">
        <v>0</v>
      </c>
      <c r="AK219" s="923">
        <v>0</v>
      </c>
      <c r="AL219" s="803">
        <v>0</v>
      </c>
      <c r="AM219" s="803">
        <v>0</v>
      </c>
      <c r="AN219" s="804">
        <v>0</v>
      </c>
      <c r="AO219" s="804">
        <v>0</v>
      </c>
      <c r="AP219" s="805">
        <v>0</v>
      </c>
      <c r="AR219" s="805">
        <v>0</v>
      </c>
      <c r="AS219" s="805">
        <v>0</v>
      </c>
      <c r="AU219" s="807">
        <v>0</v>
      </c>
      <c r="AW219" s="759" t="s">
        <v>686</v>
      </c>
      <c r="AX219" s="1173">
        <f t="shared" si="4"/>
        <v>0</v>
      </c>
    </row>
    <row r="220" spans="1:50" s="820" customFormat="1" x14ac:dyDescent="0.25">
      <c r="A220" s="759" t="s">
        <v>1134</v>
      </c>
      <c r="B220" s="759" t="s">
        <v>687</v>
      </c>
      <c r="C220" s="931" t="s">
        <v>687</v>
      </c>
      <c r="D220" s="809" t="s">
        <v>1135</v>
      </c>
      <c r="E220" s="809">
        <v>206154</v>
      </c>
      <c r="F220" s="867">
        <v>206154</v>
      </c>
      <c r="G220" s="795">
        <v>0</v>
      </c>
      <c r="H220" s="799">
        <v>1890</v>
      </c>
      <c r="I220" s="794">
        <v>0</v>
      </c>
      <c r="J220" s="810">
        <v>1890</v>
      </c>
      <c r="K220" s="811" t="s">
        <v>766</v>
      </c>
      <c r="M220" s="793">
        <v>0.80891999999999997</v>
      </c>
      <c r="N220" s="799">
        <v>0</v>
      </c>
      <c r="O220" s="795">
        <v>1470</v>
      </c>
      <c r="P220" s="794">
        <v>330</v>
      </c>
      <c r="Q220" s="796">
        <v>1800</v>
      </c>
      <c r="R220" s="797">
        <v>0.26114999999999999</v>
      </c>
      <c r="S220" s="794">
        <v>0</v>
      </c>
      <c r="T220" s="795">
        <v>494</v>
      </c>
      <c r="U220" s="794">
        <v>0</v>
      </c>
      <c r="V220" s="801">
        <v>494</v>
      </c>
      <c r="W220" s="802">
        <v>2294</v>
      </c>
      <c r="Y220" s="793">
        <v>0</v>
      </c>
      <c r="Z220" s="795">
        <v>0</v>
      </c>
      <c r="AA220" s="795">
        <v>0</v>
      </c>
      <c r="AB220" s="794">
        <v>0</v>
      </c>
      <c r="AC220" s="802">
        <v>0</v>
      </c>
      <c r="AE220" s="793">
        <v>0</v>
      </c>
      <c r="AF220" s="795">
        <v>0</v>
      </c>
      <c r="AG220" s="795">
        <v>0</v>
      </c>
      <c r="AH220" s="794">
        <v>0</v>
      </c>
      <c r="AI220" s="802">
        <v>0</v>
      </c>
      <c r="AK220" s="923">
        <v>14571.9</v>
      </c>
      <c r="AL220" s="803">
        <v>0</v>
      </c>
      <c r="AM220" s="803">
        <v>0</v>
      </c>
      <c r="AN220" s="804">
        <v>0</v>
      </c>
      <c r="AO220" s="804">
        <v>0</v>
      </c>
      <c r="AP220" s="805">
        <v>14571.9</v>
      </c>
      <c r="AR220" s="805">
        <v>0</v>
      </c>
      <c r="AS220" s="805">
        <v>14571.9</v>
      </c>
      <c r="AU220" s="807">
        <v>0</v>
      </c>
      <c r="AW220" s="759" t="s">
        <v>687</v>
      </c>
      <c r="AX220" s="1173">
        <f t="shared" si="4"/>
        <v>1890</v>
      </c>
    </row>
    <row r="221" spans="1:50" s="820" customFormat="1" x14ac:dyDescent="0.25">
      <c r="A221" s="759" t="s">
        <v>1267</v>
      </c>
      <c r="B221" s="759" t="s">
        <v>1268</v>
      </c>
      <c r="C221" s="927" t="s">
        <v>1268</v>
      </c>
      <c r="D221" s="809" t="s">
        <v>1269</v>
      </c>
      <c r="E221" s="809" t="s">
        <v>1270</v>
      </c>
      <c r="F221" s="867" t="s">
        <v>1270</v>
      </c>
      <c r="G221" s="795">
        <v>0</v>
      </c>
      <c r="H221" s="799">
        <v>0</v>
      </c>
      <c r="I221" s="794">
        <v>0</v>
      </c>
      <c r="J221" s="810">
        <v>0</v>
      </c>
      <c r="K221" s="811" t="s">
        <v>914</v>
      </c>
      <c r="M221" s="793">
        <v>0</v>
      </c>
      <c r="N221" s="799">
        <v>0</v>
      </c>
      <c r="O221" s="795">
        <v>0</v>
      </c>
      <c r="P221" s="794">
        <v>0</v>
      </c>
      <c r="Q221" s="796">
        <v>0</v>
      </c>
      <c r="R221" s="797">
        <v>0</v>
      </c>
      <c r="S221" s="794">
        <v>0</v>
      </c>
      <c r="T221" s="795">
        <v>0</v>
      </c>
      <c r="U221" s="794">
        <v>0</v>
      </c>
      <c r="V221" s="801">
        <v>0</v>
      </c>
      <c r="W221" s="802">
        <v>0</v>
      </c>
      <c r="Y221" s="793">
        <v>0</v>
      </c>
      <c r="Z221" s="795">
        <v>0</v>
      </c>
      <c r="AA221" s="795">
        <v>0</v>
      </c>
      <c r="AB221" s="794">
        <v>0</v>
      </c>
      <c r="AC221" s="802">
        <v>0</v>
      </c>
      <c r="AE221" s="793">
        <v>0</v>
      </c>
      <c r="AF221" s="795">
        <v>0</v>
      </c>
      <c r="AG221" s="795">
        <v>0</v>
      </c>
      <c r="AH221" s="794">
        <v>0</v>
      </c>
      <c r="AI221" s="802">
        <v>0</v>
      </c>
      <c r="AK221" s="923">
        <v>0</v>
      </c>
      <c r="AL221" s="803">
        <v>0</v>
      </c>
      <c r="AM221" s="803">
        <v>0</v>
      </c>
      <c r="AN221" s="804">
        <v>0</v>
      </c>
      <c r="AO221" s="804">
        <v>0</v>
      </c>
      <c r="AP221" s="805">
        <v>0</v>
      </c>
      <c r="AR221" s="805">
        <v>0</v>
      </c>
      <c r="AS221" s="805">
        <v>0</v>
      </c>
      <c r="AU221" s="807">
        <v>0</v>
      </c>
      <c r="AW221" s="759" t="e">
        <v>#N/A</v>
      </c>
      <c r="AX221" s="1173">
        <f t="shared" si="4"/>
        <v>0</v>
      </c>
    </row>
    <row r="222" spans="1:50" s="820" customFormat="1" x14ac:dyDescent="0.25">
      <c r="A222" s="759" t="s">
        <v>1136</v>
      </c>
      <c r="B222" s="759" t="s">
        <v>689</v>
      </c>
      <c r="C222" s="927" t="s">
        <v>689</v>
      </c>
      <c r="D222" s="809" t="s">
        <v>1137</v>
      </c>
      <c r="E222" s="809" t="s">
        <v>688</v>
      </c>
      <c r="F222" s="867" t="s">
        <v>688</v>
      </c>
      <c r="G222" s="795">
        <v>1980</v>
      </c>
      <c r="H222" s="799">
        <v>2100</v>
      </c>
      <c r="I222" s="794">
        <v>2475</v>
      </c>
      <c r="J222" s="810">
        <v>6555</v>
      </c>
      <c r="K222" s="811" t="s">
        <v>766</v>
      </c>
      <c r="M222" s="793">
        <v>0.33148</v>
      </c>
      <c r="N222" s="799">
        <v>720</v>
      </c>
      <c r="O222" s="795">
        <v>840</v>
      </c>
      <c r="P222" s="794">
        <v>165</v>
      </c>
      <c r="Q222" s="796">
        <v>1725</v>
      </c>
      <c r="R222" s="797">
        <v>0.38162000000000001</v>
      </c>
      <c r="S222" s="794">
        <v>756</v>
      </c>
      <c r="T222" s="795">
        <v>801</v>
      </c>
      <c r="U222" s="794">
        <v>945</v>
      </c>
      <c r="V222" s="801">
        <v>2502</v>
      </c>
      <c r="W222" s="802">
        <v>4227</v>
      </c>
      <c r="Y222" s="793">
        <v>0</v>
      </c>
      <c r="Z222" s="795">
        <v>0</v>
      </c>
      <c r="AA222" s="795">
        <v>0</v>
      </c>
      <c r="AB222" s="794">
        <v>0</v>
      </c>
      <c r="AC222" s="802">
        <v>0</v>
      </c>
      <c r="AE222" s="793">
        <v>0</v>
      </c>
      <c r="AF222" s="795">
        <v>0</v>
      </c>
      <c r="AG222" s="795">
        <v>0</v>
      </c>
      <c r="AH222" s="794">
        <v>0</v>
      </c>
      <c r="AI222" s="802">
        <v>0</v>
      </c>
      <c r="AK222" s="923">
        <v>50539.05</v>
      </c>
      <c r="AL222" s="803">
        <v>0</v>
      </c>
      <c r="AM222" s="803">
        <v>0</v>
      </c>
      <c r="AN222" s="804">
        <v>0</v>
      </c>
      <c r="AO222" s="804">
        <v>0</v>
      </c>
      <c r="AP222" s="805">
        <v>50539.05</v>
      </c>
      <c r="AR222" s="805">
        <v>0</v>
      </c>
      <c r="AS222" s="805">
        <v>50539.05</v>
      </c>
      <c r="AU222" s="807">
        <v>0</v>
      </c>
      <c r="AW222" s="759" t="s">
        <v>689</v>
      </c>
      <c r="AX222" s="1173">
        <f t="shared" si="4"/>
        <v>6555</v>
      </c>
    </row>
    <row r="223" spans="1:50" s="820" customFormat="1" x14ac:dyDescent="0.25">
      <c r="A223" s="759" t="s">
        <v>1271</v>
      </c>
      <c r="B223" s="759" t="s">
        <v>689</v>
      </c>
      <c r="C223" s="927" t="s">
        <v>1272</v>
      </c>
      <c r="D223" s="809" t="s">
        <v>1251</v>
      </c>
      <c r="E223" s="809">
        <v>2751455</v>
      </c>
      <c r="F223" s="867">
        <v>2751455</v>
      </c>
      <c r="G223" s="795">
        <v>0</v>
      </c>
      <c r="H223" s="799">
        <v>994</v>
      </c>
      <c r="I223" s="794">
        <v>0</v>
      </c>
      <c r="J223" s="810">
        <v>994</v>
      </c>
      <c r="K223" s="811" t="s">
        <v>766</v>
      </c>
      <c r="M223" s="793">
        <v>0.84506999999999999</v>
      </c>
      <c r="N223" s="799">
        <v>0</v>
      </c>
      <c r="O223" s="795">
        <v>840</v>
      </c>
      <c r="P223" s="794">
        <v>0</v>
      </c>
      <c r="Q223" s="796">
        <v>840</v>
      </c>
      <c r="R223" s="797">
        <v>0</v>
      </c>
      <c r="S223" s="794">
        <v>0</v>
      </c>
      <c r="T223" s="795">
        <v>0</v>
      </c>
      <c r="U223" s="794">
        <v>0</v>
      </c>
      <c r="V223" s="801">
        <v>0</v>
      </c>
      <c r="W223" s="802">
        <v>840</v>
      </c>
      <c r="Y223" s="793">
        <v>0</v>
      </c>
      <c r="Z223" s="795">
        <v>0</v>
      </c>
      <c r="AA223" s="795">
        <v>0</v>
      </c>
      <c r="AB223" s="794">
        <v>0</v>
      </c>
      <c r="AC223" s="802">
        <v>0</v>
      </c>
      <c r="AE223" s="793">
        <v>0</v>
      </c>
      <c r="AF223" s="795">
        <v>0</v>
      </c>
      <c r="AG223" s="795">
        <v>0</v>
      </c>
      <c r="AH223" s="794">
        <v>0</v>
      </c>
      <c r="AI223" s="802">
        <v>0</v>
      </c>
      <c r="AK223" s="923">
        <v>7663.74</v>
      </c>
      <c r="AL223" s="803">
        <v>0</v>
      </c>
      <c r="AM223" s="803">
        <v>0</v>
      </c>
      <c r="AN223" s="804">
        <v>0</v>
      </c>
      <c r="AO223" s="804">
        <v>0</v>
      </c>
      <c r="AP223" s="805">
        <v>7663.74</v>
      </c>
      <c r="AR223" s="805">
        <v>0</v>
      </c>
      <c r="AS223" s="805">
        <v>7663.74</v>
      </c>
      <c r="AU223" s="807">
        <v>0</v>
      </c>
      <c r="AW223" s="759" t="s">
        <v>690</v>
      </c>
      <c r="AX223" s="1173">
        <f t="shared" si="4"/>
        <v>994</v>
      </c>
    </row>
    <row r="224" spans="1:50" s="820" customFormat="1" x14ac:dyDescent="0.25">
      <c r="A224" s="759" t="s">
        <v>1138</v>
      </c>
      <c r="B224" s="759" t="s">
        <v>692</v>
      </c>
      <c r="C224" s="927" t="s">
        <v>692</v>
      </c>
      <c r="D224" s="809" t="s">
        <v>1139</v>
      </c>
      <c r="E224" s="809" t="s">
        <v>691</v>
      </c>
      <c r="F224" s="867" t="s">
        <v>691</v>
      </c>
      <c r="G224" s="795">
        <v>288</v>
      </c>
      <c r="H224" s="799">
        <v>210</v>
      </c>
      <c r="I224" s="794">
        <v>330</v>
      </c>
      <c r="J224" s="810">
        <v>828</v>
      </c>
      <c r="K224" s="811" t="s">
        <v>766</v>
      </c>
      <c r="M224" s="793">
        <v>0</v>
      </c>
      <c r="N224" s="799">
        <v>0</v>
      </c>
      <c r="O224" s="795">
        <v>0</v>
      </c>
      <c r="P224" s="794">
        <v>0</v>
      </c>
      <c r="Q224" s="796">
        <v>0</v>
      </c>
      <c r="R224" s="797">
        <v>0</v>
      </c>
      <c r="S224" s="794">
        <v>0</v>
      </c>
      <c r="T224" s="795">
        <v>0</v>
      </c>
      <c r="U224" s="794">
        <v>0</v>
      </c>
      <c r="V224" s="801">
        <v>0</v>
      </c>
      <c r="W224" s="802">
        <v>0</v>
      </c>
      <c r="Y224" s="793">
        <v>0</v>
      </c>
      <c r="Z224" s="795">
        <v>0</v>
      </c>
      <c r="AA224" s="795">
        <v>0</v>
      </c>
      <c r="AB224" s="794">
        <v>0</v>
      </c>
      <c r="AC224" s="802">
        <v>0</v>
      </c>
      <c r="AE224" s="793">
        <v>0</v>
      </c>
      <c r="AF224" s="795">
        <v>0</v>
      </c>
      <c r="AG224" s="795">
        <v>0</v>
      </c>
      <c r="AH224" s="794">
        <v>0</v>
      </c>
      <c r="AI224" s="802">
        <v>0</v>
      </c>
      <c r="AK224" s="923">
        <v>6383.88</v>
      </c>
      <c r="AL224" s="803">
        <v>0</v>
      </c>
      <c r="AM224" s="803">
        <v>0</v>
      </c>
      <c r="AN224" s="804">
        <v>0</v>
      </c>
      <c r="AO224" s="804">
        <v>0</v>
      </c>
      <c r="AP224" s="805">
        <v>6383.88</v>
      </c>
      <c r="AR224" s="805">
        <v>0</v>
      </c>
      <c r="AS224" s="805">
        <v>6383.88</v>
      </c>
      <c r="AU224" s="807">
        <v>0</v>
      </c>
      <c r="AW224" s="759" t="s">
        <v>692</v>
      </c>
      <c r="AX224" s="1173">
        <f t="shared" si="4"/>
        <v>828</v>
      </c>
    </row>
    <row r="225" spans="1:51" s="820" customFormat="1" x14ac:dyDescent="0.25">
      <c r="A225" s="759" t="s">
        <v>1140</v>
      </c>
      <c r="B225" s="759" t="s">
        <v>693</v>
      </c>
      <c r="C225" s="927" t="s">
        <v>693</v>
      </c>
      <c r="D225" s="809" t="s">
        <v>1141</v>
      </c>
      <c r="E225" s="809">
        <v>206103</v>
      </c>
      <c r="F225" s="867">
        <v>206103</v>
      </c>
      <c r="G225" s="795">
        <v>1512</v>
      </c>
      <c r="H225" s="799">
        <v>1386</v>
      </c>
      <c r="I225" s="794">
        <v>1221</v>
      </c>
      <c r="J225" s="810">
        <v>4119</v>
      </c>
      <c r="K225" s="811" t="s">
        <v>914</v>
      </c>
      <c r="M225" s="793">
        <v>0.1867</v>
      </c>
      <c r="N225" s="799">
        <v>90</v>
      </c>
      <c r="O225" s="795">
        <v>420</v>
      </c>
      <c r="P225" s="794">
        <v>247.5</v>
      </c>
      <c r="Q225" s="796">
        <v>757.5</v>
      </c>
      <c r="R225" s="797">
        <v>0.29801</v>
      </c>
      <c r="S225" s="794">
        <v>451</v>
      </c>
      <c r="T225" s="795">
        <v>413</v>
      </c>
      <c r="U225" s="794">
        <v>364</v>
      </c>
      <c r="V225" s="801">
        <v>1228</v>
      </c>
      <c r="W225" s="802">
        <v>1985.5</v>
      </c>
      <c r="Y225" s="793">
        <v>0</v>
      </c>
      <c r="Z225" s="795">
        <v>0</v>
      </c>
      <c r="AA225" s="795">
        <v>0</v>
      </c>
      <c r="AB225" s="794">
        <v>0</v>
      </c>
      <c r="AC225" s="802">
        <v>0</v>
      </c>
      <c r="AE225" s="793">
        <v>0</v>
      </c>
      <c r="AF225" s="795">
        <v>0</v>
      </c>
      <c r="AG225" s="795">
        <v>0</v>
      </c>
      <c r="AH225" s="794">
        <v>0</v>
      </c>
      <c r="AI225" s="802">
        <v>0</v>
      </c>
      <c r="AK225" s="923">
        <v>31757.49</v>
      </c>
      <c r="AL225" s="803">
        <v>0</v>
      </c>
      <c r="AM225" s="803">
        <v>0</v>
      </c>
      <c r="AN225" s="804">
        <v>0</v>
      </c>
      <c r="AO225" s="804">
        <v>0</v>
      </c>
      <c r="AP225" s="805">
        <v>31757.49</v>
      </c>
      <c r="AR225" s="805">
        <v>0</v>
      </c>
      <c r="AS225" s="805">
        <v>31757.49</v>
      </c>
      <c r="AU225" s="807">
        <v>0</v>
      </c>
      <c r="AW225" s="759" t="s">
        <v>693</v>
      </c>
      <c r="AX225" s="1173">
        <f t="shared" si="4"/>
        <v>4119</v>
      </c>
    </row>
    <row r="226" spans="1:51" s="820" customFormat="1" x14ac:dyDescent="0.25">
      <c r="A226" s="759" t="s">
        <v>1142</v>
      </c>
      <c r="B226" s="759" t="s">
        <v>694</v>
      </c>
      <c r="C226" s="927" t="s">
        <v>694</v>
      </c>
      <c r="D226" s="809"/>
      <c r="E226" s="809">
        <v>2614882</v>
      </c>
      <c r="F226" s="867">
        <v>2614882</v>
      </c>
      <c r="G226" s="795">
        <v>793.52</v>
      </c>
      <c r="H226" s="799">
        <v>1064.3359999999998</v>
      </c>
      <c r="I226" s="794">
        <v>801</v>
      </c>
      <c r="J226" s="810">
        <v>2658.8559999999998</v>
      </c>
      <c r="K226" s="811" t="s">
        <v>914</v>
      </c>
      <c r="M226" s="793">
        <v>0.19213</v>
      </c>
      <c r="N226" s="799">
        <v>178.88</v>
      </c>
      <c r="O226" s="795">
        <v>177.38933333333335</v>
      </c>
      <c r="P226" s="794">
        <v>156.5</v>
      </c>
      <c r="Q226" s="796">
        <v>512.76933333333341</v>
      </c>
      <c r="R226" s="797">
        <v>0</v>
      </c>
      <c r="S226" s="794">
        <v>0</v>
      </c>
      <c r="T226" s="795">
        <v>0</v>
      </c>
      <c r="U226" s="794">
        <v>0</v>
      </c>
      <c r="V226" s="801">
        <v>0</v>
      </c>
      <c r="W226" s="802">
        <v>512.76933333333341</v>
      </c>
      <c r="Y226" s="793">
        <v>0</v>
      </c>
      <c r="Z226" s="795">
        <v>0</v>
      </c>
      <c r="AA226" s="795">
        <v>0</v>
      </c>
      <c r="AB226" s="794">
        <v>0</v>
      </c>
      <c r="AC226" s="802">
        <v>0</v>
      </c>
      <c r="AE226" s="793">
        <v>0</v>
      </c>
      <c r="AF226" s="795">
        <v>0</v>
      </c>
      <c r="AG226" s="795">
        <v>0</v>
      </c>
      <c r="AH226" s="794">
        <v>0</v>
      </c>
      <c r="AI226" s="802">
        <v>0</v>
      </c>
      <c r="AK226" s="923">
        <v>20499.779759999998</v>
      </c>
      <c r="AL226" s="803">
        <v>0</v>
      </c>
      <c r="AM226" s="803">
        <v>0</v>
      </c>
      <c r="AN226" s="804">
        <v>0</v>
      </c>
      <c r="AO226" s="804">
        <v>0</v>
      </c>
      <c r="AP226" s="805">
        <v>20499.779759999998</v>
      </c>
      <c r="AR226" s="805">
        <v>0</v>
      </c>
      <c r="AS226" s="805">
        <v>20499.779759999998</v>
      </c>
      <c r="AU226" s="807">
        <v>0</v>
      </c>
      <c r="AW226" s="759" t="s">
        <v>694</v>
      </c>
      <c r="AX226" s="1173">
        <f t="shared" si="4"/>
        <v>2658.8559999999998</v>
      </c>
    </row>
    <row r="227" spans="1:51" s="820" customFormat="1" x14ac:dyDescent="0.25">
      <c r="A227" s="759" t="s">
        <v>1143</v>
      </c>
      <c r="B227" s="759" t="s">
        <v>696</v>
      </c>
      <c r="C227" s="927" t="s">
        <v>696</v>
      </c>
      <c r="D227" s="809" t="s">
        <v>1144</v>
      </c>
      <c r="E227" s="809" t="s">
        <v>695</v>
      </c>
      <c r="F227" s="867" t="s">
        <v>695</v>
      </c>
      <c r="G227" s="795">
        <v>1818</v>
      </c>
      <c r="H227" s="799">
        <v>1134</v>
      </c>
      <c r="I227" s="794">
        <v>2580</v>
      </c>
      <c r="J227" s="810">
        <v>5532</v>
      </c>
      <c r="K227" s="811" t="s">
        <v>914</v>
      </c>
      <c r="M227" s="793">
        <v>0.26723999999999998</v>
      </c>
      <c r="N227" s="799">
        <v>540</v>
      </c>
      <c r="O227" s="795">
        <v>84</v>
      </c>
      <c r="P227" s="794">
        <v>870</v>
      </c>
      <c r="Q227" s="796">
        <v>1494</v>
      </c>
      <c r="R227" s="797">
        <v>0.33190999999999998</v>
      </c>
      <c r="S227" s="794">
        <v>603</v>
      </c>
      <c r="T227" s="795">
        <v>376</v>
      </c>
      <c r="U227" s="794">
        <v>856</v>
      </c>
      <c r="V227" s="801">
        <v>1835</v>
      </c>
      <c r="W227" s="802">
        <v>3329</v>
      </c>
      <c r="Y227" s="793">
        <v>0</v>
      </c>
      <c r="Z227" s="795">
        <v>0</v>
      </c>
      <c r="AA227" s="795">
        <v>0</v>
      </c>
      <c r="AB227" s="794">
        <v>0</v>
      </c>
      <c r="AC227" s="802">
        <v>0</v>
      </c>
      <c r="AE227" s="793">
        <v>0</v>
      </c>
      <c r="AF227" s="795">
        <v>0</v>
      </c>
      <c r="AG227" s="795">
        <v>0</v>
      </c>
      <c r="AH227" s="794">
        <v>0</v>
      </c>
      <c r="AI227" s="802">
        <v>0</v>
      </c>
      <c r="AK227" s="923">
        <v>42651.72</v>
      </c>
      <c r="AL227" s="803">
        <v>0</v>
      </c>
      <c r="AM227" s="803">
        <v>0</v>
      </c>
      <c r="AN227" s="804">
        <v>0</v>
      </c>
      <c r="AO227" s="804">
        <v>0</v>
      </c>
      <c r="AP227" s="805">
        <v>42651.72</v>
      </c>
      <c r="AR227" s="805">
        <v>0</v>
      </c>
      <c r="AS227" s="805">
        <v>42651.72</v>
      </c>
      <c r="AU227" s="807">
        <v>0</v>
      </c>
      <c r="AW227" s="759" t="s">
        <v>696</v>
      </c>
      <c r="AX227" s="1173">
        <f t="shared" si="4"/>
        <v>5532</v>
      </c>
    </row>
    <row r="228" spans="1:51" s="820" customFormat="1" x14ac:dyDescent="0.25">
      <c r="A228" s="759" t="s">
        <v>1145</v>
      </c>
      <c r="B228" s="759" t="s">
        <v>698</v>
      </c>
      <c r="C228" s="927" t="s">
        <v>698</v>
      </c>
      <c r="D228" s="809" t="s">
        <v>1146</v>
      </c>
      <c r="E228" s="942" t="s">
        <v>697</v>
      </c>
      <c r="F228" s="1170" t="s">
        <v>697</v>
      </c>
      <c r="G228" s="795">
        <v>4785</v>
      </c>
      <c r="H228" s="799">
        <v>5684</v>
      </c>
      <c r="I228" s="794">
        <v>2970</v>
      </c>
      <c r="J228" s="810">
        <v>13439</v>
      </c>
      <c r="K228" s="811" t="s">
        <v>914</v>
      </c>
      <c r="M228" s="793">
        <v>0.64571999999999996</v>
      </c>
      <c r="N228" s="799">
        <v>2955</v>
      </c>
      <c r="O228" s="795">
        <v>3584</v>
      </c>
      <c r="P228" s="794">
        <v>2145</v>
      </c>
      <c r="Q228" s="796">
        <v>8684</v>
      </c>
      <c r="R228" s="797">
        <v>0.28494000000000003</v>
      </c>
      <c r="S228" s="794">
        <v>1363</v>
      </c>
      <c r="T228" s="795">
        <v>1620</v>
      </c>
      <c r="U228" s="794">
        <v>846</v>
      </c>
      <c r="V228" s="801">
        <v>3829</v>
      </c>
      <c r="W228" s="802">
        <v>12513</v>
      </c>
      <c r="Y228" s="793">
        <v>0</v>
      </c>
      <c r="Z228" s="795">
        <v>0</v>
      </c>
      <c r="AA228" s="795">
        <v>0</v>
      </c>
      <c r="AB228" s="794">
        <v>0</v>
      </c>
      <c r="AC228" s="802">
        <v>0</v>
      </c>
      <c r="AE228" s="793">
        <v>0</v>
      </c>
      <c r="AF228" s="795">
        <v>0</v>
      </c>
      <c r="AG228" s="795">
        <v>0</v>
      </c>
      <c r="AH228" s="794">
        <v>0</v>
      </c>
      <c r="AI228" s="802">
        <v>0</v>
      </c>
      <c r="AK228" s="923">
        <v>103614.69</v>
      </c>
      <c r="AL228" s="803">
        <v>0</v>
      </c>
      <c r="AM228" s="803">
        <v>0</v>
      </c>
      <c r="AN228" s="804">
        <v>0</v>
      </c>
      <c r="AO228" s="804">
        <v>0</v>
      </c>
      <c r="AP228" s="805">
        <v>103614.69</v>
      </c>
      <c r="AR228" s="805">
        <v>0</v>
      </c>
      <c r="AS228" s="805">
        <v>103614.69</v>
      </c>
      <c r="AU228" s="807">
        <v>0</v>
      </c>
      <c r="AW228" s="759" t="s">
        <v>698</v>
      </c>
      <c r="AX228" s="1173">
        <f t="shared" si="4"/>
        <v>13439</v>
      </c>
    </row>
    <row r="229" spans="1:51" s="820" customFormat="1" x14ac:dyDescent="0.25">
      <c r="A229" s="759" t="s">
        <v>1147</v>
      </c>
      <c r="B229" s="759" t="s">
        <v>699</v>
      </c>
      <c r="C229" s="927" t="s">
        <v>699</v>
      </c>
      <c r="D229" s="943"/>
      <c r="E229" s="942">
        <v>2498864</v>
      </c>
      <c r="F229" s="1170">
        <v>2498864</v>
      </c>
      <c r="G229" s="795">
        <v>180</v>
      </c>
      <c r="H229" s="799">
        <v>1050</v>
      </c>
      <c r="I229" s="794">
        <v>165</v>
      </c>
      <c r="J229" s="810">
        <v>1395</v>
      </c>
      <c r="K229" s="811" t="s">
        <v>914</v>
      </c>
      <c r="M229" s="793">
        <v>0.34861999999999999</v>
      </c>
      <c r="N229" s="799">
        <v>180</v>
      </c>
      <c r="O229" s="795">
        <v>210</v>
      </c>
      <c r="P229" s="794">
        <v>165</v>
      </c>
      <c r="Q229" s="796">
        <v>555</v>
      </c>
      <c r="R229" s="797">
        <v>0.10092</v>
      </c>
      <c r="S229" s="794">
        <v>18</v>
      </c>
      <c r="T229" s="795">
        <v>106</v>
      </c>
      <c r="U229" s="794">
        <v>17</v>
      </c>
      <c r="V229" s="801">
        <v>141</v>
      </c>
      <c r="W229" s="802">
        <v>696</v>
      </c>
      <c r="Y229" s="793">
        <v>0</v>
      </c>
      <c r="Z229" s="795">
        <v>0</v>
      </c>
      <c r="AA229" s="795">
        <v>0</v>
      </c>
      <c r="AB229" s="794">
        <v>0</v>
      </c>
      <c r="AC229" s="802">
        <v>0</v>
      </c>
      <c r="AE229" s="793">
        <v>0</v>
      </c>
      <c r="AF229" s="795">
        <v>0</v>
      </c>
      <c r="AG229" s="795">
        <v>0</v>
      </c>
      <c r="AH229" s="794">
        <v>0</v>
      </c>
      <c r="AI229" s="802">
        <v>0</v>
      </c>
      <c r="AK229" s="923">
        <v>10755.45</v>
      </c>
      <c r="AL229" s="803">
        <v>0</v>
      </c>
      <c r="AM229" s="803">
        <v>0</v>
      </c>
      <c r="AN229" s="804">
        <v>0</v>
      </c>
      <c r="AO229" s="804">
        <v>0</v>
      </c>
      <c r="AP229" s="805">
        <v>10755.45</v>
      </c>
      <c r="AR229" s="805">
        <v>0</v>
      </c>
      <c r="AS229" s="805">
        <v>10755.45</v>
      </c>
      <c r="AU229" s="807">
        <v>0</v>
      </c>
      <c r="AW229" s="759" t="s">
        <v>699</v>
      </c>
      <c r="AX229" s="1173">
        <f t="shared" si="4"/>
        <v>1395</v>
      </c>
    </row>
    <row r="230" spans="1:51" s="820" customFormat="1" x14ac:dyDescent="0.25">
      <c r="A230" s="759" t="s">
        <v>1148</v>
      </c>
      <c r="B230" s="759" t="s">
        <v>701</v>
      </c>
      <c r="C230" s="935" t="s">
        <v>701</v>
      </c>
      <c r="D230" s="809" t="s">
        <v>1149</v>
      </c>
      <c r="E230" s="809" t="s">
        <v>700</v>
      </c>
      <c r="F230" s="867" t="s">
        <v>700</v>
      </c>
      <c r="G230" s="795">
        <v>2160</v>
      </c>
      <c r="H230" s="799">
        <v>3340.4</v>
      </c>
      <c r="I230" s="794">
        <v>2145</v>
      </c>
      <c r="J230" s="810">
        <v>7645.4</v>
      </c>
      <c r="K230" s="811" t="s">
        <v>766</v>
      </c>
      <c r="M230" s="793">
        <v>0.46428999999999998</v>
      </c>
      <c r="N230" s="799">
        <v>1080</v>
      </c>
      <c r="O230" s="795">
        <v>1660.3999999999999</v>
      </c>
      <c r="P230" s="794">
        <v>495</v>
      </c>
      <c r="Q230" s="796">
        <v>3235.3999999999996</v>
      </c>
      <c r="R230" s="797">
        <v>0.23879</v>
      </c>
      <c r="S230" s="794">
        <v>516</v>
      </c>
      <c r="T230" s="795">
        <v>798</v>
      </c>
      <c r="U230" s="794">
        <v>512</v>
      </c>
      <c r="V230" s="801">
        <v>1826</v>
      </c>
      <c r="W230" s="802">
        <v>5061.3999999999996</v>
      </c>
      <c r="Y230" s="793">
        <v>0</v>
      </c>
      <c r="Z230" s="795">
        <v>0</v>
      </c>
      <c r="AA230" s="795">
        <v>0</v>
      </c>
      <c r="AB230" s="794">
        <v>0</v>
      </c>
      <c r="AC230" s="802">
        <v>0</v>
      </c>
      <c r="AE230" s="793">
        <v>0</v>
      </c>
      <c r="AF230" s="795">
        <v>0</v>
      </c>
      <c r="AG230" s="795">
        <v>0</v>
      </c>
      <c r="AH230" s="794">
        <v>0</v>
      </c>
      <c r="AI230" s="802">
        <v>0</v>
      </c>
      <c r="AK230" s="923">
        <v>58946.034</v>
      </c>
      <c r="AL230" s="803">
        <v>0</v>
      </c>
      <c r="AM230" s="803">
        <v>0</v>
      </c>
      <c r="AN230" s="804">
        <v>0</v>
      </c>
      <c r="AO230" s="804">
        <v>0</v>
      </c>
      <c r="AP230" s="805">
        <v>58946.034</v>
      </c>
      <c r="AR230" s="805">
        <v>0</v>
      </c>
      <c r="AS230" s="805">
        <v>58946.034</v>
      </c>
      <c r="AU230" s="807">
        <v>0</v>
      </c>
      <c r="AW230" s="759" t="s">
        <v>701</v>
      </c>
      <c r="AX230" s="1173">
        <f t="shared" si="4"/>
        <v>7645.4</v>
      </c>
    </row>
    <row r="231" spans="1:51" s="820" customFormat="1" x14ac:dyDescent="0.25">
      <c r="A231" s="759" t="s">
        <v>1150</v>
      </c>
      <c r="B231" s="759" t="s">
        <v>702</v>
      </c>
      <c r="C231" s="927" t="s">
        <v>702</v>
      </c>
      <c r="D231" s="809" t="s">
        <v>1151</v>
      </c>
      <c r="E231" s="809">
        <v>258424</v>
      </c>
      <c r="F231" s="867">
        <v>258424</v>
      </c>
      <c r="G231" s="795">
        <v>1080</v>
      </c>
      <c r="H231" s="799">
        <v>1120</v>
      </c>
      <c r="I231" s="794">
        <v>1155</v>
      </c>
      <c r="J231" s="810">
        <v>3355</v>
      </c>
      <c r="K231" s="811" t="s">
        <v>914</v>
      </c>
      <c r="M231" s="793">
        <v>0.36681000000000002</v>
      </c>
      <c r="N231" s="799">
        <v>540</v>
      </c>
      <c r="O231" s="795">
        <v>210</v>
      </c>
      <c r="P231" s="794">
        <v>495</v>
      </c>
      <c r="Q231" s="796">
        <v>1245</v>
      </c>
      <c r="R231" s="797">
        <v>6.5500000000000003E-2</v>
      </c>
      <c r="S231" s="794">
        <v>71</v>
      </c>
      <c r="T231" s="795">
        <v>73</v>
      </c>
      <c r="U231" s="794">
        <v>76</v>
      </c>
      <c r="V231" s="801">
        <v>220</v>
      </c>
      <c r="W231" s="802">
        <v>1465</v>
      </c>
      <c r="Y231" s="793">
        <v>0</v>
      </c>
      <c r="Z231" s="795">
        <v>0</v>
      </c>
      <c r="AA231" s="795">
        <v>0</v>
      </c>
      <c r="AB231" s="794">
        <v>0</v>
      </c>
      <c r="AC231" s="802">
        <v>0</v>
      </c>
      <c r="AE231" s="793">
        <v>0</v>
      </c>
      <c r="AF231" s="795">
        <v>0</v>
      </c>
      <c r="AG231" s="795">
        <v>0</v>
      </c>
      <c r="AH231" s="794">
        <v>0</v>
      </c>
      <c r="AI231" s="802">
        <v>0</v>
      </c>
      <c r="AK231" s="923">
        <v>25867.05</v>
      </c>
      <c r="AL231" s="803">
        <v>0</v>
      </c>
      <c r="AM231" s="803">
        <v>0</v>
      </c>
      <c r="AN231" s="804">
        <v>0</v>
      </c>
      <c r="AO231" s="804">
        <v>0</v>
      </c>
      <c r="AP231" s="805">
        <v>25867.05</v>
      </c>
      <c r="AR231" s="805">
        <v>0</v>
      </c>
      <c r="AS231" s="805">
        <v>25867.05</v>
      </c>
      <c r="AU231" s="807">
        <v>0</v>
      </c>
      <c r="AW231" s="759" t="s">
        <v>702</v>
      </c>
      <c r="AX231" s="1173">
        <f t="shared" si="4"/>
        <v>3355</v>
      </c>
    </row>
    <row r="232" spans="1:51" s="820" customFormat="1" x14ac:dyDescent="0.25">
      <c r="A232" s="759" t="s">
        <v>1152</v>
      </c>
      <c r="B232" s="759" t="s">
        <v>704</v>
      </c>
      <c r="C232" s="927" t="s">
        <v>704</v>
      </c>
      <c r="D232" s="809" t="s">
        <v>1153</v>
      </c>
      <c r="E232" s="809" t="s">
        <v>703</v>
      </c>
      <c r="F232" s="867" t="s">
        <v>703</v>
      </c>
      <c r="G232" s="795">
        <v>2700</v>
      </c>
      <c r="H232" s="799">
        <v>2940</v>
      </c>
      <c r="I232" s="794">
        <v>2310</v>
      </c>
      <c r="J232" s="810">
        <v>7950</v>
      </c>
      <c r="K232" s="811" t="s">
        <v>914</v>
      </c>
      <c r="M232" s="793">
        <v>0.48161999999999999</v>
      </c>
      <c r="N232" s="799">
        <v>1260</v>
      </c>
      <c r="O232" s="795">
        <v>1260</v>
      </c>
      <c r="P232" s="794">
        <v>1320</v>
      </c>
      <c r="Q232" s="796">
        <v>3840</v>
      </c>
      <c r="R232" s="797">
        <v>0.32168999999999998</v>
      </c>
      <c r="S232" s="794">
        <v>869</v>
      </c>
      <c r="T232" s="795">
        <v>946</v>
      </c>
      <c r="U232" s="794">
        <v>743</v>
      </c>
      <c r="V232" s="801">
        <v>2558</v>
      </c>
      <c r="W232" s="802">
        <v>6398</v>
      </c>
      <c r="Y232" s="793">
        <v>0</v>
      </c>
      <c r="Z232" s="795">
        <v>0</v>
      </c>
      <c r="AA232" s="795">
        <v>0</v>
      </c>
      <c r="AB232" s="794">
        <v>0</v>
      </c>
      <c r="AC232" s="802">
        <v>0</v>
      </c>
      <c r="AE232" s="793">
        <v>0</v>
      </c>
      <c r="AF232" s="795">
        <v>0</v>
      </c>
      <c r="AG232" s="795">
        <v>0</v>
      </c>
      <c r="AH232" s="794">
        <v>0</v>
      </c>
      <c r="AI232" s="802">
        <v>0</v>
      </c>
      <c r="AK232" s="923">
        <v>61294.5</v>
      </c>
      <c r="AL232" s="803">
        <v>0</v>
      </c>
      <c r="AM232" s="803">
        <v>0</v>
      </c>
      <c r="AN232" s="804">
        <v>0</v>
      </c>
      <c r="AO232" s="804">
        <v>0</v>
      </c>
      <c r="AP232" s="805">
        <v>61294.5</v>
      </c>
      <c r="AR232" s="805">
        <v>0</v>
      </c>
      <c r="AS232" s="805">
        <v>61294.5</v>
      </c>
      <c r="AU232" s="807">
        <v>0</v>
      </c>
      <c r="AW232" s="759" t="s">
        <v>704</v>
      </c>
      <c r="AX232" s="1173">
        <f t="shared" si="4"/>
        <v>7950</v>
      </c>
    </row>
    <row r="233" spans="1:51" s="820" customFormat="1" x14ac:dyDescent="0.25">
      <c r="A233" s="759" t="s">
        <v>1154</v>
      </c>
      <c r="B233" s="759" t="s">
        <v>706</v>
      </c>
      <c r="C233" s="927" t="s">
        <v>706</v>
      </c>
      <c r="D233" s="809" t="s">
        <v>1155</v>
      </c>
      <c r="E233" s="809" t="s">
        <v>705</v>
      </c>
      <c r="F233" s="867" t="s">
        <v>705</v>
      </c>
      <c r="G233" s="795">
        <v>1440</v>
      </c>
      <c r="H233" s="799">
        <v>1890</v>
      </c>
      <c r="I233" s="794">
        <v>1650</v>
      </c>
      <c r="J233" s="810">
        <v>4980</v>
      </c>
      <c r="K233" s="811" t="s">
        <v>766</v>
      </c>
      <c r="M233" s="793">
        <v>0.35535</v>
      </c>
      <c r="N233" s="799">
        <v>540</v>
      </c>
      <c r="O233" s="795">
        <v>630</v>
      </c>
      <c r="P233" s="794">
        <v>480</v>
      </c>
      <c r="Q233" s="796">
        <v>1650</v>
      </c>
      <c r="R233" s="797">
        <v>0</v>
      </c>
      <c r="S233" s="794">
        <v>0</v>
      </c>
      <c r="T233" s="795">
        <v>0</v>
      </c>
      <c r="U233" s="794">
        <v>0</v>
      </c>
      <c r="V233" s="801">
        <v>0</v>
      </c>
      <c r="W233" s="802">
        <v>1650</v>
      </c>
      <c r="Y233" s="793">
        <v>0</v>
      </c>
      <c r="Z233" s="795">
        <v>0</v>
      </c>
      <c r="AA233" s="795">
        <v>0</v>
      </c>
      <c r="AB233" s="794">
        <v>0</v>
      </c>
      <c r="AC233" s="802">
        <v>0</v>
      </c>
      <c r="AE233" s="793">
        <v>0</v>
      </c>
      <c r="AF233" s="795">
        <v>0</v>
      </c>
      <c r="AG233" s="795">
        <v>0</v>
      </c>
      <c r="AH233" s="794">
        <v>0</v>
      </c>
      <c r="AI233" s="802">
        <v>0</v>
      </c>
      <c r="AK233" s="923">
        <v>38395.800000000003</v>
      </c>
      <c r="AL233" s="803">
        <v>0</v>
      </c>
      <c r="AM233" s="803">
        <v>0</v>
      </c>
      <c r="AN233" s="804">
        <v>0</v>
      </c>
      <c r="AO233" s="804">
        <v>0</v>
      </c>
      <c r="AP233" s="805">
        <v>38395.800000000003</v>
      </c>
      <c r="AR233" s="805">
        <v>0</v>
      </c>
      <c r="AS233" s="805">
        <v>38395.800000000003</v>
      </c>
      <c r="AU233" s="807">
        <v>0</v>
      </c>
      <c r="AW233" s="759" t="s">
        <v>706</v>
      </c>
      <c r="AX233" s="1173">
        <f t="shared" si="4"/>
        <v>4980</v>
      </c>
    </row>
    <row r="234" spans="1:51" s="820" customFormat="1" x14ac:dyDescent="0.25">
      <c r="A234" s="759" t="s">
        <v>1156</v>
      </c>
      <c r="B234" s="759" t="s">
        <v>708</v>
      </c>
      <c r="C234" s="927" t="s">
        <v>708</v>
      </c>
      <c r="D234" s="809" t="s">
        <v>1157</v>
      </c>
      <c r="E234" s="809" t="s">
        <v>707</v>
      </c>
      <c r="F234" s="867" t="s">
        <v>707</v>
      </c>
      <c r="G234" s="795">
        <v>360</v>
      </c>
      <c r="H234" s="799">
        <v>1227.3893333333333</v>
      </c>
      <c r="I234" s="794">
        <v>792</v>
      </c>
      <c r="J234" s="810">
        <v>2379.3893333333335</v>
      </c>
      <c r="K234" s="811" t="s">
        <v>914</v>
      </c>
      <c r="M234" s="793">
        <v>0.11222</v>
      </c>
      <c r="N234" s="799">
        <v>0</v>
      </c>
      <c r="O234" s="795">
        <v>210</v>
      </c>
      <c r="P234" s="794">
        <v>0</v>
      </c>
      <c r="Q234" s="796">
        <v>210</v>
      </c>
      <c r="R234" s="797">
        <v>0</v>
      </c>
      <c r="S234" s="794">
        <v>0</v>
      </c>
      <c r="T234" s="795">
        <v>0</v>
      </c>
      <c r="U234" s="794">
        <v>0</v>
      </c>
      <c r="V234" s="801">
        <v>0</v>
      </c>
      <c r="W234" s="802">
        <v>210</v>
      </c>
      <c r="Y234" s="793">
        <v>0</v>
      </c>
      <c r="Z234" s="795">
        <v>0</v>
      </c>
      <c r="AA234" s="795">
        <v>0</v>
      </c>
      <c r="AB234" s="794">
        <v>0</v>
      </c>
      <c r="AC234" s="802">
        <v>0</v>
      </c>
      <c r="AE234" s="793">
        <v>0</v>
      </c>
      <c r="AF234" s="795">
        <v>0</v>
      </c>
      <c r="AG234" s="795">
        <v>0</v>
      </c>
      <c r="AH234" s="794">
        <v>0</v>
      </c>
      <c r="AI234" s="802">
        <v>0</v>
      </c>
      <c r="AK234" s="923">
        <v>18345.091760000003</v>
      </c>
      <c r="AL234" s="803">
        <v>0</v>
      </c>
      <c r="AM234" s="803">
        <v>0</v>
      </c>
      <c r="AN234" s="804">
        <v>0</v>
      </c>
      <c r="AO234" s="804">
        <v>0</v>
      </c>
      <c r="AP234" s="805">
        <v>18345.091760000003</v>
      </c>
      <c r="AR234" s="805">
        <v>0</v>
      </c>
      <c r="AS234" s="805">
        <v>18345.091760000003</v>
      </c>
      <c r="AU234" s="807">
        <v>0</v>
      </c>
      <c r="AW234" s="759" t="s">
        <v>708</v>
      </c>
      <c r="AX234" s="1173">
        <f t="shared" si="4"/>
        <v>2379.3893333333335</v>
      </c>
    </row>
    <row r="235" spans="1:51" s="820" customFormat="1" x14ac:dyDescent="0.25">
      <c r="A235" s="759" t="s">
        <v>1273</v>
      </c>
      <c r="B235" s="759" t="s">
        <v>709</v>
      </c>
      <c r="C235" s="927" t="s">
        <v>709</v>
      </c>
      <c r="D235" s="809" t="s">
        <v>1159</v>
      </c>
      <c r="E235" s="928">
        <v>2690640</v>
      </c>
      <c r="F235" s="1162">
        <v>2568273</v>
      </c>
      <c r="G235" s="795">
        <v>1557</v>
      </c>
      <c r="H235" s="799">
        <v>2086</v>
      </c>
      <c r="I235" s="794">
        <v>1650</v>
      </c>
      <c r="J235" s="810">
        <v>5293</v>
      </c>
      <c r="K235" s="811" t="s">
        <v>914</v>
      </c>
      <c r="M235" s="793">
        <v>0.46582000000000001</v>
      </c>
      <c r="N235" s="799">
        <v>705</v>
      </c>
      <c r="O235" s="795">
        <v>1246</v>
      </c>
      <c r="P235" s="794">
        <v>495</v>
      </c>
      <c r="Q235" s="796">
        <v>2446</v>
      </c>
      <c r="R235" s="797">
        <v>0.21775</v>
      </c>
      <c r="S235" s="794">
        <v>339</v>
      </c>
      <c r="T235" s="795">
        <v>454</v>
      </c>
      <c r="U235" s="794">
        <v>359</v>
      </c>
      <c r="V235" s="801">
        <v>1152</v>
      </c>
      <c r="W235" s="802">
        <v>3598</v>
      </c>
      <c r="Y235" s="793">
        <v>0</v>
      </c>
      <c r="Z235" s="795">
        <v>0</v>
      </c>
      <c r="AA235" s="795">
        <v>0</v>
      </c>
      <c r="AB235" s="794">
        <v>0</v>
      </c>
      <c r="AC235" s="802">
        <v>0</v>
      </c>
      <c r="AE235" s="793">
        <v>0</v>
      </c>
      <c r="AF235" s="795">
        <v>0</v>
      </c>
      <c r="AG235" s="795">
        <v>0</v>
      </c>
      <c r="AH235" s="794">
        <v>0</v>
      </c>
      <c r="AI235" s="802">
        <v>0</v>
      </c>
      <c r="AK235" s="923">
        <v>40809.03</v>
      </c>
      <c r="AL235" s="803">
        <v>0</v>
      </c>
      <c r="AM235" s="803">
        <v>0</v>
      </c>
      <c r="AN235" s="804">
        <v>0</v>
      </c>
      <c r="AO235" s="804">
        <v>0</v>
      </c>
      <c r="AP235" s="805">
        <v>40809.03</v>
      </c>
      <c r="AR235" s="805">
        <v>0</v>
      </c>
      <c r="AS235" s="805">
        <v>40809.03</v>
      </c>
      <c r="AU235" s="807">
        <v>0</v>
      </c>
      <c r="AW235" s="759" t="s">
        <v>709</v>
      </c>
      <c r="AX235" s="1173">
        <f t="shared" si="4"/>
        <v>5293</v>
      </c>
    </row>
    <row r="236" spans="1:51" s="820" customFormat="1" x14ac:dyDescent="0.25">
      <c r="A236" s="759" t="s">
        <v>1160</v>
      </c>
      <c r="B236" s="759" t="s">
        <v>710</v>
      </c>
      <c r="C236" s="927" t="s">
        <v>710</v>
      </c>
      <c r="D236" s="809" t="s">
        <v>1161</v>
      </c>
      <c r="E236" s="809">
        <v>509204</v>
      </c>
      <c r="F236" s="867">
        <v>509204</v>
      </c>
      <c r="G236" s="795">
        <v>179.96</v>
      </c>
      <c r="H236" s="799">
        <v>184.12799999999999</v>
      </c>
      <c r="I236" s="794">
        <v>0</v>
      </c>
      <c r="J236" s="810">
        <v>364.08799999999997</v>
      </c>
      <c r="K236" s="811" t="s">
        <v>914</v>
      </c>
      <c r="M236" s="793">
        <v>0</v>
      </c>
      <c r="N236" s="799">
        <v>0</v>
      </c>
      <c r="O236" s="795">
        <v>0</v>
      </c>
      <c r="P236" s="794">
        <v>0</v>
      </c>
      <c r="Q236" s="796">
        <v>0</v>
      </c>
      <c r="R236" s="797">
        <v>0</v>
      </c>
      <c r="S236" s="794">
        <v>0</v>
      </c>
      <c r="T236" s="795">
        <v>0</v>
      </c>
      <c r="U236" s="794">
        <v>0</v>
      </c>
      <c r="V236" s="801">
        <v>0</v>
      </c>
      <c r="W236" s="802">
        <v>0</v>
      </c>
      <c r="Y236" s="793">
        <v>0</v>
      </c>
      <c r="Z236" s="795">
        <v>0</v>
      </c>
      <c r="AA236" s="795">
        <v>0</v>
      </c>
      <c r="AB236" s="794">
        <v>0</v>
      </c>
      <c r="AC236" s="802">
        <v>0</v>
      </c>
      <c r="AE236" s="793">
        <v>0</v>
      </c>
      <c r="AF236" s="795">
        <v>0</v>
      </c>
      <c r="AG236" s="795">
        <v>0</v>
      </c>
      <c r="AH236" s="794">
        <v>0</v>
      </c>
      <c r="AI236" s="802">
        <v>0</v>
      </c>
      <c r="AK236" s="923">
        <v>2807.1184799999996</v>
      </c>
      <c r="AL236" s="803">
        <v>0</v>
      </c>
      <c r="AM236" s="803">
        <v>0</v>
      </c>
      <c r="AN236" s="804">
        <v>0</v>
      </c>
      <c r="AO236" s="804">
        <v>0</v>
      </c>
      <c r="AP236" s="805">
        <v>2807.1184799999996</v>
      </c>
      <c r="AR236" s="805">
        <v>0</v>
      </c>
      <c r="AS236" s="805">
        <v>2807.1184799999996</v>
      </c>
      <c r="AU236" s="807">
        <v>0</v>
      </c>
      <c r="AW236" s="759" t="s">
        <v>710</v>
      </c>
      <c r="AX236" s="1173">
        <f t="shared" si="4"/>
        <v>364.08799999999997</v>
      </c>
    </row>
    <row r="237" spans="1:51" s="820" customFormat="1" x14ac:dyDescent="0.25">
      <c r="A237" s="759" t="s">
        <v>1274</v>
      </c>
      <c r="B237" s="759" t="s">
        <v>1275</v>
      </c>
      <c r="C237" s="922" t="s">
        <v>1275</v>
      </c>
      <c r="D237" s="809" t="s">
        <v>1276</v>
      </c>
      <c r="E237" s="809" t="s">
        <v>1277</v>
      </c>
      <c r="F237" s="867" t="s">
        <v>1277</v>
      </c>
      <c r="G237" s="795">
        <v>0</v>
      </c>
      <c r="H237" s="799">
        <v>0</v>
      </c>
      <c r="I237" s="794">
        <v>0</v>
      </c>
      <c r="J237" s="810">
        <v>0</v>
      </c>
      <c r="K237" s="811" t="s">
        <v>766</v>
      </c>
      <c r="M237" s="793">
        <v>0</v>
      </c>
      <c r="N237" s="799">
        <v>0</v>
      </c>
      <c r="O237" s="795">
        <v>0</v>
      </c>
      <c r="P237" s="794">
        <v>0</v>
      </c>
      <c r="Q237" s="796">
        <v>0</v>
      </c>
      <c r="R237" s="797">
        <v>0</v>
      </c>
      <c r="S237" s="794">
        <v>0</v>
      </c>
      <c r="T237" s="795">
        <v>0</v>
      </c>
      <c r="U237" s="794">
        <v>0</v>
      </c>
      <c r="V237" s="801">
        <v>0</v>
      </c>
      <c r="W237" s="802">
        <v>0</v>
      </c>
      <c r="Y237" s="793">
        <v>0</v>
      </c>
      <c r="Z237" s="795">
        <v>0</v>
      </c>
      <c r="AA237" s="795">
        <v>0</v>
      </c>
      <c r="AB237" s="794">
        <v>0</v>
      </c>
      <c r="AC237" s="802">
        <v>0</v>
      </c>
      <c r="AE237" s="793">
        <v>0</v>
      </c>
      <c r="AF237" s="795">
        <v>0</v>
      </c>
      <c r="AG237" s="795">
        <v>0</v>
      </c>
      <c r="AH237" s="794">
        <v>0</v>
      </c>
      <c r="AI237" s="802">
        <v>0</v>
      </c>
      <c r="AK237" s="923">
        <v>0</v>
      </c>
      <c r="AL237" s="803">
        <v>0</v>
      </c>
      <c r="AM237" s="803">
        <v>0</v>
      </c>
      <c r="AN237" s="804">
        <v>0</v>
      </c>
      <c r="AO237" s="804">
        <v>0</v>
      </c>
      <c r="AP237" s="805">
        <v>0</v>
      </c>
      <c r="AR237" s="805">
        <v>0</v>
      </c>
      <c r="AS237" s="805">
        <v>0</v>
      </c>
      <c r="AU237" s="807">
        <v>0</v>
      </c>
      <c r="AW237" s="759" t="e">
        <v>#N/A</v>
      </c>
      <c r="AX237" s="1173">
        <f t="shared" si="4"/>
        <v>0</v>
      </c>
    </row>
    <row r="238" spans="1:51" s="820" customFormat="1" ht="14.4" thickBot="1" x14ac:dyDescent="0.3">
      <c r="A238" s="759" t="s">
        <v>1162</v>
      </c>
      <c r="B238" s="759" t="s">
        <v>712</v>
      </c>
      <c r="C238" s="944" t="s">
        <v>712</v>
      </c>
      <c r="D238" s="814" t="s">
        <v>1163</v>
      </c>
      <c r="E238" s="814" t="s">
        <v>711</v>
      </c>
      <c r="F238" s="962" t="s">
        <v>711</v>
      </c>
      <c r="G238" s="815">
        <v>0</v>
      </c>
      <c r="H238" s="816">
        <v>0</v>
      </c>
      <c r="I238" s="817">
        <v>0</v>
      </c>
      <c r="J238" s="818">
        <v>0</v>
      </c>
      <c r="K238" s="819" t="s">
        <v>766</v>
      </c>
      <c r="M238" s="821">
        <v>0</v>
      </c>
      <c r="N238" s="816">
        <v>0</v>
      </c>
      <c r="O238" s="815">
        <v>0</v>
      </c>
      <c r="P238" s="817">
        <v>0</v>
      </c>
      <c r="Q238" s="822">
        <v>0</v>
      </c>
      <c r="R238" s="823">
        <v>0</v>
      </c>
      <c r="S238" s="817">
        <v>0</v>
      </c>
      <c r="T238" s="815">
        <v>0</v>
      </c>
      <c r="U238" s="817">
        <v>0</v>
      </c>
      <c r="V238" s="826">
        <v>0</v>
      </c>
      <c r="W238" s="827">
        <v>0</v>
      </c>
      <c r="Y238" s="821">
        <v>0</v>
      </c>
      <c r="Z238" s="815">
        <v>0</v>
      </c>
      <c r="AA238" s="815">
        <v>0</v>
      </c>
      <c r="AB238" s="817">
        <v>0</v>
      </c>
      <c r="AC238" s="827">
        <v>0</v>
      </c>
      <c r="AE238" s="821">
        <v>0</v>
      </c>
      <c r="AF238" s="815">
        <v>0</v>
      </c>
      <c r="AG238" s="815">
        <v>0</v>
      </c>
      <c r="AH238" s="817">
        <v>0</v>
      </c>
      <c r="AI238" s="827">
        <v>0</v>
      </c>
      <c r="AK238" s="945">
        <v>0</v>
      </c>
      <c r="AL238" s="828">
        <v>0</v>
      </c>
      <c r="AM238" s="828">
        <v>0</v>
      </c>
      <c r="AN238" s="829">
        <v>0</v>
      </c>
      <c r="AO238" s="829">
        <v>0</v>
      </c>
      <c r="AP238" s="830">
        <v>0</v>
      </c>
      <c r="AR238" s="830">
        <v>0</v>
      </c>
      <c r="AS238" s="830">
        <v>0</v>
      </c>
      <c r="AU238" s="831">
        <v>0</v>
      </c>
      <c r="AW238" s="759" t="s">
        <v>712</v>
      </c>
      <c r="AX238" s="1173">
        <f t="shared" si="4"/>
        <v>0</v>
      </c>
    </row>
    <row r="239" spans="1:51" s="820" customFormat="1" ht="14.4" thickBot="1" x14ac:dyDescent="0.3">
      <c r="A239" s="759"/>
      <c r="B239" s="759"/>
      <c r="C239" s="759"/>
      <c r="D239" s="759"/>
      <c r="E239" s="759"/>
      <c r="F239" s="759"/>
      <c r="G239" s="759"/>
      <c r="H239" s="759"/>
      <c r="I239" s="759"/>
      <c r="J239" s="759"/>
      <c r="K239" s="759"/>
      <c r="L239" s="759"/>
      <c r="M239" s="759"/>
      <c r="N239" s="759"/>
      <c r="O239" s="759"/>
      <c r="P239" s="759"/>
      <c r="Q239" s="759"/>
      <c r="R239" s="759"/>
      <c r="S239" s="759"/>
      <c r="T239" s="759"/>
      <c r="U239" s="759"/>
      <c r="V239" s="759"/>
      <c r="W239" s="759"/>
      <c r="X239" s="759"/>
      <c r="Y239" s="759"/>
      <c r="Z239" s="759"/>
      <c r="AA239" s="759"/>
      <c r="AB239" s="759"/>
      <c r="AC239" s="759"/>
      <c r="AD239" s="759"/>
      <c r="AE239" s="759"/>
      <c r="AF239" s="759"/>
      <c r="AG239" s="759"/>
      <c r="AH239" s="759"/>
      <c r="AI239" s="759"/>
      <c r="AJ239" s="759"/>
      <c r="AK239" s="759"/>
      <c r="AL239" s="759"/>
      <c r="AM239" s="759"/>
      <c r="AN239" s="759"/>
      <c r="AO239" s="759"/>
      <c r="AP239" s="759"/>
      <c r="AQ239" s="759"/>
      <c r="AR239" s="759"/>
      <c r="AS239" s="759"/>
      <c r="AT239" s="759"/>
      <c r="AU239" s="759"/>
      <c r="AV239" s="759"/>
      <c r="AW239" s="759"/>
      <c r="AX239" s="759"/>
      <c r="AY239" s="759"/>
    </row>
    <row r="240" spans="1:51" s="820" customFormat="1" x14ac:dyDescent="0.25">
      <c r="A240" s="759" t="s">
        <v>1278</v>
      </c>
      <c r="B240" s="759"/>
      <c r="C240" s="946" t="s">
        <v>714</v>
      </c>
      <c r="D240" s="947" t="s">
        <v>1164</v>
      </c>
      <c r="E240" s="948"/>
      <c r="F240" s="949" t="s">
        <v>713</v>
      </c>
      <c r="G240" s="788">
        <v>0</v>
      </c>
      <c r="H240" s="789">
        <v>0</v>
      </c>
      <c r="I240" s="790">
        <v>0</v>
      </c>
      <c r="J240" s="791">
        <v>0</v>
      </c>
      <c r="K240" s="792" t="s">
        <v>914</v>
      </c>
      <c r="M240" s="950">
        <v>0.52479783715662931</v>
      </c>
      <c r="N240" s="789">
        <v>0</v>
      </c>
      <c r="O240" s="788">
        <v>0</v>
      </c>
      <c r="P240" s="790">
        <v>0</v>
      </c>
      <c r="Q240" s="849">
        <v>0</v>
      </c>
      <c r="R240" s="951">
        <v>0.17948276895362147</v>
      </c>
      <c r="S240" s="790">
        <v>0</v>
      </c>
      <c r="T240" s="788">
        <v>0</v>
      </c>
      <c r="U240" s="790">
        <v>0</v>
      </c>
      <c r="V240" s="952">
        <v>0</v>
      </c>
      <c r="W240" s="852">
        <v>0</v>
      </c>
      <c r="Y240" s="953" t="e">
        <v>#DIV/0!</v>
      </c>
      <c r="Z240" s="954">
        <v>0</v>
      </c>
      <c r="AA240" s="788">
        <v>0</v>
      </c>
      <c r="AB240" s="790">
        <v>0</v>
      </c>
      <c r="AC240" s="852">
        <v>0</v>
      </c>
      <c r="AE240" s="953">
        <v>0</v>
      </c>
      <c r="AF240" s="954">
        <v>0</v>
      </c>
      <c r="AG240" s="788">
        <v>0</v>
      </c>
      <c r="AH240" s="790">
        <v>0</v>
      </c>
      <c r="AI240" s="852">
        <v>0</v>
      </c>
      <c r="AK240" s="920">
        <v>0</v>
      </c>
      <c r="AL240" s="920">
        <v>0</v>
      </c>
      <c r="AM240" s="920">
        <v>0</v>
      </c>
      <c r="AN240" s="921">
        <v>0</v>
      </c>
      <c r="AO240" s="921">
        <v>0</v>
      </c>
      <c r="AP240" s="806">
        <v>0</v>
      </c>
      <c r="AR240" s="806">
        <v>0</v>
      </c>
      <c r="AS240" s="806">
        <v>0</v>
      </c>
      <c r="AU240" s="856">
        <v>0</v>
      </c>
      <c r="AW240" s="759" t="s">
        <v>714</v>
      </c>
      <c r="AX240" s="1173">
        <f t="shared" ref="AX240:AX242" si="5">J240</f>
        <v>0</v>
      </c>
    </row>
    <row r="241" spans="1:50" s="820" customFormat="1" x14ac:dyDescent="0.25">
      <c r="A241" s="759" t="s">
        <v>1279</v>
      </c>
      <c r="B241" s="759"/>
      <c r="C241" s="955" t="s">
        <v>716</v>
      </c>
      <c r="D241" s="956" t="s">
        <v>1164</v>
      </c>
      <c r="E241" s="867"/>
      <c r="F241" s="957" t="s">
        <v>715</v>
      </c>
      <c r="G241" s="795">
        <v>0</v>
      </c>
      <c r="H241" s="799">
        <v>0</v>
      </c>
      <c r="I241" s="794">
        <v>0</v>
      </c>
      <c r="J241" s="810">
        <v>0</v>
      </c>
      <c r="K241" s="811" t="s">
        <v>766</v>
      </c>
      <c r="M241" s="868">
        <v>0.52479783715662931</v>
      </c>
      <c r="N241" s="799">
        <v>0</v>
      </c>
      <c r="O241" s="795">
        <v>0</v>
      </c>
      <c r="P241" s="794">
        <v>0</v>
      </c>
      <c r="Q241" s="796">
        <v>0</v>
      </c>
      <c r="R241" s="958">
        <v>0.17948276895362147</v>
      </c>
      <c r="S241" s="794">
        <v>0</v>
      </c>
      <c r="T241" s="795">
        <v>0</v>
      </c>
      <c r="U241" s="794">
        <v>0</v>
      </c>
      <c r="V241" s="801">
        <v>0</v>
      </c>
      <c r="W241" s="802">
        <v>0</v>
      </c>
      <c r="Y241" s="959" t="e">
        <v>#DIV/0!</v>
      </c>
      <c r="Z241" s="960">
        <v>0</v>
      </c>
      <c r="AA241" s="795">
        <v>0</v>
      </c>
      <c r="AB241" s="794">
        <v>0</v>
      </c>
      <c r="AC241" s="802">
        <v>0</v>
      </c>
      <c r="AE241" s="959">
        <v>0</v>
      </c>
      <c r="AF241" s="960">
        <v>0</v>
      </c>
      <c r="AG241" s="795">
        <v>0</v>
      </c>
      <c r="AH241" s="794">
        <v>0</v>
      </c>
      <c r="AI241" s="802">
        <v>0</v>
      </c>
      <c r="AK241" s="803">
        <v>0</v>
      </c>
      <c r="AL241" s="803">
        <v>0</v>
      </c>
      <c r="AM241" s="803">
        <v>0</v>
      </c>
      <c r="AN241" s="804">
        <v>0</v>
      </c>
      <c r="AO241" s="804">
        <v>0</v>
      </c>
      <c r="AP241" s="805">
        <v>0</v>
      </c>
      <c r="AR241" s="805">
        <v>0</v>
      </c>
      <c r="AS241" s="805">
        <v>0</v>
      </c>
      <c r="AU241" s="807">
        <v>0</v>
      </c>
      <c r="AW241" s="759" t="s">
        <v>716</v>
      </c>
      <c r="AX241" s="1173">
        <f t="shared" si="5"/>
        <v>0</v>
      </c>
    </row>
    <row r="242" spans="1:50" s="820" customFormat="1" ht="14.4" thickBot="1" x14ac:dyDescent="0.3">
      <c r="A242" s="759" t="s">
        <v>1280</v>
      </c>
      <c r="B242" s="759"/>
      <c r="C242" s="870" t="s">
        <v>717</v>
      </c>
      <c r="D242" s="961" t="s">
        <v>1165</v>
      </c>
      <c r="E242" s="962"/>
      <c r="F242" s="963">
        <v>2682783</v>
      </c>
      <c r="G242" s="815">
        <v>0</v>
      </c>
      <c r="H242" s="816">
        <v>0</v>
      </c>
      <c r="I242" s="817">
        <v>0</v>
      </c>
      <c r="J242" s="818">
        <v>0</v>
      </c>
      <c r="K242" s="819" t="s">
        <v>766</v>
      </c>
      <c r="M242" s="877">
        <v>0.52479783715662931</v>
      </c>
      <c r="N242" s="816">
        <v>0</v>
      </c>
      <c r="O242" s="815">
        <v>0</v>
      </c>
      <c r="P242" s="817">
        <v>0</v>
      </c>
      <c r="Q242" s="822">
        <v>0</v>
      </c>
      <c r="R242" s="964">
        <v>0.17948276895362147</v>
      </c>
      <c r="S242" s="817">
        <v>0</v>
      </c>
      <c r="T242" s="815">
        <v>0</v>
      </c>
      <c r="U242" s="817">
        <v>0</v>
      </c>
      <c r="V242" s="826">
        <v>0</v>
      </c>
      <c r="W242" s="827">
        <v>0</v>
      </c>
      <c r="Y242" s="965" t="e">
        <v>#DIV/0!</v>
      </c>
      <c r="Z242" s="960">
        <v>0</v>
      </c>
      <c r="AA242" s="795">
        <v>0</v>
      </c>
      <c r="AB242" s="794">
        <v>0</v>
      </c>
      <c r="AC242" s="802">
        <v>0</v>
      </c>
      <c r="AE242" s="965">
        <v>0</v>
      </c>
      <c r="AF242" s="960">
        <v>0</v>
      </c>
      <c r="AG242" s="795">
        <v>0</v>
      </c>
      <c r="AH242" s="794">
        <v>0</v>
      </c>
      <c r="AI242" s="802">
        <v>0</v>
      </c>
      <c r="AK242" s="803">
        <v>0</v>
      </c>
      <c r="AL242" s="803">
        <v>0</v>
      </c>
      <c r="AM242" s="803">
        <v>0</v>
      </c>
      <c r="AN242" s="804">
        <v>0</v>
      </c>
      <c r="AO242" s="804">
        <v>0</v>
      </c>
      <c r="AP242" s="805">
        <v>0</v>
      </c>
      <c r="AR242" s="805">
        <v>0</v>
      </c>
      <c r="AS242" s="805">
        <v>0</v>
      </c>
      <c r="AU242" s="831">
        <v>0</v>
      </c>
      <c r="AW242" s="759" t="s">
        <v>717</v>
      </c>
      <c r="AX242" s="1173">
        <f t="shared" si="5"/>
        <v>0</v>
      </c>
    </row>
    <row r="243" spans="1:50" s="820" customFormat="1" ht="14.4" thickBot="1" x14ac:dyDescent="0.3">
      <c r="A243" s="759"/>
      <c r="B243" s="759"/>
      <c r="C243" s="966" t="s">
        <v>1166</v>
      </c>
      <c r="D243" s="967"/>
      <c r="E243" s="967"/>
      <c r="F243" s="967"/>
      <c r="G243" s="968">
        <v>107287.64000000001</v>
      </c>
      <c r="H243" s="968">
        <v>132532.41866666666</v>
      </c>
      <c r="I243" s="969">
        <v>100534.5</v>
      </c>
      <c r="J243" s="970">
        <v>340354.55866666662</v>
      </c>
      <c r="K243" s="971"/>
      <c r="M243" s="763"/>
      <c r="N243" s="972">
        <v>58035.299999999996</v>
      </c>
      <c r="O243" s="968">
        <v>67937.146666666667</v>
      </c>
      <c r="P243" s="968">
        <v>54950</v>
      </c>
      <c r="Q243" s="973">
        <v>180922.44666666668</v>
      </c>
      <c r="R243" s="763"/>
      <c r="S243" s="972">
        <v>18578</v>
      </c>
      <c r="T243" s="968">
        <v>26384</v>
      </c>
      <c r="U243" s="968">
        <v>16858</v>
      </c>
      <c r="V243" s="968">
        <v>61820</v>
      </c>
      <c r="W243" s="974">
        <v>242742.44666666668</v>
      </c>
      <c r="Y243" s="763"/>
      <c r="Z243" s="972">
        <v>0</v>
      </c>
      <c r="AA243" s="968">
        <v>0</v>
      </c>
      <c r="AB243" s="968">
        <v>0</v>
      </c>
      <c r="AC243" s="974">
        <v>0</v>
      </c>
      <c r="AE243" s="763"/>
      <c r="AF243" s="972">
        <v>0</v>
      </c>
      <c r="AG243" s="968">
        <v>0</v>
      </c>
      <c r="AH243" s="968">
        <v>0</v>
      </c>
      <c r="AI243" s="974">
        <v>0</v>
      </c>
      <c r="AK243" s="975">
        <v>2624133.6473200005</v>
      </c>
      <c r="AL243" s="976">
        <v>0</v>
      </c>
      <c r="AM243" s="976">
        <v>0</v>
      </c>
      <c r="AN243" s="976">
        <v>0</v>
      </c>
      <c r="AO243" s="976">
        <v>0</v>
      </c>
      <c r="AP243" s="977">
        <v>2624133.6473200005</v>
      </c>
      <c r="AR243" s="975">
        <v>0</v>
      </c>
      <c r="AS243" s="977">
        <v>2624133.6473200005</v>
      </c>
    </row>
    <row r="244" spans="1:50" s="820" customFormat="1" ht="14.4" thickBot="1" x14ac:dyDescent="0.3">
      <c r="A244" s="759"/>
      <c r="B244" s="759"/>
      <c r="C244" s="978" t="s">
        <v>1167</v>
      </c>
      <c r="D244" s="979"/>
      <c r="E244" s="980" t="s">
        <v>67</v>
      </c>
      <c r="F244" s="980"/>
      <c r="G244" s="981">
        <v>137347.64000000001</v>
      </c>
      <c r="H244" s="982">
        <v>170193.35200000001</v>
      </c>
      <c r="I244" s="982">
        <v>126538.5</v>
      </c>
      <c r="J244" s="983">
        <v>434079.49199999997</v>
      </c>
      <c r="K244" s="984"/>
      <c r="M244" s="763"/>
      <c r="N244" s="985">
        <v>78873.299999999988</v>
      </c>
      <c r="O244" s="982">
        <v>94426.08</v>
      </c>
      <c r="P244" s="982">
        <v>73904</v>
      </c>
      <c r="Q244" s="983">
        <v>247203.38</v>
      </c>
      <c r="R244" s="763"/>
      <c r="S244" s="985">
        <v>25196</v>
      </c>
      <c r="T244" s="982">
        <v>34207</v>
      </c>
      <c r="U244" s="982">
        <v>21659</v>
      </c>
      <c r="V244" s="986">
        <v>81062</v>
      </c>
      <c r="W244" s="987">
        <v>328265.38</v>
      </c>
      <c r="Y244" s="763"/>
      <c r="Z244" s="988">
        <v>0</v>
      </c>
      <c r="AA244" s="989">
        <v>0</v>
      </c>
      <c r="AB244" s="990">
        <v>0</v>
      </c>
      <c r="AC244" s="987">
        <v>0</v>
      </c>
      <c r="AE244" s="763"/>
      <c r="AF244" s="988">
        <v>0</v>
      </c>
      <c r="AG244" s="989">
        <v>0</v>
      </c>
      <c r="AH244" s="990">
        <v>0</v>
      </c>
      <c r="AI244" s="987">
        <v>0</v>
      </c>
      <c r="AK244" s="991">
        <v>3346752.8833200005</v>
      </c>
      <c r="AL244" s="992">
        <v>0</v>
      </c>
      <c r="AM244" s="992">
        <v>0</v>
      </c>
      <c r="AN244" s="993">
        <v>0</v>
      </c>
      <c r="AO244" s="993">
        <v>0</v>
      </c>
      <c r="AP244" s="994">
        <v>3346752.8833200005</v>
      </c>
      <c r="AR244" s="994">
        <v>0</v>
      </c>
      <c r="AS244" s="994">
        <v>3346752.8833200005</v>
      </c>
    </row>
    <row r="245" spans="1:50" s="820" customFormat="1" ht="14.4" thickBot="1" x14ac:dyDescent="0.3">
      <c r="A245" s="759"/>
      <c r="B245" s="759"/>
      <c r="C245" s="995"/>
      <c r="D245" s="996"/>
      <c r="E245" s="997"/>
      <c r="F245" s="997"/>
      <c r="G245" s="997"/>
      <c r="H245" s="997"/>
      <c r="I245" s="997"/>
      <c r="J245" s="997"/>
      <c r="K245" s="997"/>
      <c r="L245" s="997"/>
      <c r="M245" s="997"/>
      <c r="N245" s="997"/>
      <c r="O245" s="997"/>
      <c r="P245" s="997"/>
      <c r="Q245" s="997"/>
      <c r="R245" s="763"/>
      <c r="S245" s="997"/>
      <c r="T245" s="997"/>
      <c r="U245" s="997"/>
      <c r="V245" s="997"/>
      <c r="W245" s="997"/>
      <c r="X245" s="997"/>
      <c r="Y245" s="763"/>
      <c r="Z245" s="997"/>
      <c r="AA245" s="997"/>
      <c r="AB245" s="997"/>
      <c r="AC245" s="997"/>
      <c r="AD245" s="997"/>
      <c r="AE245" s="763"/>
      <c r="AF245" s="997"/>
      <c r="AG245" s="997"/>
      <c r="AH245" s="997"/>
      <c r="AI245" s="997"/>
      <c r="AJ245" s="997"/>
      <c r="AK245" s="997"/>
      <c r="AL245" s="997"/>
      <c r="AM245" s="997"/>
      <c r="AN245" s="997"/>
      <c r="AO245" s="997"/>
      <c r="AP245" s="997"/>
      <c r="AQ245" s="997"/>
      <c r="AR245" s="997"/>
      <c r="AS245" s="997"/>
      <c r="AT245" s="997"/>
      <c r="AU245" s="997"/>
    </row>
    <row r="246" spans="1:50" s="820" customFormat="1" ht="14.4" thickBot="1" x14ac:dyDescent="0.3">
      <c r="A246" s="759"/>
      <c r="B246" s="759"/>
      <c r="C246" s="1555" t="s">
        <v>1281</v>
      </c>
      <c r="D246" s="1556"/>
      <c r="E246" s="1556"/>
      <c r="F246" s="1557"/>
      <c r="G246" s="997"/>
      <c r="H246" s="997"/>
      <c r="I246" s="997"/>
      <c r="J246" s="998">
        <v>435451.5</v>
      </c>
      <c r="K246" s="763"/>
      <c r="M246" s="763"/>
      <c r="N246" s="997"/>
      <c r="O246" s="997"/>
      <c r="P246" s="997"/>
      <c r="Q246" s="997"/>
      <c r="R246" s="763"/>
      <c r="S246" s="997"/>
      <c r="T246" s="997"/>
      <c r="U246" s="997"/>
      <c r="V246" s="997"/>
      <c r="W246" s="997"/>
      <c r="Y246" s="763"/>
      <c r="Z246" s="999">
        <v>0</v>
      </c>
      <c r="AA246" s="1000">
        <v>0</v>
      </c>
      <c r="AB246" s="1001">
        <v>0</v>
      </c>
      <c r="AC246" s="839">
        <v>0</v>
      </c>
      <c r="AE246" s="763"/>
      <c r="AF246" s="999">
        <v>0</v>
      </c>
      <c r="AG246" s="1000">
        <v>0</v>
      </c>
      <c r="AH246" s="1001">
        <v>0</v>
      </c>
      <c r="AI246" s="839">
        <v>0</v>
      </c>
      <c r="AK246" s="1002">
        <v>3357331.0649999999</v>
      </c>
      <c r="AL246" s="1002">
        <v>0</v>
      </c>
      <c r="AM246" s="1002">
        <v>0</v>
      </c>
      <c r="AN246" s="1003">
        <v>0</v>
      </c>
      <c r="AO246" s="1003">
        <v>0</v>
      </c>
      <c r="AP246" s="843">
        <v>3357331.0649999999</v>
      </c>
      <c r="AR246" s="843">
        <v>0</v>
      </c>
      <c r="AS246" s="843">
        <v>3357331.0649999999</v>
      </c>
      <c r="AU246" s="759"/>
    </row>
    <row r="247" spans="1:50" s="820" customFormat="1" ht="14.4" thickBot="1" x14ac:dyDescent="0.3">
      <c r="A247" s="759"/>
      <c r="B247" s="759"/>
      <c r="C247" s="995"/>
      <c r="D247" s="996"/>
      <c r="E247" s="997"/>
      <c r="F247" s="997"/>
      <c r="G247" s="997"/>
      <c r="H247" s="997"/>
      <c r="I247" s="997"/>
      <c r="J247" s="997"/>
      <c r="K247" s="997"/>
      <c r="L247" s="997"/>
      <c r="M247" s="997"/>
      <c r="N247" s="997"/>
      <c r="O247" s="997"/>
      <c r="P247" s="997"/>
      <c r="Q247" s="997"/>
      <c r="R247" s="763"/>
      <c r="S247" s="997"/>
      <c r="T247" s="997"/>
      <c r="U247" s="997"/>
      <c r="V247" s="997"/>
      <c r="W247" s="997"/>
      <c r="X247" s="997"/>
      <c r="Y247" s="763"/>
      <c r="Z247" s="997"/>
      <c r="AA247" s="997"/>
      <c r="AB247" s="997"/>
      <c r="AC247" s="997"/>
      <c r="AD247" s="997"/>
      <c r="AE247" s="763"/>
      <c r="AF247" s="997"/>
      <c r="AG247" s="997"/>
      <c r="AH247" s="997"/>
      <c r="AI247" s="997"/>
      <c r="AJ247" s="997"/>
      <c r="AK247" s="997"/>
      <c r="AL247" s="997"/>
      <c r="AM247" s="997"/>
      <c r="AN247" s="997"/>
      <c r="AO247" s="997"/>
      <c r="AP247" s="997"/>
      <c r="AQ247" s="997"/>
      <c r="AR247" s="997"/>
      <c r="AS247" s="997"/>
      <c r="AT247" s="997"/>
      <c r="AU247" s="997"/>
    </row>
    <row r="248" spans="1:50" s="820" customFormat="1" ht="14.4" thickBot="1" x14ac:dyDescent="0.3">
      <c r="A248" s="759"/>
      <c r="B248" s="759"/>
      <c r="C248" s="1189" t="s">
        <v>718</v>
      </c>
      <c r="D248" s="1171"/>
      <c r="E248" s="1171"/>
      <c r="F248" s="1193" t="s">
        <v>718</v>
      </c>
      <c r="G248" s="1205">
        <f>SUM(G250:G252)+G107+G113+G130+G191</f>
        <v>884.1187831585562</v>
      </c>
      <c r="H248" s="1205">
        <f t="shared" ref="H248:I248" si="6">SUM(H250:H252)+H107+H113+H130+H191</f>
        <v>5465.9352049435711</v>
      </c>
      <c r="I248" s="1205">
        <f t="shared" si="6"/>
        <v>894.95401189790346</v>
      </c>
      <c r="J248" s="998">
        <f>SUM(G248:I248)</f>
        <v>7245.0080000000307</v>
      </c>
      <c r="K248" s="763"/>
      <c r="M248" s="763"/>
      <c r="N248" s="997"/>
      <c r="O248" s="997"/>
      <c r="P248" s="997"/>
      <c r="Q248" s="997"/>
      <c r="R248" s="763"/>
      <c r="S248" s="997"/>
      <c r="T248" s="997"/>
      <c r="U248" s="997"/>
      <c r="V248" s="997"/>
      <c r="W248" s="997"/>
      <c r="Y248" s="763"/>
      <c r="Z248" s="999">
        <v>0</v>
      </c>
      <c r="AA248" s="1000">
        <v>0</v>
      </c>
      <c r="AB248" s="1001">
        <v>0</v>
      </c>
      <c r="AC248" s="839">
        <v>0</v>
      </c>
      <c r="AE248" s="763"/>
      <c r="AF248" s="999">
        <v>0</v>
      </c>
      <c r="AG248" s="1000">
        <v>0</v>
      </c>
      <c r="AH248" s="1001">
        <v>0</v>
      </c>
      <c r="AI248" s="839">
        <v>0</v>
      </c>
      <c r="AK248" s="1204">
        <f>10578.1816800002+AK107+AK113+AK130+AK191</f>
        <v>55859.0116800002</v>
      </c>
      <c r="AL248" s="1002">
        <v>0</v>
      </c>
      <c r="AM248" s="1002">
        <v>0</v>
      </c>
      <c r="AN248" s="1003">
        <v>0</v>
      </c>
      <c r="AO248" s="1003">
        <v>0</v>
      </c>
      <c r="AP248" s="843">
        <v>10578.181680000236</v>
      </c>
      <c r="AR248" s="843">
        <v>0</v>
      </c>
      <c r="AS248" s="843">
        <v>10578.181680000236</v>
      </c>
      <c r="AU248" s="759"/>
    </row>
    <row r="249" spans="1:50" s="820" customFormat="1" ht="14.4" thickBot="1" x14ac:dyDescent="0.3">
      <c r="A249" s="759"/>
      <c r="B249" s="759"/>
      <c r="C249" s="995"/>
      <c r="D249" s="996"/>
      <c r="E249" s="997"/>
      <c r="F249" s="997"/>
      <c r="G249" s="997"/>
      <c r="H249" s="997"/>
      <c r="I249" s="997"/>
      <c r="J249" s="997"/>
      <c r="K249" s="997"/>
      <c r="L249" s="997"/>
      <c r="M249" s="997"/>
      <c r="N249" s="997"/>
      <c r="O249" s="997"/>
      <c r="P249" s="997"/>
      <c r="Q249" s="997"/>
      <c r="R249" s="763"/>
      <c r="S249" s="997"/>
      <c r="T249" s="997"/>
      <c r="U249" s="997"/>
      <c r="V249" s="997"/>
      <c r="W249" s="997"/>
      <c r="X249" s="997"/>
      <c r="Y249" s="763"/>
      <c r="Z249" s="997"/>
      <c r="AA249" s="997"/>
      <c r="AB249" s="997"/>
      <c r="AC249" s="997"/>
      <c r="AD249" s="997"/>
      <c r="AE249" s="763"/>
      <c r="AF249" s="997"/>
      <c r="AG249" s="997"/>
      <c r="AH249" s="997"/>
      <c r="AI249" s="997"/>
      <c r="AJ249" s="997"/>
      <c r="AK249" s="997"/>
      <c r="AL249" s="997"/>
      <c r="AM249" s="997"/>
      <c r="AN249" s="997"/>
      <c r="AO249" s="997"/>
      <c r="AP249" s="997"/>
      <c r="AQ249" s="997"/>
      <c r="AR249" s="997"/>
      <c r="AS249" s="997"/>
      <c r="AT249" s="997"/>
      <c r="AU249" s="997"/>
    </row>
    <row r="250" spans="1:50" s="820" customFormat="1" ht="14.4" thickBot="1" x14ac:dyDescent="0.3">
      <c r="A250" s="759"/>
      <c r="B250" s="759"/>
      <c r="C250" s="1555" t="s">
        <v>1282</v>
      </c>
      <c r="D250" s="1556"/>
      <c r="E250" s="1556"/>
      <c r="F250" s="1557"/>
      <c r="G250" s="999">
        <v>62.269538428230106</v>
      </c>
      <c r="H250" s="1004">
        <v>74.254815237391412</v>
      </c>
      <c r="I250" s="1005">
        <v>51.933951876262576</v>
      </c>
      <c r="J250" s="998">
        <v>188.4583055418841</v>
      </c>
      <c r="K250" s="763" t="s">
        <v>806</v>
      </c>
      <c r="M250" s="763"/>
      <c r="N250" s="999">
        <v>40.422573826640011</v>
      </c>
      <c r="O250" s="1000">
        <v>48.810940086523317</v>
      </c>
      <c r="P250" s="1001">
        <v>35.909051625964281</v>
      </c>
      <c r="Q250" s="835">
        <v>125.14256553912762</v>
      </c>
      <c r="R250" s="763"/>
      <c r="S250" s="999">
        <v>16.726582273092419</v>
      </c>
      <c r="T250" s="1000">
        <v>17.390335537897673</v>
      </c>
      <c r="U250" s="1001">
        <v>11.252198203365271</v>
      </c>
      <c r="V250" s="1006">
        <v>45.369116014355356</v>
      </c>
      <c r="W250" s="839">
        <v>170.51168155348296</v>
      </c>
      <c r="Y250" s="763"/>
      <c r="Z250" s="999">
        <v>0</v>
      </c>
      <c r="AA250" s="1000">
        <v>0</v>
      </c>
      <c r="AB250" s="1001">
        <v>0</v>
      </c>
      <c r="AC250" s="839">
        <v>0</v>
      </c>
      <c r="AE250" s="763"/>
      <c r="AF250" s="999">
        <v>0</v>
      </c>
      <c r="AG250" s="1000">
        <v>0</v>
      </c>
      <c r="AH250" s="1001">
        <v>0</v>
      </c>
      <c r="AI250" s="839">
        <v>0</v>
      </c>
      <c r="AK250" s="1002">
        <v>1453.0135357279264</v>
      </c>
      <c r="AL250" s="1002">
        <v>0</v>
      </c>
      <c r="AM250" s="1002">
        <v>0</v>
      </c>
      <c r="AN250" s="1003">
        <v>0</v>
      </c>
      <c r="AO250" s="1003">
        <v>0</v>
      </c>
      <c r="AP250" s="843">
        <v>1453.0135357279264</v>
      </c>
      <c r="AR250" s="843">
        <v>0</v>
      </c>
      <c r="AS250" s="843">
        <v>1453.0135357279264</v>
      </c>
      <c r="AU250" s="759"/>
    </row>
    <row r="251" spans="1:50" s="820" customFormat="1" ht="14.4" thickBot="1" x14ac:dyDescent="0.3">
      <c r="A251" s="759"/>
      <c r="B251" s="759"/>
      <c r="C251" s="1555" t="s">
        <v>1283</v>
      </c>
      <c r="D251" s="1556"/>
      <c r="E251" s="1556"/>
      <c r="F251" s="1557"/>
      <c r="G251" s="999">
        <v>32.742000333893493</v>
      </c>
      <c r="H251" s="1004">
        <v>44.78122026552785</v>
      </c>
      <c r="I251" s="1005">
        <v>30.2576666856224</v>
      </c>
      <c r="J251" s="998">
        <v>107.78088728504375</v>
      </c>
      <c r="K251" s="763" t="s">
        <v>850</v>
      </c>
      <c r="M251" s="763"/>
      <c r="N251" s="999">
        <v>25.440714421035693</v>
      </c>
      <c r="O251" s="1000">
        <v>34.913421728756397</v>
      </c>
      <c r="P251" s="1001">
        <v>23.99942161745857</v>
      </c>
      <c r="Q251" s="835">
        <v>84.353557767250663</v>
      </c>
      <c r="R251" s="763"/>
      <c r="S251" s="999">
        <v>4.1911277577703228</v>
      </c>
      <c r="T251" s="1000">
        <v>7.3360539410142671</v>
      </c>
      <c r="U251" s="1001">
        <v>3.9224657220158146</v>
      </c>
      <c r="V251" s="1006">
        <v>15.449647420800405</v>
      </c>
      <c r="W251" s="839">
        <v>99.803205188051066</v>
      </c>
      <c r="Y251" s="763"/>
      <c r="Z251" s="999">
        <v>0</v>
      </c>
      <c r="AA251" s="1000">
        <v>0</v>
      </c>
      <c r="AB251" s="1001" t="e">
        <v>#VALUE!</v>
      </c>
      <c r="AC251" s="839" t="e">
        <v>#VALUE!</v>
      </c>
      <c r="AE251" s="763"/>
      <c r="AF251" s="999">
        <v>0</v>
      </c>
      <c r="AG251" s="1000">
        <v>0</v>
      </c>
      <c r="AH251" s="1001">
        <v>0</v>
      </c>
      <c r="AI251" s="839">
        <v>0</v>
      </c>
      <c r="AK251" s="1002">
        <v>830.99064096768723</v>
      </c>
      <c r="AL251" s="1002">
        <v>0</v>
      </c>
      <c r="AM251" s="1002">
        <v>0</v>
      </c>
      <c r="AN251" s="1003">
        <v>0</v>
      </c>
      <c r="AO251" s="1003" t="e">
        <v>#VALUE!</v>
      </c>
      <c r="AP251" s="843">
        <v>830.99064096768723</v>
      </c>
      <c r="AR251" s="843">
        <v>0</v>
      </c>
      <c r="AS251" s="843">
        <v>830.99064096768723</v>
      </c>
      <c r="AU251" s="759"/>
    </row>
    <row r="252" spans="1:50" s="820" customFormat="1" ht="14.4" thickBot="1" x14ac:dyDescent="0.3">
      <c r="A252" s="759"/>
      <c r="B252" s="759"/>
      <c r="C252" s="1555" t="s">
        <v>1284</v>
      </c>
      <c r="D252" s="1556"/>
      <c r="E252" s="1556"/>
      <c r="F252" s="1557"/>
      <c r="G252" s="999">
        <v>339.10724439643263</v>
      </c>
      <c r="H252" s="1004">
        <v>418.89916944065192</v>
      </c>
      <c r="I252" s="1005">
        <v>317.76239333601853</v>
      </c>
      <c r="J252" s="998">
        <v>1075.7688071731029</v>
      </c>
      <c r="K252" s="763" t="s">
        <v>766</v>
      </c>
      <c r="M252" s="763"/>
      <c r="N252" s="999">
        <v>183.43390404263047</v>
      </c>
      <c r="O252" s="1000">
        <v>214.73096619787353</v>
      </c>
      <c r="P252" s="1001">
        <v>173.68210429070834</v>
      </c>
      <c r="Q252" s="835">
        <v>571.84697453121237</v>
      </c>
      <c r="R252" s="763"/>
      <c r="S252" s="999">
        <v>58.720038826438198</v>
      </c>
      <c r="T252" s="1000">
        <v>83.392695898199264</v>
      </c>
      <c r="U252" s="1001">
        <v>53.283583514699934</v>
      </c>
      <c r="V252" s="1006">
        <v>195.39631823933738</v>
      </c>
      <c r="W252" s="839">
        <v>767.24329277054971</v>
      </c>
      <c r="Y252" s="763"/>
      <c r="Z252" s="999">
        <v>0</v>
      </c>
      <c r="AA252" s="1000">
        <v>0</v>
      </c>
      <c r="AB252" s="1001" t="e">
        <v>#VALUE!</v>
      </c>
      <c r="AC252" s="839" t="e">
        <v>#VALUE!</v>
      </c>
      <c r="AE252" s="763"/>
      <c r="AF252" s="999">
        <v>0</v>
      </c>
      <c r="AG252" s="1000">
        <v>0</v>
      </c>
      <c r="AH252" s="1001">
        <v>0</v>
      </c>
      <c r="AI252" s="839">
        <v>0</v>
      </c>
      <c r="AK252" s="1002">
        <v>8294.1775033046233</v>
      </c>
      <c r="AL252" s="1002">
        <v>0</v>
      </c>
      <c r="AM252" s="1002">
        <v>0</v>
      </c>
      <c r="AN252" s="1003">
        <v>0</v>
      </c>
      <c r="AO252" s="1003" t="e">
        <v>#VALUE!</v>
      </c>
      <c r="AP252" s="843">
        <v>8294.1775033046233</v>
      </c>
      <c r="AR252" s="843">
        <v>0</v>
      </c>
      <c r="AS252" s="843">
        <v>8294.1775033046233</v>
      </c>
      <c r="AU252" s="759"/>
    </row>
    <row r="253" spans="1:50" s="820" customFormat="1" ht="14.4" thickBot="1" x14ac:dyDescent="0.3">
      <c r="A253" s="759"/>
      <c r="B253" s="759"/>
      <c r="C253" s="995"/>
      <c r="D253" s="996"/>
      <c r="E253" s="997"/>
      <c r="F253" s="997"/>
      <c r="G253" s="997"/>
      <c r="H253" s="997"/>
      <c r="I253" s="997"/>
      <c r="J253" s="997"/>
      <c r="K253" s="997"/>
      <c r="L253" s="997"/>
      <c r="M253" s="997"/>
      <c r="N253" s="997"/>
      <c r="O253" s="997"/>
      <c r="P253" s="997"/>
      <c r="Q253" s="997"/>
      <c r="R253" s="763"/>
      <c r="S253" s="997"/>
      <c r="T253" s="997"/>
      <c r="U253" s="997"/>
      <c r="V253" s="997"/>
      <c r="W253" s="997"/>
      <c r="X253" s="997"/>
      <c r="Y253" s="763"/>
      <c r="Z253" s="997"/>
      <c r="AA253" s="997"/>
      <c r="AB253" s="997"/>
      <c r="AC253" s="997"/>
      <c r="AD253" s="997"/>
      <c r="AE253" s="763"/>
      <c r="AF253" s="997"/>
      <c r="AG253" s="997"/>
      <c r="AH253" s="997"/>
      <c r="AI253" s="997"/>
      <c r="AJ253" s="997"/>
      <c r="AK253" s="997"/>
      <c r="AL253" s="997"/>
      <c r="AM253" s="997"/>
      <c r="AN253" s="997"/>
      <c r="AO253" s="997"/>
      <c r="AP253" s="997"/>
      <c r="AQ253" s="997"/>
      <c r="AR253" s="997"/>
      <c r="AS253" s="997"/>
      <c r="AT253" s="997"/>
      <c r="AU253" s="997"/>
    </row>
    <row r="254" spans="1:50" s="820" customFormat="1" ht="14.4" thickBot="1" x14ac:dyDescent="0.3">
      <c r="A254" s="759"/>
      <c r="B254" s="759"/>
      <c r="C254" s="1189" t="s">
        <v>800</v>
      </c>
      <c r="D254" s="1171"/>
      <c r="E254" s="1171"/>
      <c r="F254" s="1369" t="s">
        <v>67</v>
      </c>
      <c r="G254" s="999">
        <v>137781.75878315858</v>
      </c>
      <c r="H254" s="1004">
        <v>170731.2872049436</v>
      </c>
      <c r="I254" s="1005">
        <v>126938.45401189791</v>
      </c>
      <c r="J254" s="998">
        <v>435451.5</v>
      </c>
      <c r="K254" s="763"/>
      <c r="M254" s="763"/>
      <c r="N254" s="999">
        <v>79122.597192290297</v>
      </c>
      <c r="O254" s="1000">
        <v>94724.535328013153</v>
      </c>
      <c r="P254" s="1001">
        <v>74137.590577534138</v>
      </c>
      <c r="Q254" s="835">
        <v>247984.72309783759</v>
      </c>
      <c r="R254" s="1007"/>
      <c r="S254" s="1008">
        <v>25275.637748857302</v>
      </c>
      <c r="T254" s="1000">
        <v>34315.119085377111</v>
      </c>
      <c r="U254" s="1001">
        <v>21727.458247440081</v>
      </c>
      <c r="V254" s="1006">
        <v>81318.215081674498</v>
      </c>
      <c r="W254" s="839">
        <v>329302.9381795121</v>
      </c>
      <c r="Y254" s="763"/>
      <c r="Z254" s="999">
        <v>0</v>
      </c>
      <c r="AA254" s="1000">
        <v>0</v>
      </c>
      <c r="AB254" s="1001" t="e">
        <v>#VALUE!</v>
      </c>
      <c r="AC254" s="839" t="e">
        <v>#VALUE!</v>
      </c>
      <c r="AE254" s="763"/>
      <c r="AF254" s="999">
        <v>0</v>
      </c>
      <c r="AG254" s="1000">
        <v>0</v>
      </c>
      <c r="AH254" s="1001">
        <v>0</v>
      </c>
      <c r="AI254" s="839">
        <v>0</v>
      </c>
      <c r="AK254" s="1002">
        <v>3357331.0649999999</v>
      </c>
      <c r="AL254" s="1002">
        <v>0</v>
      </c>
      <c r="AM254" s="1002">
        <v>0</v>
      </c>
      <c r="AN254" s="1003">
        <v>0</v>
      </c>
      <c r="AO254" s="1003" t="e">
        <v>#VALUE!</v>
      </c>
      <c r="AP254" s="843">
        <v>3357331.0649999999</v>
      </c>
      <c r="AR254" s="843">
        <v>0</v>
      </c>
      <c r="AS254" s="843">
        <v>3357331.0649999999</v>
      </c>
      <c r="AU254" s="759"/>
    </row>
    <row r="255" spans="1:50" s="820" customFormat="1" x14ac:dyDescent="0.25">
      <c r="A255" s="759"/>
      <c r="B255" s="759"/>
      <c r="C255" s="995"/>
      <c r="D255" s="996"/>
      <c r="E255" s="997"/>
      <c r="F255" s="997"/>
      <c r="G255" s="997"/>
      <c r="H255" s="997"/>
      <c r="I255" s="997"/>
      <c r="J255" s="997"/>
      <c r="K255" s="997"/>
      <c r="L255" s="997"/>
      <c r="M255" s="997"/>
      <c r="N255" s="997"/>
      <c r="O255" s="997"/>
      <c r="P255" s="997"/>
      <c r="Q255" s="1007">
        <v>0.56948873318346038</v>
      </c>
      <c r="R255" s="763"/>
      <c r="S255" s="997"/>
      <c r="T255" s="997"/>
      <c r="U255" s="997"/>
      <c r="V255" s="1007">
        <v>0.1867445974618861</v>
      </c>
      <c r="W255" s="997"/>
      <c r="X255" s="997"/>
      <c r="Y255" s="763"/>
      <c r="Z255" s="997"/>
      <c r="AA255" s="997"/>
      <c r="AB255" s="997"/>
      <c r="AC255" s="997"/>
      <c r="AD255" s="997"/>
      <c r="AE255" s="763"/>
      <c r="AF255" s="997"/>
      <c r="AG255" s="997"/>
      <c r="AH255" s="997"/>
      <c r="AI255" s="997"/>
      <c r="AJ255" s="997"/>
      <c r="AK255" s="997"/>
      <c r="AL255" s="997"/>
      <c r="AM255" s="997"/>
      <c r="AN255" s="997"/>
      <c r="AO255" s="997"/>
      <c r="AP255" s="997"/>
      <c r="AQ255" s="997"/>
      <c r="AR255" s="997"/>
      <c r="AS255" s="997"/>
      <c r="AT255" s="997"/>
      <c r="AU255" s="997"/>
    </row>
    <row r="256" spans="1:50" s="820" customFormat="1" ht="14.4" thickBot="1" x14ac:dyDescent="0.3">
      <c r="A256" s="759"/>
      <c r="B256" s="759"/>
      <c r="E256" s="1009"/>
      <c r="F256" s="1009"/>
      <c r="G256" s="763"/>
      <c r="H256" s="763"/>
      <c r="I256" s="761"/>
      <c r="J256" s="762"/>
      <c r="K256" s="761"/>
      <c r="M256" s="763"/>
      <c r="N256" s="762"/>
      <c r="O256" s="762"/>
      <c r="P256" s="762"/>
      <c r="Q256" s="763"/>
      <c r="R256" s="763"/>
      <c r="S256" s="762"/>
      <c r="T256" s="762"/>
      <c r="U256" s="761"/>
      <c r="V256" s="763"/>
      <c r="W256" s="763"/>
      <c r="Y256" s="763"/>
      <c r="Z256" s="762"/>
      <c r="AA256" s="762"/>
      <c r="AB256" s="761"/>
      <c r="AC256" s="1010"/>
      <c r="AE256" s="763"/>
      <c r="AF256" s="762"/>
      <c r="AG256" s="762"/>
      <c r="AH256" s="761"/>
      <c r="AI256" s="1010"/>
      <c r="AK256" s="759"/>
      <c r="AL256" s="759"/>
      <c r="AM256" s="759"/>
      <c r="AN256" s="759"/>
      <c r="AO256" s="759"/>
      <c r="AP256" s="759"/>
      <c r="AS256" s="1009"/>
    </row>
    <row r="257" spans="1:45" s="820" customFormat="1" ht="14.4" thickBot="1" x14ac:dyDescent="0.3">
      <c r="E257" s="1009"/>
      <c r="F257" s="1009"/>
      <c r="G257" s="1011">
        <v>137347.64000000001</v>
      </c>
      <c r="H257" s="1012">
        <v>262488.83733333333</v>
      </c>
      <c r="I257" s="1012">
        <v>126538.5</v>
      </c>
      <c r="J257" s="1013">
        <v>434079.49199999997</v>
      </c>
      <c r="K257" s="761"/>
      <c r="M257" s="763"/>
      <c r="N257" s="1011">
        <v>0</v>
      </c>
      <c r="O257" s="1012">
        <v>0</v>
      </c>
      <c r="P257" s="1012">
        <v>0</v>
      </c>
      <c r="Q257" s="1013">
        <v>0</v>
      </c>
      <c r="R257" s="763"/>
      <c r="S257" s="1011">
        <v>0</v>
      </c>
      <c r="T257" s="1012">
        <v>0</v>
      </c>
      <c r="U257" s="1012">
        <v>0</v>
      </c>
      <c r="V257" s="1012">
        <v>0</v>
      </c>
      <c r="W257" s="1014">
        <v>0</v>
      </c>
      <c r="Y257" s="763"/>
      <c r="Z257" s="1011">
        <v>0</v>
      </c>
      <c r="AA257" s="1012">
        <v>0</v>
      </c>
      <c r="AB257" s="1012">
        <v>0</v>
      </c>
      <c r="AC257" s="1013">
        <v>0</v>
      </c>
      <c r="AE257" s="763"/>
      <c r="AF257" s="1011">
        <v>0</v>
      </c>
      <c r="AG257" s="1012">
        <v>0</v>
      </c>
      <c r="AH257" s="1012">
        <v>0</v>
      </c>
      <c r="AI257" s="1013">
        <v>0</v>
      </c>
      <c r="AK257" s="1012">
        <v>0</v>
      </c>
      <c r="AL257" s="1012">
        <v>0</v>
      </c>
      <c r="AM257" s="1012">
        <v>0</v>
      </c>
      <c r="AN257" s="1012">
        <v>0</v>
      </c>
      <c r="AO257" s="1012">
        <v>0</v>
      </c>
      <c r="AP257" s="1013">
        <v>0</v>
      </c>
      <c r="AR257" s="1015">
        <v>0</v>
      </c>
      <c r="AS257" s="1009"/>
    </row>
    <row r="258" spans="1:45" s="820" customFormat="1" ht="14.4" thickBot="1" x14ac:dyDescent="0.3">
      <c r="E258" s="1009"/>
      <c r="F258" s="1009"/>
      <c r="G258" s="761"/>
      <c r="H258" s="761"/>
      <c r="I258" s="761"/>
      <c r="J258" s="761"/>
      <c r="K258" s="761"/>
      <c r="M258" s="762"/>
      <c r="N258" s="762"/>
      <c r="O258" s="762"/>
      <c r="P258" s="762"/>
      <c r="Q258" s="762"/>
      <c r="R258" s="762"/>
      <c r="S258" s="761"/>
      <c r="T258" s="761"/>
      <c r="U258" s="761"/>
      <c r="V258" s="761"/>
      <c r="W258" s="763"/>
      <c r="Y258" s="762"/>
      <c r="Z258" s="761"/>
      <c r="AA258" s="761"/>
      <c r="AB258" s="761"/>
      <c r="AC258" s="1010"/>
      <c r="AE258" s="762"/>
      <c r="AF258" s="761"/>
      <c r="AG258" s="761"/>
      <c r="AH258" s="761"/>
      <c r="AI258" s="1010"/>
      <c r="AK258" s="759"/>
      <c r="AL258" s="759"/>
      <c r="AM258" s="759"/>
      <c r="AN258" s="759"/>
      <c r="AO258" s="759"/>
      <c r="AP258" s="1016"/>
      <c r="AS258" s="1009"/>
    </row>
    <row r="259" spans="1:45" s="820" customFormat="1" ht="14.4" thickBot="1" x14ac:dyDescent="0.35">
      <c r="C259" s="759"/>
      <c r="D259" s="761"/>
      <c r="E259" s="1017"/>
      <c r="F259" s="761"/>
      <c r="G259" s="1018">
        <v>0</v>
      </c>
      <c r="H259" s="1019">
        <v>-92295.485333333316</v>
      </c>
      <c r="I259" s="1019">
        <v>0</v>
      </c>
      <c r="J259" s="1014">
        <v>0</v>
      </c>
      <c r="K259" s="761"/>
      <c r="M259" s="762"/>
      <c r="N259" s="1018">
        <v>78873.299999999988</v>
      </c>
      <c r="O259" s="1019">
        <v>94426.08</v>
      </c>
      <c r="P259" s="1019">
        <v>73904</v>
      </c>
      <c r="Q259" s="1014">
        <v>247203.38</v>
      </c>
      <c r="R259" s="763"/>
      <c r="S259" s="1018">
        <v>25196</v>
      </c>
      <c r="T259" s="1019">
        <v>34207</v>
      </c>
      <c r="U259" s="1019">
        <v>21659</v>
      </c>
      <c r="V259" s="1019">
        <v>81062</v>
      </c>
      <c r="W259" s="1014">
        <v>328265.38</v>
      </c>
      <c r="Y259" s="762"/>
      <c r="Z259" s="1018">
        <v>0</v>
      </c>
      <c r="AA259" s="1019">
        <v>0</v>
      </c>
      <c r="AB259" s="1019">
        <v>0</v>
      </c>
      <c r="AC259" s="1014">
        <v>0</v>
      </c>
      <c r="AE259" s="762"/>
      <c r="AF259" s="1018">
        <v>0</v>
      </c>
      <c r="AG259" s="1019">
        <v>0</v>
      </c>
      <c r="AH259" s="1019">
        <v>0</v>
      </c>
      <c r="AI259" s="1014">
        <v>0</v>
      </c>
      <c r="AK259" s="1019">
        <v>3346752.8833200005</v>
      </c>
      <c r="AL259" s="1019">
        <v>0</v>
      </c>
      <c r="AM259" s="1019">
        <v>0</v>
      </c>
      <c r="AN259" s="1019">
        <v>0</v>
      </c>
      <c r="AO259" s="1019">
        <v>0</v>
      </c>
      <c r="AP259" s="1014">
        <v>3346752.8833200005</v>
      </c>
      <c r="AR259" s="1015">
        <v>0</v>
      </c>
      <c r="AS259" s="1009"/>
    </row>
    <row r="260" spans="1:45" s="820" customFormat="1" ht="14.4" thickBot="1" x14ac:dyDescent="0.35">
      <c r="C260" s="759"/>
      <c r="D260" s="761"/>
      <c r="E260" s="1017"/>
      <c r="F260" s="761"/>
      <c r="G260" s="1020"/>
      <c r="H260" s="1020"/>
      <c r="I260" s="1020"/>
      <c r="J260" s="1020"/>
      <c r="K260" s="761"/>
      <c r="M260" s="762"/>
      <c r="N260" s="1020"/>
      <c r="O260" s="1020"/>
      <c r="P260" s="1020"/>
      <c r="Q260" s="1020"/>
      <c r="R260" s="763"/>
      <c r="S260" s="1020"/>
      <c r="T260" s="1020"/>
      <c r="U260" s="1020"/>
      <c r="V260" s="1020"/>
      <c r="W260" s="1020"/>
      <c r="Y260" s="762"/>
      <c r="Z260" s="1020"/>
      <c r="AA260" s="1020"/>
      <c r="AB260" s="1020"/>
      <c r="AC260" s="1020"/>
      <c r="AE260" s="762"/>
      <c r="AF260" s="1020"/>
      <c r="AG260" s="1020"/>
      <c r="AH260" s="1020"/>
      <c r="AI260" s="1020"/>
      <c r="AK260" s="1020"/>
      <c r="AL260" s="1020"/>
      <c r="AM260" s="1020"/>
      <c r="AN260" s="1020"/>
      <c r="AO260" s="1020"/>
      <c r="AP260" s="1020"/>
      <c r="AS260" s="1009"/>
    </row>
    <row r="261" spans="1:45" s="820" customFormat="1" x14ac:dyDescent="0.3">
      <c r="C261" s="1021" t="s">
        <v>767</v>
      </c>
      <c r="D261" s="1022"/>
      <c r="E261" s="1017"/>
      <c r="F261" s="761" t="s">
        <v>767</v>
      </c>
      <c r="G261" s="1023">
        <v>16353</v>
      </c>
      <c r="H261" s="1024">
        <v>19124.933333333334</v>
      </c>
      <c r="I261" s="1024">
        <v>14532</v>
      </c>
      <c r="J261" s="1025">
        <v>50009.933333333334</v>
      </c>
      <c r="K261" s="761"/>
      <c r="M261" s="762"/>
      <c r="N261" s="762"/>
      <c r="O261" s="762"/>
      <c r="P261" s="1026">
        <v>30397.933333333334</v>
      </c>
      <c r="Q261" s="1027">
        <v>80407.866666666669</v>
      </c>
      <c r="S261" s="761"/>
      <c r="T261" s="761"/>
      <c r="U261" s="761"/>
      <c r="V261" s="1026">
        <v>13364</v>
      </c>
      <c r="W261" s="1027">
        <v>43761.933333333334</v>
      </c>
      <c r="Y261" s="762"/>
      <c r="Z261" s="761"/>
      <c r="AA261" s="761"/>
      <c r="AB261" s="761"/>
      <c r="AC261" s="1028">
        <v>0</v>
      </c>
      <c r="AE261" s="762"/>
      <c r="AF261" s="761"/>
      <c r="AG261" s="761"/>
      <c r="AH261" s="761"/>
      <c r="AI261" s="1028">
        <v>0</v>
      </c>
      <c r="AK261" s="759"/>
      <c r="AL261" s="759"/>
      <c r="AM261" s="759"/>
      <c r="AN261" s="759"/>
      <c r="AO261" s="759"/>
      <c r="AP261" s="1016">
        <v>0</v>
      </c>
      <c r="AS261" s="1009"/>
    </row>
    <row r="262" spans="1:45" s="820" customFormat="1" x14ac:dyDescent="0.3">
      <c r="C262" s="1029" t="s">
        <v>806</v>
      </c>
      <c r="D262" s="1022"/>
      <c r="E262" s="1017"/>
      <c r="F262" s="761" t="s">
        <v>806</v>
      </c>
      <c r="G262" s="1030">
        <v>3410.2695384282301</v>
      </c>
      <c r="H262" s="1031">
        <v>4442.2548152373911</v>
      </c>
      <c r="I262" s="1031">
        <v>1950.9339518762627</v>
      </c>
      <c r="J262" s="1032">
        <v>9803.4583055418843</v>
      </c>
      <c r="K262" s="761"/>
      <c r="M262" s="762"/>
      <c r="N262" s="762"/>
      <c r="O262" s="762"/>
      <c r="P262" s="1033">
        <v>9320.1425655391267</v>
      </c>
      <c r="Q262" s="1034">
        <v>19123.600871081013</v>
      </c>
      <c r="S262" s="761"/>
      <c r="T262" s="761"/>
      <c r="U262" s="761"/>
      <c r="V262" s="1033">
        <v>1035.3691160143553</v>
      </c>
      <c r="W262" s="1034">
        <v>10355.511681553482</v>
      </c>
      <c r="Y262" s="762"/>
      <c r="Z262" s="761"/>
      <c r="AA262" s="761"/>
      <c r="AB262" s="761"/>
      <c r="AC262" s="1035">
        <v>0</v>
      </c>
      <c r="AE262" s="762"/>
      <c r="AF262" s="761"/>
      <c r="AG262" s="761"/>
      <c r="AH262" s="761"/>
      <c r="AI262" s="1035">
        <v>0</v>
      </c>
      <c r="AK262" s="759"/>
      <c r="AL262" s="759"/>
      <c r="AM262" s="759"/>
      <c r="AN262" s="759"/>
      <c r="AO262" s="759"/>
      <c r="AP262" s="1036"/>
      <c r="AR262" s="1015"/>
      <c r="AS262" s="1009"/>
    </row>
    <row r="263" spans="1:45" s="820" customFormat="1" x14ac:dyDescent="0.3">
      <c r="C263" s="1029" t="s">
        <v>850</v>
      </c>
      <c r="D263" s="1022"/>
      <c r="E263" s="1017"/>
      <c r="F263" s="761" t="s">
        <v>850</v>
      </c>
      <c r="G263" s="1030">
        <v>10391.742000333894</v>
      </c>
      <c r="H263" s="1031">
        <v>14212.781220265528</v>
      </c>
      <c r="I263" s="1031">
        <v>9603.2576666856221</v>
      </c>
      <c r="J263" s="1032">
        <v>34207.780887285044</v>
      </c>
      <c r="K263" s="1037"/>
      <c r="M263" s="763"/>
      <c r="N263" s="763"/>
      <c r="O263" s="763"/>
      <c r="P263" s="1033">
        <v>26772.353557767252</v>
      </c>
      <c r="Q263" s="1034">
        <v>60980.134445052296</v>
      </c>
      <c r="S263" s="761"/>
      <c r="T263" s="761"/>
      <c r="U263" s="762"/>
      <c r="V263" s="1033">
        <v>4903.4496474208008</v>
      </c>
      <c r="W263" s="1034">
        <v>31675.803205188051</v>
      </c>
      <c r="Y263" s="763"/>
      <c r="Z263" s="761"/>
      <c r="AA263" s="761"/>
      <c r="AB263" s="762"/>
      <c r="AC263" s="1035" t="e">
        <v>#VALUE!</v>
      </c>
      <c r="AE263" s="763"/>
      <c r="AF263" s="761"/>
      <c r="AG263" s="761"/>
      <c r="AH263" s="762"/>
      <c r="AI263" s="1035">
        <v>0</v>
      </c>
      <c r="AK263" s="759"/>
      <c r="AL263" s="759"/>
      <c r="AM263" s="759"/>
      <c r="AN263" s="759"/>
      <c r="AO263" s="759"/>
      <c r="AP263" s="1036">
        <v>-3346752.8833200005</v>
      </c>
      <c r="AS263" s="1009"/>
    </row>
    <row r="264" spans="1:45" s="820" customFormat="1" x14ac:dyDescent="0.3">
      <c r="C264" s="1029" t="s">
        <v>766</v>
      </c>
      <c r="D264" s="1022"/>
      <c r="E264" s="1017"/>
      <c r="F264" s="761" t="s">
        <v>766</v>
      </c>
      <c r="G264" s="1030">
        <v>59761.007244396424</v>
      </c>
      <c r="H264" s="1031">
        <v>74897.405836107311</v>
      </c>
      <c r="I264" s="1031">
        <v>54708.262393336016</v>
      </c>
      <c r="J264" s="1032">
        <v>189366.67547383974</v>
      </c>
      <c r="K264" s="762"/>
      <c r="L264" s="1038"/>
      <c r="M264" s="763"/>
      <c r="N264" s="763"/>
      <c r="O264" s="763"/>
      <c r="P264" s="1033">
        <v>101538.40830786453</v>
      </c>
      <c r="Q264" s="1034">
        <v>290905.08378170431</v>
      </c>
      <c r="S264" s="761"/>
      <c r="T264" s="761"/>
      <c r="U264" s="762"/>
      <c r="V264" s="1033">
        <v>34179.396318239335</v>
      </c>
      <c r="W264" s="1034">
        <v>135717.80462610387</v>
      </c>
      <c r="X264" s="1038"/>
      <c r="Y264" s="763"/>
      <c r="Z264" s="761"/>
      <c r="AA264" s="761"/>
      <c r="AB264" s="762"/>
      <c r="AC264" s="1035" t="e">
        <v>#VALUE!</v>
      </c>
      <c r="AD264" s="1038"/>
      <c r="AE264" s="763"/>
      <c r="AF264" s="761"/>
      <c r="AG264" s="761"/>
      <c r="AH264" s="762"/>
      <c r="AI264" s="1035">
        <v>0</v>
      </c>
      <c r="AJ264" s="1038"/>
      <c r="AK264" s="759"/>
      <c r="AL264" s="759"/>
      <c r="AM264" s="759"/>
      <c r="AN264" s="759"/>
      <c r="AO264" s="759"/>
      <c r="AP264" s="759"/>
      <c r="AQ264" s="1038"/>
      <c r="AS264" s="1009"/>
    </row>
    <row r="265" spans="1:45" s="1039" customFormat="1" ht="14.4" thickBot="1" x14ac:dyDescent="0.35">
      <c r="A265" s="820"/>
      <c r="B265" s="820"/>
      <c r="C265" s="1029" t="s">
        <v>914</v>
      </c>
      <c r="D265" s="1022"/>
      <c r="E265" s="1017"/>
      <c r="F265" s="761" t="s">
        <v>914</v>
      </c>
      <c r="G265" s="1030">
        <v>47865.74</v>
      </c>
      <c r="H265" s="1031">
        <v>58053.911999999997</v>
      </c>
      <c r="I265" s="1031">
        <v>46144</v>
      </c>
      <c r="J265" s="1032">
        <v>152063.652</v>
      </c>
      <c r="K265" s="761"/>
      <c r="L265" s="820"/>
      <c r="M265" s="763"/>
      <c r="N265" s="763"/>
      <c r="O265" s="763"/>
      <c r="P265" s="1033">
        <v>79955.885333333325</v>
      </c>
      <c r="Q265" s="1034">
        <v>232019.53733333334</v>
      </c>
      <c r="S265" s="761"/>
      <c r="T265" s="761"/>
      <c r="U265" s="762"/>
      <c r="V265" s="1033">
        <v>27836</v>
      </c>
      <c r="W265" s="1034">
        <v>107791.88533333332</v>
      </c>
      <c r="X265" s="820"/>
      <c r="Y265" s="763"/>
      <c r="Z265" s="761"/>
      <c r="AA265" s="761"/>
      <c r="AB265" s="762"/>
      <c r="AC265" s="1035">
        <v>0</v>
      </c>
      <c r="AD265" s="820"/>
      <c r="AE265" s="763"/>
      <c r="AF265" s="761"/>
      <c r="AG265" s="761"/>
      <c r="AH265" s="762"/>
      <c r="AI265" s="1035">
        <v>0</v>
      </c>
      <c r="AJ265" s="820"/>
      <c r="AK265" s="759"/>
      <c r="AL265" s="759"/>
      <c r="AM265" s="759"/>
      <c r="AN265" s="759"/>
      <c r="AO265" s="759"/>
      <c r="AP265" s="759"/>
      <c r="AQ265" s="820"/>
      <c r="AS265" s="1040"/>
    </row>
    <row r="266" spans="1:45" s="820" customFormat="1" ht="14.4" thickBot="1" x14ac:dyDescent="0.35">
      <c r="C266" s="1041"/>
      <c r="D266" s="1042"/>
      <c r="E266" s="1017"/>
      <c r="F266" s="1020"/>
      <c r="G266" s="1043">
        <v>137781.75878315856</v>
      </c>
      <c r="H266" s="1044">
        <v>170731.28720494354</v>
      </c>
      <c r="I266" s="1044">
        <v>126938.45401189791</v>
      </c>
      <c r="J266" s="894">
        <v>435451.5</v>
      </c>
      <c r="K266" s="761"/>
      <c r="M266" s="763"/>
      <c r="N266" s="763"/>
      <c r="O266" s="763"/>
      <c r="P266" s="1045">
        <v>247984.72309783759</v>
      </c>
      <c r="Q266" s="1046">
        <v>683436.22309783753</v>
      </c>
      <c r="S266" s="761"/>
      <c r="T266" s="761"/>
      <c r="U266" s="762"/>
      <c r="V266" s="1045">
        <v>81318.215081674483</v>
      </c>
      <c r="W266" s="1046">
        <v>329302.93817951204</v>
      </c>
      <c r="Y266" s="763"/>
      <c r="Z266" s="761"/>
      <c r="AA266" s="761"/>
      <c r="AB266" s="762"/>
      <c r="AC266" s="1045" t="e">
        <v>#VALUE!</v>
      </c>
      <c r="AE266" s="763"/>
      <c r="AF266" s="761"/>
      <c r="AG266" s="761"/>
      <c r="AH266" s="762"/>
      <c r="AI266" s="1045">
        <v>0</v>
      </c>
      <c r="AK266" s="759"/>
      <c r="AL266" s="759"/>
      <c r="AM266" s="759"/>
      <c r="AN266" s="759"/>
      <c r="AO266" s="759"/>
      <c r="AP266" s="759"/>
      <c r="AS266" s="1009"/>
    </row>
    <row r="267" spans="1:45" s="820" customFormat="1" x14ac:dyDescent="0.25">
      <c r="C267" s="759"/>
      <c r="D267" s="761"/>
      <c r="E267" s="761"/>
      <c r="F267" s="761"/>
      <c r="G267" s="761"/>
      <c r="H267" s="761"/>
      <c r="I267" s="761"/>
      <c r="J267" s="762"/>
      <c r="K267" s="761"/>
      <c r="M267" s="763"/>
      <c r="N267" s="763"/>
      <c r="O267" s="763"/>
      <c r="P267" s="763"/>
      <c r="S267" s="761"/>
      <c r="T267" s="761"/>
      <c r="U267" s="762"/>
      <c r="Y267" s="763"/>
      <c r="Z267" s="761"/>
      <c r="AA267" s="761"/>
      <c r="AB267" s="762"/>
      <c r="AE267" s="763"/>
      <c r="AF267" s="761"/>
      <c r="AG267" s="761"/>
      <c r="AH267" s="762"/>
      <c r="AK267" s="759"/>
      <c r="AL267" s="759"/>
      <c r="AM267" s="759"/>
      <c r="AN267" s="759"/>
      <c r="AO267" s="759"/>
      <c r="AP267" s="759"/>
      <c r="AS267" s="1009"/>
    </row>
    <row r="268" spans="1:45" s="820" customFormat="1" x14ac:dyDescent="0.25">
      <c r="A268" s="1039"/>
      <c r="B268" s="1039"/>
      <c r="C268" s="759"/>
      <c r="D268" s="761"/>
      <c r="E268" s="761"/>
      <c r="F268" s="761"/>
      <c r="G268" s="761"/>
      <c r="H268" s="761"/>
      <c r="I268" s="1047"/>
      <c r="J268" s="762"/>
      <c r="K268" s="761"/>
      <c r="M268" s="1020"/>
      <c r="N268" s="1020"/>
      <c r="O268" s="1020"/>
      <c r="P268" s="1020"/>
      <c r="S268" s="761"/>
      <c r="T268" s="761"/>
      <c r="U268" s="900"/>
      <c r="Y268" s="1020"/>
      <c r="Z268" s="761"/>
      <c r="AA268" s="761"/>
      <c r="AB268" s="900"/>
      <c r="AE268" s="1020"/>
      <c r="AF268" s="761"/>
      <c r="AG268" s="761"/>
      <c r="AH268" s="900"/>
      <c r="AK268" s="759"/>
      <c r="AL268" s="759"/>
      <c r="AM268" s="759"/>
      <c r="AN268" s="759"/>
      <c r="AO268" s="759"/>
      <c r="AP268" s="759"/>
      <c r="AS268" s="1009"/>
    </row>
    <row r="269" spans="1:45" s="820" customFormat="1" x14ac:dyDescent="0.25">
      <c r="C269" s="759"/>
      <c r="D269" s="761"/>
      <c r="E269" s="761"/>
      <c r="F269" s="761"/>
      <c r="G269" s="761"/>
      <c r="H269" s="761"/>
      <c r="I269" s="761"/>
      <c r="J269" s="762"/>
      <c r="K269" s="761"/>
      <c r="M269" s="762"/>
      <c r="N269" s="762"/>
      <c r="O269" s="762"/>
      <c r="P269" s="762"/>
      <c r="Q269" s="762"/>
      <c r="R269" s="762"/>
      <c r="S269" s="761"/>
      <c r="T269" s="761"/>
      <c r="U269" s="761"/>
      <c r="V269" s="763"/>
      <c r="W269" s="763"/>
      <c r="Y269" s="762"/>
      <c r="Z269" s="761"/>
      <c r="AA269" s="1048"/>
      <c r="AB269" s="761"/>
      <c r="AC269" s="762"/>
      <c r="AE269" s="762"/>
      <c r="AF269" s="761"/>
      <c r="AG269" s="1048"/>
      <c r="AH269" s="761"/>
      <c r="AI269" s="762"/>
      <c r="AK269" s="759"/>
      <c r="AL269" s="759"/>
      <c r="AM269" s="759"/>
      <c r="AN269" s="759"/>
      <c r="AO269" s="759"/>
      <c r="AP269" s="759"/>
      <c r="AS269" s="1009"/>
    </row>
    <row r="270" spans="1:45" x14ac:dyDescent="0.25">
      <c r="A270" s="820"/>
      <c r="B270" s="820"/>
      <c r="H270" s="759"/>
      <c r="I270" s="759"/>
      <c r="J270" s="759"/>
    </row>
  </sheetData>
  <sheetProtection algorithmName="SHA-512" hashValue="SPp9wepqP9WqY6kRJEshJ1/9Pw+qlYY6Xdm1EYnzrV75TD8s9Gq7N+wnycN4O0uDAiukQQWmZqVJ09NxRh4aHA==" saltValue="9tWMILMgsxue/qRe/aXybg==" spinCount="100000" sheet="1" objects="1" scenarios="1" autoFilter="0"/>
  <autoFilter ref="C5:AX265" xr:uid="{0696574A-9E42-4F0E-92A7-83ABDEB3E163}"/>
  <mergeCells count="13">
    <mergeCell ref="C251:F251"/>
    <mergeCell ref="C252:F252"/>
    <mergeCell ref="C26:F26"/>
    <mergeCell ref="C60:F60"/>
    <mergeCell ref="C61:F61"/>
    <mergeCell ref="C246:F246"/>
    <mergeCell ref="C250:F250"/>
    <mergeCell ref="AE4:AI4"/>
    <mergeCell ref="M3:W3"/>
    <mergeCell ref="G4:K4"/>
    <mergeCell ref="M4:Q4"/>
    <mergeCell ref="R4:V4"/>
    <mergeCell ref="Y4:AC4"/>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5" id="{0FE59AB8-189E-4E37-82EE-F545D0B828E1}">
            <x14:iconSet iconSet="3Arrows" custom="1">
              <x14:cfvo type="percent">
                <xm:f>0</xm:f>
              </x14:cfvo>
              <x14:cfvo type="num">
                <xm:f>0</xm:f>
              </x14:cfvo>
              <x14:cfvo type="num" gte="0">
                <xm:f>0</xm:f>
              </x14:cfvo>
              <x14:cfIcon iconSet="3Arrows" iconId="0"/>
              <x14:cfIcon iconSet="3Triangles" iconId="1"/>
              <x14:cfIcon iconSet="3Arrows" iconId="2"/>
            </x14:iconSet>
          </x14:cfRule>
          <xm:sqref>AS28</xm:sqref>
        </x14:conditionalFormatting>
        <x14:conditionalFormatting xmlns:xm="http://schemas.microsoft.com/office/excel/2006/main">
          <x14:cfRule type="iconSet" priority="6" id="{F7467433-9B57-48A7-8627-1CFED5042C06}">
            <x14:iconSet iconSet="3Arrows" custom="1">
              <x14:cfvo type="percent">
                <xm:f>0</xm:f>
              </x14:cfvo>
              <x14:cfvo type="num">
                <xm:f>0</xm:f>
              </x14:cfvo>
              <x14:cfvo type="num" gte="0">
                <xm:f>0</xm:f>
              </x14:cfvo>
              <x14:cfIcon iconSet="3Arrows" iconId="0"/>
              <x14:cfIcon iconSet="3Triangles" iconId="1"/>
              <x14:cfIcon iconSet="3Arrows" iconId="2"/>
            </x14:iconSet>
          </x14:cfRule>
          <xm:sqref>AS244 AS6:AS26 AS29:AS51 AS53:AS58 AS61:AS62 AS64:AS233</xm:sqref>
        </x14:conditionalFormatting>
        <x14:conditionalFormatting xmlns:xm="http://schemas.microsoft.com/office/excel/2006/main">
          <x14:cfRule type="iconSet" priority="4" id="{B17ABF04-1EB3-4474-8DBA-58BC6FA9C50B}">
            <x14:iconSet iconSet="3Arrows" custom="1">
              <x14:cfvo type="percent">
                <xm:f>0</xm:f>
              </x14:cfvo>
              <x14:cfvo type="num">
                <xm:f>0</xm:f>
              </x14:cfvo>
              <x14:cfvo type="num" gte="0">
                <xm:f>0</xm:f>
              </x14:cfvo>
              <x14:cfIcon iconSet="3Arrows" iconId="0"/>
              <x14:cfIcon iconSet="3Triangles" iconId="1"/>
              <x14:cfIcon iconSet="3Arrows" iconId="2"/>
            </x14:iconSet>
          </x14:cfRule>
          <xm:sqref>AS234:AS238 AS246 AS248 AS250:AS252 AS254</xm:sqref>
        </x14:conditionalFormatting>
        <x14:conditionalFormatting xmlns:xm="http://schemas.microsoft.com/office/excel/2006/main">
          <x14:cfRule type="iconSet" priority="3" id="{A42A8F23-379E-4679-BA7D-82FA28A482E1}">
            <x14:iconSet iconSet="3Arrows" custom="1">
              <x14:cfvo type="percent">
                <xm:f>0</xm:f>
              </x14:cfvo>
              <x14:cfvo type="num">
                <xm:f>0</xm:f>
              </x14:cfvo>
              <x14:cfvo type="num" gte="0">
                <xm:f>0</xm:f>
              </x14:cfvo>
              <x14:cfIcon iconSet="3Arrows" iconId="0"/>
              <x14:cfIcon iconSet="3Triangles" iconId="1"/>
              <x14:cfIcon iconSet="3Arrows" iconId="2"/>
            </x14:iconSet>
          </x14:cfRule>
          <xm:sqref>AS52</xm:sqref>
        </x14:conditionalFormatting>
        <x14:conditionalFormatting xmlns:xm="http://schemas.microsoft.com/office/excel/2006/main">
          <x14:cfRule type="iconSet" priority="2" id="{B78FA2DD-D0CD-4023-BA22-FC9AF3DD2F23}">
            <x14:iconSet iconSet="3Arrows" custom="1">
              <x14:cfvo type="percent">
                <xm:f>0</xm:f>
              </x14:cfvo>
              <x14:cfvo type="num">
                <xm:f>0</xm:f>
              </x14:cfvo>
              <x14:cfvo type="num" gte="0">
                <xm:f>0</xm:f>
              </x14:cfvo>
              <x14:cfIcon iconSet="3Arrows" iconId="0"/>
              <x14:cfIcon iconSet="3Triangles" iconId="1"/>
              <x14:cfIcon iconSet="3Arrows" iconId="2"/>
            </x14:iconSet>
          </x14:cfRule>
          <xm:sqref>AS59</xm:sqref>
        </x14:conditionalFormatting>
        <x14:conditionalFormatting xmlns:xm="http://schemas.microsoft.com/office/excel/2006/main">
          <x14:cfRule type="iconSet" priority="1" id="{D78C091C-59E0-4F69-9C43-2F4A33052AE4}">
            <x14:iconSet iconSet="3Arrows" custom="1">
              <x14:cfvo type="percent">
                <xm:f>0</xm:f>
              </x14:cfvo>
              <x14:cfvo type="num">
                <xm:f>0</xm:f>
              </x14:cfvo>
              <x14:cfvo type="num" gte="0">
                <xm:f>0</xm:f>
              </x14:cfvo>
              <x14:cfIcon iconSet="3Arrows" iconId="0"/>
              <x14:cfIcon iconSet="3Triangles" iconId="1"/>
              <x14:cfIcon iconSet="3Arrows" iconId="2"/>
            </x14:iconSet>
          </x14:cfRule>
          <xm:sqref>AS240:AS242</xm:sqref>
        </x14:conditionalFormatting>
        <x14:conditionalFormatting xmlns:xm="http://schemas.microsoft.com/office/excel/2006/main">
          <x14:cfRule type="iconSet" priority="7" id="{E8EFFB1B-A768-47FA-82E1-1C129E4CBE62}">
            <x14:iconSet iconSet="3Arrows" custom="1">
              <x14:cfvo type="percent">
                <xm:f>0</xm:f>
              </x14:cfvo>
              <x14:cfvo type="num">
                <xm:f>0</xm:f>
              </x14:cfvo>
              <x14:cfvo type="num" gte="0">
                <xm:f>0</xm:f>
              </x14:cfvo>
              <x14:cfIcon iconSet="3Arrows" iconId="0"/>
              <x14:cfIcon iconSet="3Triangles" iconId="1"/>
              <x14:cfIcon iconSet="3Arrows" iconId="2"/>
            </x14:iconSet>
          </x14:cfRule>
          <xm:sqref>G259:K260 M259:W260 AE259:AI260 Y259:AC260 AK259:AP260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CC33E-BA95-4E91-AAC8-305B498EBBB0}">
  <sheetPr codeName="Sheet17">
    <tabColor rgb="FF7030A0"/>
  </sheetPr>
  <dimension ref="A1:AY249"/>
  <sheetViews>
    <sheetView topLeftCell="I1" workbookViewId="0">
      <selection activeCell="AV32" sqref="AV32"/>
    </sheetView>
  </sheetViews>
  <sheetFormatPr defaultColWidth="11.109375" defaultRowHeight="13.8" x14ac:dyDescent="0.25"/>
  <cols>
    <col min="1" max="2" width="10.6640625" style="759" hidden="1" customWidth="1"/>
    <col min="3" max="3" width="58.5546875" style="759" customWidth="1"/>
    <col min="4" max="4" width="13" style="761" customWidth="1"/>
    <col min="5" max="6" width="16" style="761" customWidth="1"/>
    <col min="7" max="9" width="20.6640625" style="761" customWidth="1"/>
    <col min="10" max="10" width="20.6640625" style="762" customWidth="1"/>
    <col min="11" max="11" width="20.6640625" style="761" customWidth="1"/>
    <col min="12" max="12" width="1.6640625" style="759" customWidth="1"/>
    <col min="13" max="18" width="20.6640625" style="762" hidden="1" customWidth="1"/>
    <col min="19" max="21" width="20.6640625" style="761" hidden="1" customWidth="1"/>
    <col min="22" max="23" width="20.6640625" style="763" hidden="1" customWidth="1"/>
    <col min="24" max="24" width="1.6640625" style="759" hidden="1" customWidth="1"/>
    <col min="25" max="25" width="20.6640625" style="762" hidden="1" customWidth="1"/>
    <col min="26" max="28" width="20.6640625" style="761" hidden="1" customWidth="1"/>
    <col min="29" max="29" width="20.6640625" style="762" hidden="1" customWidth="1"/>
    <col min="30" max="30" width="1.6640625" style="759" hidden="1" customWidth="1"/>
    <col min="31" max="31" width="20.6640625" style="762" hidden="1" customWidth="1"/>
    <col min="32" max="34" width="20.6640625" style="761" hidden="1" customWidth="1"/>
    <col min="35" max="35" width="20.6640625" style="762" hidden="1" customWidth="1"/>
    <col min="36" max="36" width="1.6640625" style="759" customWidth="1"/>
    <col min="37" max="37" width="20.6640625" style="759" customWidth="1"/>
    <col min="38" max="41" width="20.6640625" style="759" hidden="1" customWidth="1"/>
    <col min="42" max="42" width="20.6640625" style="759" customWidth="1"/>
    <col min="43" max="43" width="1.6640625" style="759" customWidth="1"/>
    <col min="44" max="44" width="20.6640625" style="759" customWidth="1"/>
    <col min="45" max="45" width="20.6640625" style="761" customWidth="1"/>
    <col min="46" max="46" width="5.6640625" style="759" customWidth="1"/>
    <col min="47" max="47" width="26.44140625" style="759" customWidth="1"/>
    <col min="48" max="48" width="11.109375" style="759"/>
    <col min="49" max="49" width="61.5546875" style="759" customWidth="1"/>
    <col min="50" max="16384" width="11.109375" style="759"/>
  </cols>
  <sheetData>
    <row r="1" spans="1:50" ht="16.2" thickBot="1" x14ac:dyDescent="0.3">
      <c r="C1" s="760" t="s">
        <v>769</v>
      </c>
      <c r="AC1" s="764" t="s">
        <v>1168</v>
      </c>
      <c r="AI1" s="764" t="s">
        <v>1168</v>
      </c>
      <c r="AK1" s="765">
        <v>0</v>
      </c>
      <c r="AL1" s="765">
        <v>0</v>
      </c>
      <c r="AM1" s="765">
        <v>0</v>
      </c>
      <c r="AN1" s="765">
        <v>0</v>
      </c>
      <c r="AO1" s="765">
        <v>0</v>
      </c>
    </row>
    <row r="2" spans="1:50" ht="14.4" thickBot="1" x14ac:dyDescent="0.3">
      <c r="Y2" s="763"/>
      <c r="Z2" s="763"/>
      <c r="AE2" s="763"/>
      <c r="AF2" s="763"/>
    </row>
    <row r="3" spans="1:50" s="766" customFormat="1" ht="15.75" customHeight="1" thickBot="1" x14ac:dyDescent="0.3">
      <c r="C3" s="759"/>
      <c r="D3" s="767"/>
      <c r="E3" s="767"/>
      <c r="F3" s="767"/>
      <c r="M3" s="1549" t="s">
        <v>771</v>
      </c>
      <c r="N3" s="1550"/>
      <c r="O3" s="1550"/>
      <c r="P3" s="1550"/>
      <c r="Q3" s="1550"/>
      <c r="R3" s="1550"/>
      <c r="S3" s="1550"/>
      <c r="T3" s="1550"/>
      <c r="U3" s="1550"/>
      <c r="V3" s="1550"/>
      <c r="W3" s="1551"/>
      <c r="AK3" s="768">
        <v>7.71</v>
      </c>
      <c r="AL3" s="768">
        <v>0</v>
      </c>
      <c r="AM3" s="768">
        <v>0</v>
      </c>
      <c r="AN3" s="768">
        <v>0</v>
      </c>
      <c r="AO3" s="768">
        <v>0</v>
      </c>
      <c r="AS3" s="767"/>
    </row>
    <row r="4" spans="1:50" ht="14.4" thickBot="1" x14ac:dyDescent="0.3">
      <c r="G4" s="1546" t="s">
        <v>772</v>
      </c>
      <c r="H4" s="1547"/>
      <c r="I4" s="1547"/>
      <c r="J4" s="1547"/>
      <c r="K4" s="1548"/>
      <c r="M4" s="1552" t="s">
        <v>773</v>
      </c>
      <c r="N4" s="1553"/>
      <c r="O4" s="1553"/>
      <c r="P4" s="1553"/>
      <c r="Q4" s="1554"/>
      <c r="R4" s="1552" t="s">
        <v>774</v>
      </c>
      <c r="S4" s="1553"/>
      <c r="T4" s="1553"/>
      <c r="U4" s="1553"/>
      <c r="V4" s="1554"/>
      <c r="W4" s="769"/>
      <c r="Y4" s="1546" t="s">
        <v>775</v>
      </c>
      <c r="Z4" s="1547"/>
      <c r="AA4" s="1547"/>
      <c r="AB4" s="1547"/>
      <c r="AC4" s="1548"/>
      <c r="AE4" s="1546" t="s">
        <v>190</v>
      </c>
      <c r="AF4" s="1547"/>
      <c r="AG4" s="1547"/>
      <c r="AH4" s="1547"/>
      <c r="AI4" s="1548"/>
    </row>
    <row r="5" spans="1:50" s="770" customFormat="1" ht="61.5" customHeight="1" thickBot="1" x14ac:dyDescent="0.3">
      <c r="C5" s="771" t="s">
        <v>776</v>
      </c>
      <c r="D5" s="772" t="s">
        <v>777</v>
      </c>
      <c r="E5" s="772" t="s">
        <v>778</v>
      </c>
      <c r="F5" s="712" t="s">
        <v>779</v>
      </c>
      <c r="G5" s="773" t="s">
        <v>1169</v>
      </c>
      <c r="H5" s="773" t="s">
        <v>1170</v>
      </c>
      <c r="I5" s="773" t="s">
        <v>1171</v>
      </c>
      <c r="J5" s="774" t="s">
        <v>783</v>
      </c>
      <c r="K5" s="775" t="s">
        <v>784</v>
      </c>
      <c r="M5" s="776" t="s">
        <v>785</v>
      </c>
      <c r="N5" s="773" t="s">
        <v>1169</v>
      </c>
      <c r="O5" s="773" t="s">
        <v>1170</v>
      </c>
      <c r="P5" s="773" t="s">
        <v>1171</v>
      </c>
      <c r="Q5" s="777" t="s">
        <v>786</v>
      </c>
      <c r="R5" s="778" t="s">
        <v>1172</v>
      </c>
      <c r="S5" s="773" t="s">
        <v>1169</v>
      </c>
      <c r="T5" s="773" t="s">
        <v>1170</v>
      </c>
      <c r="U5" s="773" t="s">
        <v>1171</v>
      </c>
      <c r="V5" s="779" t="s">
        <v>788</v>
      </c>
      <c r="W5" s="780" t="s">
        <v>789</v>
      </c>
      <c r="Y5" s="776" t="s">
        <v>790</v>
      </c>
      <c r="Z5" s="773" t="s">
        <v>1169</v>
      </c>
      <c r="AA5" s="773" t="s">
        <v>1170</v>
      </c>
      <c r="AB5" s="773" t="s">
        <v>1171</v>
      </c>
      <c r="AC5" s="781" t="s">
        <v>791</v>
      </c>
      <c r="AE5" s="776" t="s">
        <v>790</v>
      </c>
      <c r="AF5" s="773" t="s">
        <v>1169</v>
      </c>
      <c r="AG5" s="773" t="s">
        <v>1170</v>
      </c>
      <c r="AH5" s="773" t="s">
        <v>1171</v>
      </c>
      <c r="AI5" s="781" t="s">
        <v>791</v>
      </c>
      <c r="AK5" s="782" t="s">
        <v>797</v>
      </c>
      <c r="AL5" s="783" t="s">
        <v>798</v>
      </c>
      <c r="AM5" s="783" t="s">
        <v>799</v>
      </c>
      <c r="AN5" s="784" t="s">
        <v>190</v>
      </c>
      <c r="AO5" s="784" t="s">
        <v>775</v>
      </c>
      <c r="AP5" s="785" t="s">
        <v>800</v>
      </c>
      <c r="AR5" s="785" t="s">
        <v>1173</v>
      </c>
      <c r="AS5" s="785" t="s">
        <v>228</v>
      </c>
      <c r="AT5" s="770" t="s">
        <v>802</v>
      </c>
      <c r="AU5" s="785" t="s">
        <v>803</v>
      </c>
      <c r="AW5" s="770" t="s">
        <v>1174</v>
      </c>
      <c r="AX5" s="770" t="s">
        <v>1175</v>
      </c>
    </row>
    <row r="6" spans="1:50" x14ac:dyDescent="0.25">
      <c r="A6" s="759" t="s">
        <v>804</v>
      </c>
      <c r="B6" s="759" t="s">
        <v>77</v>
      </c>
      <c r="C6" s="786" t="s">
        <v>77</v>
      </c>
      <c r="D6" s="787" t="s">
        <v>805</v>
      </c>
      <c r="E6" s="787">
        <v>2443</v>
      </c>
      <c r="F6" s="948">
        <v>2443</v>
      </c>
      <c r="G6" s="788">
        <v>0</v>
      </c>
      <c r="H6" s="789">
        <v>210</v>
      </c>
      <c r="I6" s="790">
        <v>0</v>
      </c>
      <c r="J6" s="791">
        <v>210</v>
      </c>
      <c r="K6" s="792" t="s">
        <v>806</v>
      </c>
      <c r="M6" s="793">
        <v>0</v>
      </c>
      <c r="N6" s="794">
        <v>0</v>
      </c>
      <c r="O6" s="795">
        <v>0</v>
      </c>
      <c r="P6" s="795">
        <v>0</v>
      </c>
      <c r="Q6" s="796">
        <v>0</v>
      </c>
      <c r="R6" s="797">
        <v>0</v>
      </c>
      <c r="S6" s="798">
        <v>0</v>
      </c>
      <c r="T6" s="799">
        <v>0</v>
      </c>
      <c r="U6" s="800">
        <v>0</v>
      </c>
      <c r="V6" s="801">
        <v>0</v>
      </c>
      <c r="W6" s="802">
        <v>0</v>
      </c>
      <c r="Y6" s="793">
        <v>0.5</v>
      </c>
      <c r="Z6" s="795">
        <v>0</v>
      </c>
      <c r="AA6" s="795">
        <v>0</v>
      </c>
      <c r="AB6" s="795">
        <v>0</v>
      </c>
      <c r="AC6" s="802">
        <v>0</v>
      </c>
      <c r="AE6" s="793">
        <v>0</v>
      </c>
      <c r="AF6" s="795">
        <v>0</v>
      </c>
      <c r="AG6" s="795">
        <v>0</v>
      </c>
      <c r="AH6" s="794">
        <v>0</v>
      </c>
      <c r="AI6" s="802">
        <v>0</v>
      </c>
      <c r="AK6" s="803">
        <v>1619.1</v>
      </c>
      <c r="AL6" s="803">
        <v>0</v>
      </c>
      <c r="AM6" s="803">
        <v>0</v>
      </c>
      <c r="AN6" s="804">
        <v>0</v>
      </c>
      <c r="AO6" s="804">
        <v>0</v>
      </c>
      <c r="AP6" s="805">
        <v>1619.1</v>
      </c>
      <c r="AR6" s="806">
        <v>0</v>
      </c>
      <c r="AS6" s="806">
        <v>1619.1</v>
      </c>
      <c r="AU6" s="807">
        <v>0</v>
      </c>
      <c r="AW6" s="759" t="s">
        <v>77</v>
      </c>
      <c r="AX6" s="1173">
        <f>J6</f>
        <v>210</v>
      </c>
    </row>
    <row r="7" spans="1:50" x14ac:dyDescent="0.25">
      <c r="A7" s="759" t="s">
        <v>807</v>
      </c>
      <c r="B7" s="759" t="s">
        <v>460</v>
      </c>
      <c r="C7" s="808" t="s">
        <v>460</v>
      </c>
      <c r="D7" s="809" t="s">
        <v>808</v>
      </c>
      <c r="E7" s="809">
        <v>1014</v>
      </c>
      <c r="F7" s="867">
        <v>1014</v>
      </c>
      <c r="G7" s="795">
        <v>3060</v>
      </c>
      <c r="H7" s="799">
        <v>3150</v>
      </c>
      <c r="I7" s="794">
        <v>2475</v>
      </c>
      <c r="J7" s="810">
        <v>8685</v>
      </c>
      <c r="K7" s="811" t="s">
        <v>767</v>
      </c>
      <c r="M7" s="793">
        <v>0.20033999999999999</v>
      </c>
      <c r="N7" s="794">
        <v>900</v>
      </c>
      <c r="O7" s="795">
        <v>210</v>
      </c>
      <c r="P7" s="794">
        <v>660</v>
      </c>
      <c r="Q7" s="796">
        <v>1770</v>
      </c>
      <c r="R7" s="797">
        <v>0.58081000000000005</v>
      </c>
      <c r="S7" s="798">
        <v>1980</v>
      </c>
      <c r="T7" s="799">
        <v>2520</v>
      </c>
      <c r="U7" s="800">
        <v>495</v>
      </c>
      <c r="V7" s="801">
        <v>4995</v>
      </c>
      <c r="W7" s="802">
        <v>6765</v>
      </c>
      <c r="Y7" s="793">
        <v>0</v>
      </c>
      <c r="Z7" s="795">
        <v>0</v>
      </c>
      <c r="AA7" s="795">
        <v>0</v>
      </c>
      <c r="AB7" s="794">
        <v>0</v>
      </c>
      <c r="AC7" s="802">
        <v>0</v>
      </c>
      <c r="AE7" s="793">
        <v>0</v>
      </c>
      <c r="AF7" s="795">
        <v>0</v>
      </c>
      <c r="AG7" s="795">
        <v>0</v>
      </c>
      <c r="AH7" s="794">
        <v>0</v>
      </c>
      <c r="AI7" s="802">
        <v>0</v>
      </c>
      <c r="AK7" s="803">
        <v>66961.350000000006</v>
      </c>
      <c r="AL7" s="803">
        <v>0</v>
      </c>
      <c r="AM7" s="803">
        <v>0</v>
      </c>
      <c r="AN7" s="804">
        <v>0</v>
      </c>
      <c r="AO7" s="804">
        <v>0</v>
      </c>
      <c r="AP7" s="805">
        <v>66961.350000000006</v>
      </c>
      <c r="AR7" s="805">
        <v>0</v>
      </c>
      <c r="AS7" s="805">
        <v>66961.350000000006</v>
      </c>
      <c r="AU7" s="807">
        <v>0</v>
      </c>
      <c r="AW7" s="759" t="s">
        <v>460</v>
      </c>
      <c r="AX7" s="1173">
        <f t="shared" ref="AX7:AX25" si="0">J7</f>
        <v>8685</v>
      </c>
    </row>
    <row r="8" spans="1:50" x14ac:dyDescent="0.25">
      <c r="A8" s="759" t="s">
        <v>809</v>
      </c>
      <c r="B8" s="759" t="s">
        <v>71</v>
      </c>
      <c r="C8" s="808" t="s">
        <v>71</v>
      </c>
      <c r="D8" s="809" t="s">
        <v>810</v>
      </c>
      <c r="E8" s="809">
        <v>2405</v>
      </c>
      <c r="F8" s="867">
        <v>2405</v>
      </c>
      <c r="G8" s="795">
        <v>0</v>
      </c>
      <c r="H8" s="799">
        <v>0</v>
      </c>
      <c r="I8" s="794">
        <v>0</v>
      </c>
      <c r="J8" s="810">
        <v>0</v>
      </c>
      <c r="K8" s="811" t="s">
        <v>806</v>
      </c>
      <c r="M8" s="793">
        <v>0</v>
      </c>
      <c r="N8" s="794">
        <v>0</v>
      </c>
      <c r="O8" s="795">
        <v>0</v>
      </c>
      <c r="P8" s="794">
        <v>0</v>
      </c>
      <c r="Q8" s="796">
        <v>0</v>
      </c>
      <c r="R8" s="797">
        <v>0</v>
      </c>
      <c r="S8" s="798">
        <v>0</v>
      </c>
      <c r="T8" s="799">
        <v>0</v>
      </c>
      <c r="U8" s="800">
        <v>0</v>
      </c>
      <c r="V8" s="801">
        <v>0</v>
      </c>
      <c r="W8" s="802">
        <v>0</v>
      </c>
      <c r="Y8" s="793">
        <v>0</v>
      </c>
      <c r="Z8" s="795">
        <v>0</v>
      </c>
      <c r="AA8" s="795">
        <v>0</v>
      </c>
      <c r="AB8" s="794">
        <v>0</v>
      </c>
      <c r="AC8" s="802">
        <v>0</v>
      </c>
      <c r="AE8" s="793">
        <v>0</v>
      </c>
      <c r="AF8" s="795">
        <v>0</v>
      </c>
      <c r="AG8" s="795">
        <v>0</v>
      </c>
      <c r="AH8" s="794">
        <v>0</v>
      </c>
      <c r="AI8" s="802">
        <v>0</v>
      </c>
      <c r="AK8" s="803">
        <v>0</v>
      </c>
      <c r="AL8" s="803">
        <v>0</v>
      </c>
      <c r="AM8" s="803">
        <v>0</v>
      </c>
      <c r="AN8" s="804">
        <v>0</v>
      </c>
      <c r="AO8" s="804">
        <v>0</v>
      </c>
      <c r="AP8" s="805">
        <v>0</v>
      </c>
      <c r="AR8" s="805">
        <v>0</v>
      </c>
      <c r="AS8" s="805">
        <v>0</v>
      </c>
      <c r="AU8" s="807">
        <v>0</v>
      </c>
      <c r="AW8" s="759" t="s">
        <v>71</v>
      </c>
      <c r="AX8" s="1173">
        <f t="shared" si="0"/>
        <v>0</v>
      </c>
    </row>
    <row r="9" spans="1:50" x14ac:dyDescent="0.25">
      <c r="A9" s="759" t="s">
        <v>811</v>
      </c>
      <c r="B9" s="759" t="s">
        <v>812</v>
      </c>
      <c r="C9" s="808" t="s">
        <v>812</v>
      </c>
      <c r="D9" s="809" t="s">
        <v>813</v>
      </c>
      <c r="E9" s="809">
        <v>4177</v>
      </c>
      <c r="F9" s="867">
        <v>4177</v>
      </c>
      <c r="G9" s="795">
        <v>0</v>
      </c>
      <c r="H9" s="799">
        <v>0</v>
      </c>
      <c r="I9" s="794">
        <v>0</v>
      </c>
      <c r="J9" s="810">
        <v>0</v>
      </c>
      <c r="K9" s="811" t="s">
        <v>806</v>
      </c>
      <c r="M9" s="793">
        <v>0</v>
      </c>
      <c r="N9" s="794">
        <v>0</v>
      </c>
      <c r="O9" s="795">
        <v>0</v>
      </c>
      <c r="P9" s="794">
        <v>0</v>
      </c>
      <c r="Q9" s="796">
        <v>0</v>
      </c>
      <c r="R9" s="797">
        <v>0</v>
      </c>
      <c r="S9" s="798">
        <v>0</v>
      </c>
      <c r="T9" s="799">
        <v>0</v>
      </c>
      <c r="U9" s="800">
        <v>0</v>
      </c>
      <c r="V9" s="801">
        <v>0</v>
      </c>
      <c r="W9" s="802">
        <v>0</v>
      </c>
      <c r="Y9" s="793">
        <v>0</v>
      </c>
      <c r="Z9" s="795">
        <v>0</v>
      </c>
      <c r="AA9" s="795">
        <v>0</v>
      </c>
      <c r="AB9" s="794">
        <v>0</v>
      </c>
      <c r="AC9" s="802">
        <v>0</v>
      </c>
      <c r="AE9" s="793">
        <v>0</v>
      </c>
      <c r="AF9" s="795">
        <v>0</v>
      </c>
      <c r="AG9" s="795">
        <v>0</v>
      </c>
      <c r="AH9" s="794">
        <v>0</v>
      </c>
      <c r="AI9" s="802">
        <v>0</v>
      </c>
      <c r="AK9" s="803">
        <v>0</v>
      </c>
      <c r="AL9" s="803">
        <v>0</v>
      </c>
      <c r="AM9" s="803">
        <v>0</v>
      </c>
      <c r="AN9" s="804">
        <v>0</v>
      </c>
      <c r="AO9" s="804">
        <v>0</v>
      </c>
      <c r="AP9" s="805">
        <v>0</v>
      </c>
      <c r="AR9" s="805">
        <v>0</v>
      </c>
      <c r="AS9" s="805">
        <v>0</v>
      </c>
      <c r="AU9" s="807">
        <v>0</v>
      </c>
      <c r="AW9" s="759" t="s">
        <v>93</v>
      </c>
      <c r="AX9" s="1173">
        <f t="shared" si="0"/>
        <v>0</v>
      </c>
    </row>
    <row r="10" spans="1:50" x14ac:dyDescent="0.25">
      <c r="A10" s="759" t="s">
        <v>814</v>
      </c>
      <c r="B10" s="759" t="s">
        <v>79</v>
      </c>
      <c r="C10" s="808" t="s">
        <v>79</v>
      </c>
      <c r="D10" s="809" t="s">
        <v>815</v>
      </c>
      <c r="E10" s="809">
        <v>2449</v>
      </c>
      <c r="F10" s="867">
        <v>2449</v>
      </c>
      <c r="G10" s="795">
        <v>0</v>
      </c>
      <c r="H10" s="799">
        <v>0</v>
      </c>
      <c r="I10" s="794">
        <v>0</v>
      </c>
      <c r="J10" s="810">
        <v>0</v>
      </c>
      <c r="K10" s="811" t="s">
        <v>806</v>
      </c>
      <c r="M10" s="793">
        <v>0</v>
      </c>
      <c r="N10" s="794">
        <v>0</v>
      </c>
      <c r="O10" s="795">
        <v>0</v>
      </c>
      <c r="P10" s="794">
        <v>0</v>
      </c>
      <c r="Q10" s="796">
        <v>0</v>
      </c>
      <c r="R10" s="797">
        <v>0</v>
      </c>
      <c r="S10" s="798">
        <v>0</v>
      </c>
      <c r="T10" s="799">
        <v>0</v>
      </c>
      <c r="U10" s="800">
        <v>0</v>
      </c>
      <c r="V10" s="801">
        <v>0</v>
      </c>
      <c r="W10" s="802">
        <v>0</v>
      </c>
      <c r="Y10" s="793">
        <v>0</v>
      </c>
      <c r="Z10" s="795">
        <v>0</v>
      </c>
      <c r="AA10" s="795">
        <v>0</v>
      </c>
      <c r="AB10" s="794">
        <v>0</v>
      </c>
      <c r="AC10" s="802">
        <v>0</v>
      </c>
      <c r="AE10" s="793">
        <v>0</v>
      </c>
      <c r="AF10" s="795">
        <v>0</v>
      </c>
      <c r="AG10" s="795">
        <v>0</v>
      </c>
      <c r="AH10" s="794">
        <v>0</v>
      </c>
      <c r="AI10" s="802">
        <v>0</v>
      </c>
      <c r="AK10" s="803">
        <v>0</v>
      </c>
      <c r="AL10" s="803">
        <v>0</v>
      </c>
      <c r="AM10" s="803">
        <v>0</v>
      </c>
      <c r="AN10" s="804">
        <v>0</v>
      </c>
      <c r="AO10" s="804">
        <v>0</v>
      </c>
      <c r="AP10" s="805">
        <v>0</v>
      </c>
      <c r="AR10" s="805">
        <v>0</v>
      </c>
      <c r="AS10" s="805">
        <v>0</v>
      </c>
      <c r="AU10" s="807">
        <v>0</v>
      </c>
      <c r="AW10" s="759" t="s">
        <v>79</v>
      </c>
      <c r="AX10" s="1173">
        <f t="shared" si="0"/>
        <v>0</v>
      </c>
    </row>
    <row r="11" spans="1:50" x14ac:dyDescent="0.25">
      <c r="A11" s="759" t="s">
        <v>816</v>
      </c>
      <c r="B11" s="759" t="s">
        <v>461</v>
      </c>
      <c r="C11" s="808" t="s">
        <v>461</v>
      </c>
      <c r="D11" s="809" t="s">
        <v>817</v>
      </c>
      <c r="E11" s="809">
        <v>1006</v>
      </c>
      <c r="F11" s="867">
        <v>1006</v>
      </c>
      <c r="G11" s="795">
        <v>4068</v>
      </c>
      <c r="H11" s="799">
        <v>3234</v>
      </c>
      <c r="I11" s="794">
        <v>3597</v>
      </c>
      <c r="J11" s="810">
        <v>10899</v>
      </c>
      <c r="K11" s="811" t="s">
        <v>767</v>
      </c>
      <c r="M11" s="793">
        <v>0.34662999999999999</v>
      </c>
      <c r="N11" s="794">
        <v>1116</v>
      </c>
      <c r="O11" s="795">
        <v>1050</v>
      </c>
      <c r="P11" s="794">
        <v>1617</v>
      </c>
      <c r="Q11" s="796">
        <v>3783</v>
      </c>
      <c r="R11" s="797">
        <v>0.38383</v>
      </c>
      <c r="S11" s="798">
        <v>2052</v>
      </c>
      <c r="T11" s="799">
        <v>1764</v>
      </c>
      <c r="U11" s="800">
        <v>330</v>
      </c>
      <c r="V11" s="801">
        <v>4146</v>
      </c>
      <c r="W11" s="802">
        <v>7929</v>
      </c>
      <c r="Y11" s="793">
        <v>0</v>
      </c>
      <c r="Z11" s="795">
        <v>0</v>
      </c>
      <c r="AA11" s="795">
        <v>0</v>
      </c>
      <c r="AB11" s="794">
        <v>0</v>
      </c>
      <c r="AC11" s="802">
        <v>0</v>
      </c>
      <c r="AE11" s="793">
        <v>0</v>
      </c>
      <c r="AF11" s="795">
        <v>0</v>
      </c>
      <c r="AG11" s="795">
        <v>0</v>
      </c>
      <c r="AH11" s="794">
        <v>0</v>
      </c>
      <c r="AI11" s="802">
        <v>0</v>
      </c>
      <c r="AK11" s="803">
        <v>84031.29</v>
      </c>
      <c r="AL11" s="803">
        <v>0</v>
      </c>
      <c r="AM11" s="803">
        <v>0</v>
      </c>
      <c r="AN11" s="804">
        <v>0</v>
      </c>
      <c r="AO11" s="804">
        <v>0</v>
      </c>
      <c r="AP11" s="805">
        <v>84031.29</v>
      </c>
      <c r="AR11" s="805">
        <v>0</v>
      </c>
      <c r="AS11" s="805">
        <v>84031.29</v>
      </c>
      <c r="AU11" s="807">
        <v>0</v>
      </c>
      <c r="AW11" s="759" t="s">
        <v>461</v>
      </c>
      <c r="AX11" s="1173">
        <f t="shared" si="0"/>
        <v>10899</v>
      </c>
    </row>
    <row r="12" spans="1:50" x14ac:dyDescent="0.25">
      <c r="A12" s="759" t="s">
        <v>818</v>
      </c>
      <c r="B12" s="759" t="s">
        <v>462</v>
      </c>
      <c r="C12" s="808" t="s">
        <v>462</v>
      </c>
      <c r="D12" s="809" t="s">
        <v>819</v>
      </c>
      <c r="E12" s="809">
        <v>1008</v>
      </c>
      <c r="F12" s="867">
        <v>1008</v>
      </c>
      <c r="G12" s="795">
        <v>0</v>
      </c>
      <c r="H12" s="799">
        <v>1890</v>
      </c>
      <c r="I12" s="794">
        <v>0</v>
      </c>
      <c r="J12" s="810">
        <v>1890</v>
      </c>
      <c r="K12" s="811" t="s">
        <v>767</v>
      </c>
      <c r="M12" s="793">
        <v>0.88888999999999996</v>
      </c>
      <c r="N12" s="794">
        <v>0</v>
      </c>
      <c r="O12" s="795">
        <v>1680</v>
      </c>
      <c r="P12" s="794">
        <v>0</v>
      </c>
      <c r="Q12" s="796">
        <v>1680</v>
      </c>
      <c r="R12" s="797">
        <v>0.17036999999999999</v>
      </c>
      <c r="S12" s="798">
        <v>0</v>
      </c>
      <c r="T12" s="799">
        <v>0</v>
      </c>
      <c r="U12" s="800">
        <v>345</v>
      </c>
      <c r="V12" s="801">
        <v>345</v>
      </c>
      <c r="W12" s="802">
        <v>2025</v>
      </c>
      <c r="Y12" s="793">
        <v>0</v>
      </c>
      <c r="Z12" s="795">
        <v>0</v>
      </c>
      <c r="AA12" s="795">
        <v>0</v>
      </c>
      <c r="AB12" s="794">
        <v>0</v>
      </c>
      <c r="AC12" s="802">
        <v>0</v>
      </c>
      <c r="AE12" s="793">
        <v>0</v>
      </c>
      <c r="AF12" s="795">
        <v>0</v>
      </c>
      <c r="AG12" s="795">
        <v>0</v>
      </c>
      <c r="AH12" s="794">
        <v>0</v>
      </c>
      <c r="AI12" s="802">
        <v>0</v>
      </c>
      <c r="AK12" s="803">
        <v>14571.9</v>
      </c>
      <c r="AL12" s="803">
        <v>0</v>
      </c>
      <c r="AM12" s="803">
        <v>0</v>
      </c>
      <c r="AN12" s="804">
        <v>0</v>
      </c>
      <c r="AO12" s="804">
        <v>0</v>
      </c>
      <c r="AP12" s="805">
        <v>14571.9</v>
      </c>
      <c r="AR12" s="805">
        <v>0</v>
      </c>
      <c r="AS12" s="805">
        <v>14571.9</v>
      </c>
      <c r="AU12" s="807">
        <v>0</v>
      </c>
      <c r="AW12" s="759" t="s">
        <v>462</v>
      </c>
      <c r="AX12" s="1173">
        <f t="shared" si="0"/>
        <v>1890</v>
      </c>
    </row>
    <row r="13" spans="1:50" x14ac:dyDescent="0.25">
      <c r="A13" s="759" t="s">
        <v>820</v>
      </c>
      <c r="B13" s="759" t="s">
        <v>463</v>
      </c>
      <c r="C13" s="808" t="s">
        <v>463</v>
      </c>
      <c r="D13" s="809" t="s">
        <v>821</v>
      </c>
      <c r="E13" s="809">
        <v>1005</v>
      </c>
      <c r="F13" s="867">
        <v>1005</v>
      </c>
      <c r="G13" s="795">
        <v>2160</v>
      </c>
      <c r="H13" s="799">
        <v>3542.9333333333334</v>
      </c>
      <c r="I13" s="794">
        <v>2145</v>
      </c>
      <c r="J13" s="810">
        <v>7847.9333333333334</v>
      </c>
      <c r="K13" s="811" t="s">
        <v>767</v>
      </c>
      <c r="M13" s="793">
        <v>0.75002999999999997</v>
      </c>
      <c r="N13" s="794">
        <v>1620</v>
      </c>
      <c r="O13" s="795">
        <v>2464.9333333333334</v>
      </c>
      <c r="P13" s="794">
        <v>1815</v>
      </c>
      <c r="Q13" s="796">
        <v>5899.9333333333334</v>
      </c>
      <c r="R13" s="797">
        <v>0.10702</v>
      </c>
      <c r="S13" s="798">
        <v>180</v>
      </c>
      <c r="T13" s="799">
        <v>210</v>
      </c>
      <c r="U13" s="800">
        <v>462</v>
      </c>
      <c r="V13" s="801">
        <v>852</v>
      </c>
      <c r="W13" s="802">
        <v>6751.9333333333334</v>
      </c>
      <c r="Y13" s="793">
        <v>0</v>
      </c>
      <c r="Z13" s="795">
        <v>0</v>
      </c>
      <c r="AA13" s="795">
        <v>0</v>
      </c>
      <c r="AB13" s="794">
        <v>0</v>
      </c>
      <c r="AC13" s="802">
        <v>0</v>
      </c>
      <c r="AE13" s="793">
        <v>0</v>
      </c>
      <c r="AF13" s="795">
        <v>0</v>
      </c>
      <c r="AG13" s="795">
        <v>0</v>
      </c>
      <c r="AH13" s="794">
        <v>0</v>
      </c>
      <c r="AI13" s="802">
        <v>0</v>
      </c>
      <c r="AK13" s="803">
        <v>60507.565999999999</v>
      </c>
      <c r="AL13" s="803">
        <v>0</v>
      </c>
      <c r="AM13" s="803">
        <v>0</v>
      </c>
      <c r="AN13" s="804">
        <v>0</v>
      </c>
      <c r="AO13" s="804">
        <v>0</v>
      </c>
      <c r="AP13" s="805">
        <v>60507.565999999999</v>
      </c>
      <c r="AR13" s="805">
        <v>0</v>
      </c>
      <c r="AS13" s="805">
        <v>60507.565999999999</v>
      </c>
      <c r="AU13" s="807">
        <v>0</v>
      </c>
      <c r="AW13" s="759" t="s">
        <v>463</v>
      </c>
      <c r="AX13" s="1173">
        <f t="shared" si="0"/>
        <v>7847.9333333333334</v>
      </c>
    </row>
    <row r="14" spans="1:50" x14ac:dyDescent="0.25">
      <c r="A14" s="759" t="s">
        <v>822</v>
      </c>
      <c r="B14" s="759" t="s">
        <v>80</v>
      </c>
      <c r="C14" s="808" t="s">
        <v>80</v>
      </c>
      <c r="D14" s="809" t="s">
        <v>823</v>
      </c>
      <c r="E14" s="809">
        <v>2452</v>
      </c>
      <c r="F14" s="867">
        <v>2452</v>
      </c>
      <c r="G14" s="795">
        <v>0</v>
      </c>
      <c r="H14" s="799">
        <v>0</v>
      </c>
      <c r="I14" s="794">
        <v>0</v>
      </c>
      <c r="J14" s="810">
        <v>0</v>
      </c>
      <c r="K14" s="811" t="s">
        <v>806</v>
      </c>
      <c r="M14" s="793">
        <v>0</v>
      </c>
      <c r="N14" s="794">
        <v>0</v>
      </c>
      <c r="O14" s="795">
        <v>0</v>
      </c>
      <c r="P14" s="794">
        <v>0</v>
      </c>
      <c r="Q14" s="796">
        <v>0</v>
      </c>
      <c r="R14" s="797">
        <v>0</v>
      </c>
      <c r="S14" s="798">
        <v>0</v>
      </c>
      <c r="T14" s="799">
        <v>0</v>
      </c>
      <c r="U14" s="800">
        <v>0</v>
      </c>
      <c r="V14" s="801">
        <v>0</v>
      </c>
      <c r="W14" s="802">
        <v>0</v>
      </c>
      <c r="Y14" s="793">
        <v>0</v>
      </c>
      <c r="Z14" s="795">
        <v>0</v>
      </c>
      <c r="AA14" s="795">
        <v>0</v>
      </c>
      <c r="AB14" s="794">
        <v>0</v>
      </c>
      <c r="AC14" s="802">
        <v>0</v>
      </c>
      <c r="AE14" s="793">
        <v>0</v>
      </c>
      <c r="AF14" s="795">
        <v>0</v>
      </c>
      <c r="AG14" s="795">
        <v>0</v>
      </c>
      <c r="AH14" s="794">
        <v>0</v>
      </c>
      <c r="AI14" s="802">
        <v>0</v>
      </c>
      <c r="AK14" s="803">
        <v>0</v>
      </c>
      <c r="AL14" s="803">
        <v>0</v>
      </c>
      <c r="AM14" s="803">
        <v>0</v>
      </c>
      <c r="AN14" s="804">
        <v>0</v>
      </c>
      <c r="AO14" s="804">
        <v>0</v>
      </c>
      <c r="AP14" s="805">
        <v>0</v>
      </c>
      <c r="AR14" s="805">
        <v>0</v>
      </c>
      <c r="AS14" s="805">
        <v>0</v>
      </c>
      <c r="AU14" s="807">
        <v>0</v>
      </c>
      <c r="AW14" s="759" t="s">
        <v>80</v>
      </c>
      <c r="AX14" s="1173">
        <f t="shared" si="0"/>
        <v>0</v>
      </c>
    </row>
    <row r="15" spans="1:50" x14ac:dyDescent="0.25">
      <c r="A15" s="759" t="s">
        <v>824</v>
      </c>
      <c r="B15" s="759" t="s">
        <v>825</v>
      </c>
      <c r="C15" s="808" t="s">
        <v>825</v>
      </c>
      <c r="D15" s="809" t="s">
        <v>826</v>
      </c>
      <c r="E15" s="809">
        <v>2473</v>
      </c>
      <c r="F15" s="867">
        <v>2473</v>
      </c>
      <c r="G15" s="795">
        <v>0</v>
      </c>
      <c r="H15" s="799">
        <v>0</v>
      </c>
      <c r="I15" s="794">
        <v>0</v>
      </c>
      <c r="J15" s="810">
        <v>0</v>
      </c>
      <c r="K15" s="811" t="s">
        <v>806</v>
      </c>
      <c r="M15" s="793">
        <v>0</v>
      </c>
      <c r="N15" s="794">
        <v>0</v>
      </c>
      <c r="O15" s="795">
        <v>0</v>
      </c>
      <c r="P15" s="794">
        <v>0</v>
      </c>
      <c r="Q15" s="796">
        <v>0</v>
      </c>
      <c r="R15" s="797">
        <v>0</v>
      </c>
      <c r="S15" s="798">
        <v>0</v>
      </c>
      <c r="T15" s="799">
        <v>0</v>
      </c>
      <c r="U15" s="800">
        <v>0</v>
      </c>
      <c r="V15" s="801">
        <v>0</v>
      </c>
      <c r="W15" s="802">
        <v>0</v>
      </c>
      <c r="Y15" s="793">
        <v>0</v>
      </c>
      <c r="Z15" s="795">
        <v>0</v>
      </c>
      <c r="AA15" s="795">
        <v>0</v>
      </c>
      <c r="AB15" s="794">
        <v>0</v>
      </c>
      <c r="AC15" s="802">
        <v>0</v>
      </c>
      <c r="AE15" s="793">
        <v>0</v>
      </c>
      <c r="AF15" s="795">
        <v>0</v>
      </c>
      <c r="AG15" s="795">
        <v>0</v>
      </c>
      <c r="AH15" s="794">
        <v>0</v>
      </c>
      <c r="AI15" s="802">
        <v>0</v>
      </c>
      <c r="AK15" s="803">
        <v>0</v>
      </c>
      <c r="AL15" s="803">
        <v>0</v>
      </c>
      <c r="AM15" s="803">
        <v>0</v>
      </c>
      <c r="AN15" s="804">
        <v>0</v>
      </c>
      <c r="AO15" s="804">
        <v>0</v>
      </c>
      <c r="AP15" s="805">
        <v>0</v>
      </c>
      <c r="AR15" s="805">
        <v>0</v>
      </c>
      <c r="AS15" s="805">
        <v>0</v>
      </c>
      <c r="AU15" s="807">
        <v>0</v>
      </c>
      <c r="AW15" s="759" t="s">
        <v>86</v>
      </c>
      <c r="AX15" s="1173">
        <f t="shared" si="0"/>
        <v>0</v>
      </c>
    </row>
    <row r="16" spans="1:50" x14ac:dyDescent="0.25">
      <c r="A16" s="759" t="s">
        <v>827</v>
      </c>
      <c r="B16" s="759" t="s">
        <v>69</v>
      </c>
      <c r="C16" s="808" t="s">
        <v>69</v>
      </c>
      <c r="D16" s="809" t="s">
        <v>828</v>
      </c>
      <c r="E16" s="809">
        <v>2003</v>
      </c>
      <c r="F16" s="867">
        <v>2003</v>
      </c>
      <c r="G16" s="795">
        <v>0</v>
      </c>
      <c r="H16" s="799">
        <v>0</v>
      </c>
      <c r="I16" s="794">
        <v>0</v>
      </c>
      <c r="J16" s="810">
        <v>0</v>
      </c>
      <c r="K16" s="811" t="s">
        <v>806</v>
      </c>
      <c r="M16" s="793">
        <v>0</v>
      </c>
      <c r="N16" s="794">
        <v>0</v>
      </c>
      <c r="O16" s="795">
        <v>0</v>
      </c>
      <c r="P16" s="794">
        <v>0</v>
      </c>
      <c r="Q16" s="796">
        <v>0</v>
      </c>
      <c r="R16" s="797">
        <v>0</v>
      </c>
      <c r="S16" s="798">
        <v>0</v>
      </c>
      <c r="T16" s="799">
        <v>0</v>
      </c>
      <c r="U16" s="800">
        <v>0</v>
      </c>
      <c r="V16" s="801">
        <v>0</v>
      </c>
      <c r="W16" s="802">
        <v>0</v>
      </c>
      <c r="Y16" s="793">
        <v>0</v>
      </c>
      <c r="Z16" s="795">
        <v>0</v>
      </c>
      <c r="AA16" s="795">
        <v>0</v>
      </c>
      <c r="AB16" s="794">
        <v>0</v>
      </c>
      <c r="AC16" s="802">
        <v>0</v>
      </c>
      <c r="AE16" s="793">
        <v>0</v>
      </c>
      <c r="AF16" s="795">
        <v>0</v>
      </c>
      <c r="AG16" s="795">
        <v>0</v>
      </c>
      <c r="AH16" s="794">
        <v>0</v>
      </c>
      <c r="AI16" s="802">
        <v>0</v>
      </c>
      <c r="AK16" s="803">
        <v>0</v>
      </c>
      <c r="AL16" s="803">
        <v>0</v>
      </c>
      <c r="AM16" s="803">
        <v>0</v>
      </c>
      <c r="AN16" s="804">
        <v>0</v>
      </c>
      <c r="AO16" s="804">
        <v>0</v>
      </c>
      <c r="AP16" s="805">
        <v>0</v>
      </c>
      <c r="AR16" s="805">
        <v>0</v>
      </c>
      <c r="AS16" s="805">
        <v>0</v>
      </c>
      <c r="AU16" s="807">
        <v>0</v>
      </c>
      <c r="AW16" s="759" t="s">
        <v>69</v>
      </c>
      <c r="AX16" s="1173">
        <f t="shared" si="0"/>
        <v>0</v>
      </c>
    </row>
    <row r="17" spans="1:50" x14ac:dyDescent="0.25">
      <c r="A17" s="759" t="s">
        <v>829</v>
      </c>
      <c r="B17" s="759" t="s">
        <v>84</v>
      </c>
      <c r="C17" s="812" t="s">
        <v>84</v>
      </c>
      <c r="D17" s="809" t="s">
        <v>830</v>
      </c>
      <c r="E17" s="809">
        <v>2462</v>
      </c>
      <c r="F17" s="867">
        <v>2462</v>
      </c>
      <c r="G17" s="795">
        <v>0</v>
      </c>
      <c r="H17" s="799">
        <v>0</v>
      </c>
      <c r="I17" s="794">
        <v>0</v>
      </c>
      <c r="J17" s="810">
        <v>0</v>
      </c>
      <c r="K17" s="811" t="s">
        <v>806</v>
      </c>
      <c r="M17" s="793">
        <v>0</v>
      </c>
      <c r="N17" s="794">
        <v>0</v>
      </c>
      <c r="O17" s="795">
        <v>0</v>
      </c>
      <c r="P17" s="794">
        <v>0</v>
      </c>
      <c r="Q17" s="796">
        <v>0</v>
      </c>
      <c r="R17" s="797">
        <v>0</v>
      </c>
      <c r="S17" s="798">
        <v>0</v>
      </c>
      <c r="T17" s="799">
        <v>0</v>
      </c>
      <c r="U17" s="800">
        <v>0</v>
      </c>
      <c r="V17" s="801">
        <v>0</v>
      </c>
      <c r="W17" s="802">
        <v>0</v>
      </c>
      <c r="Y17" s="793">
        <v>0</v>
      </c>
      <c r="Z17" s="795">
        <v>0</v>
      </c>
      <c r="AA17" s="795">
        <v>0</v>
      </c>
      <c r="AB17" s="794">
        <v>0</v>
      </c>
      <c r="AC17" s="802">
        <v>0</v>
      </c>
      <c r="AE17" s="793">
        <v>0</v>
      </c>
      <c r="AF17" s="795">
        <v>0</v>
      </c>
      <c r="AG17" s="795">
        <v>0</v>
      </c>
      <c r="AH17" s="794">
        <v>0</v>
      </c>
      <c r="AI17" s="802">
        <v>0</v>
      </c>
      <c r="AK17" s="803">
        <v>0</v>
      </c>
      <c r="AL17" s="803">
        <v>0</v>
      </c>
      <c r="AM17" s="803">
        <v>0</v>
      </c>
      <c r="AN17" s="804">
        <v>0</v>
      </c>
      <c r="AO17" s="804">
        <v>0</v>
      </c>
      <c r="AP17" s="805">
        <v>0</v>
      </c>
      <c r="AR17" s="805">
        <v>0</v>
      </c>
      <c r="AS17" s="805">
        <v>0</v>
      </c>
      <c r="AU17" s="807">
        <v>0</v>
      </c>
      <c r="AW17" s="759" t="s">
        <v>84</v>
      </c>
      <c r="AX17" s="1173">
        <f t="shared" si="0"/>
        <v>0</v>
      </c>
    </row>
    <row r="18" spans="1:50" x14ac:dyDescent="0.25">
      <c r="A18" s="759" t="s">
        <v>831</v>
      </c>
      <c r="B18" s="759" t="s">
        <v>87</v>
      </c>
      <c r="C18" s="808" t="s">
        <v>87</v>
      </c>
      <c r="D18" s="809" t="s">
        <v>832</v>
      </c>
      <c r="E18" s="809">
        <v>2505</v>
      </c>
      <c r="F18" s="867">
        <v>2505</v>
      </c>
      <c r="G18" s="795">
        <v>0</v>
      </c>
      <c r="H18" s="799">
        <v>0</v>
      </c>
      <c r="I18" s="794">
        <v>0</v>
      </c>
      <c r="J18" s="810">
        <v>0</v>
      </c>
      <c r="K18" s="811" t="s">
        <v>806</v>
      </c>
      <c r="M18" s="793">
        <v>0</v>
      </c>
      <c r="N18" s="794">
        <v>0</v>
      </c>
      <c r="O18" s="795">
        <v>0</v>
      </c>
      <c r="P18" s="794">
        <v>0</v>
      </c>
      <c r="Q18" s="796">
        <v>0</v>
      </c>
      <c r="R18" s="797">
        <v>0</v>
      </c>
      <c r="S18" s="798">
        <v>0</v>
      </c>
      <c r="T18" s="799">
        <v>0</v>
      </c>
      <c r="U18" s="800">
        <v>0</v>
      </c>
      <c r="V18" s="801">
        <v>0</v>
      </c>
      <c r="W18" s="802">
        <v>0</v>
      </c>
      <c r="Y18" s="793">
        <v>0</v>
      </c>
      <c r="Z18" s="795">
        <v>0</v>
      </c>
      <c r="AA18" s="795">
        <v>0</v>
      </c>
      <c r="AB18" s="794">
        <v>0</v>
      </c>
      <c r="AC18" s="802">
        <v>0</v>
      </c>
      <c r="AE18" s="793">
        <v>0</v>
      </c>
      <c r="AF18" s="795">
        <v>0</v>
      </c>
      <c r="AG18" s="795">
        <v>0</v>
      </c>
      <c r="AH18" s="794">
        <v>0</v>
      </c>
      <c r="AI18" s="802">
        <v>0</v>
      </c>
      <c r="AK18" s="803">
        <v>0</v>
      </c>
      <c r="AL18" s="803">
        <v>0</v>
      </c>
      <c r="AM18" s="803">
        <v>0</v>
      </c>
      <c r="AN18" s="804">
        <v>0</v>
      </c>
      <c r="AO18" s="804">
        <v>0</v>
      </c>
      <c r="AP18" s="805">
        <v>0</v>
      </c>
      <c r="AR18" s="805">
        <v>0</v>
      </c>
      <c r="AS18" s="805">
        <v>0</v>
      </c>
      <c r="AU18" s="807">
        <v>0</v>
      </c>
      <c r="AW18" s="759" t="s">
        <v>87</v>
      </c>
      <c r="AX18" s="1173">
        <f t="shared" si="0"/>
        <v>0</v>
      </c>
    </row>
    <row r="19" spans="1:50" x14ac:dyDescent="0.25">
      <c r="A19" s="759" t="s">
        <v>833</v>
      </c>
      <c r="B19" s="759" t="s">
        <v>68</v>
      </c>
      <c r="C19" s="808" t="s">
        <v>68</v>
      </c>
      <c r="D19" s="809" t="s">
        <v>834</v>
      </c>
      <c r="E19" s="809">
        <v>2001</v>
      </c>
      <c r="F19" s="867">
        <v>2001</v>
      </c>
      <c r="G19" s="795">
        <v>0</v>
      </c>
      <c r="H19" s="799">
        <v>0</v>
      </c>
      <c r="I19" s="794">
        <v>0</v>
      </c>
      <c r="J19" s="810">
        <v>0</v>
      </c>
      <c r="K19" s="811" t="s">
        <v>806</v>
      </c>
      <c r="M19" s="793">
        <v>0</v>
      </c>
      <c r="N19" s="794">
        <v>0</v>
      </c>
      <c r="O19" s="795">
        <v>0</v>
      </c>
      <c r="P19" s="794">
        <v>0</v>
      </c>
      <c r="Q19" s="796">
        <v>0</v>
      </c>
      <c r="R19" s="797">
        <v>0</v>
      </c>
      <c r="S19" s="798">
        <v>0</v>
      </c>
      <c r="T19" s="799">
        <v>0</v>
      </c>
      <c r="U19" s="800">
        <v>0</v>
      </c>
      <c r="V19" s="801">
        <v>0</v>
      </c>
      <c r="W19" s="802">
        <v>0</v>
      </c>
      <c r="Y19" s="793">
        <v>0</v>
      </c>
      <c r="Z19" s="795">
        <v>0</v>
      </c>
      <c r="AA19" s="795">
        <v>0</v>
      </c>
      <c r="AB19" s="794">
        <v>0</v>
      </c>
      <c r="AC19" s="802">
        <v>0</v>
      </c>
      <c r="AE19" s="793">
        <v>0</v>
      </c>
      <c r="AF19" s="795">
        <v>0</v>
      </c>
      <c r="AG19" s="795">
        <v>0</v>
      </c>
      <c r="AH19" s="794">
        <v>0</v>
      </c>
      <c r="AI19" s="802">
        <v>0</v>
      </c>
      <c r="AK19" s="803">
        <v>0</v>
      </c>
      <c r="AL19" s="803">
        <v>0</v>
      </c>
      <c r="AM19" s="803">
        <v>0</v>
      </c>
      <c r="AN19" s="804">
        <v>0</v>
      </c>
      <c r="AO19" s="804">
        <v>0</v>
      </c>
      <c r="AP19" s="805">
        <v>0</v>
      </c>
      <c r="AR19" s="805">
        <v>0</v>
      </c>
      <c r="AS19" s="805">
        <v>0</v>
      </c>
      <c r="AU19" s="807">
        <v>0</v>
      </c>
      <c r="AW19" s="759" t="s">
        <v>68</v>
      </c>
      <c r="AX19" s="1173">
        <f t="shared" si="0"/>
        <v>0</v>
      </c>
    </row>
    <row r="20" spans="1:50" x14ac:dyDescent="0.25">
      <c r="A20" s="759" t="s">
        <v>835</v>
      </c>
      <c r="B20" s="759" t="s">
        <v>74</v>
      </c>
      <c r="C20" s="808" t="s">
        <v>74</v>
      </c>
      <c r="D20" s="809" t="s">
        <v>836</v>
      </c>
      <c r="E20" s="809">
        <v>2429</v>
      </c>
      <c r="F20" s="867">
        <v>2429</v>
      </c>
      <c r="G20" s="795">
        <v>1728</v>
      </c>
      <c r="H20" s="799">
        <v>1470</v>
      </c>
      <c r="I20" s="794">
        <v>1074</v>
      </c>
      <c r="J20" s="810">
        <v>4272</v>
      </c>
      <c r="K20" s="811" t="s">
        <v>806</v>
      </c>
      <c r="M20" s="793">
        <v>1</v>
      </c>
      <c r="N20" s="794">
        <v>1728</v>
      </c>
      <c r="O20" s="795">
        <v>1470</v>
      </c>
      <c r="P20" s="794">
        <v>1074</v>
      </c>
      <c r="Q20" s="796">
        <v>4272</v>
      </c>
      <c r="R20" s="797">
        <v>7.5389999999999999E-2</v>
      </c>
      <c r="S20" s="798">
        <v>0</v>
      </c>
      <c r="T20" s="799">
        <v>0</v>
      </c>
      <c r="U20" s="800">
        <v>330</v>
      </c>
      <c r="V20" s="801">
        <v>330</v>
      </c>
      <c r="W20" s="802">
        <v>4602</v>
      </c>
      <c r="Y20" s="793">
        <v>0</v>
      </c>
      <c r="Z20" s="795">
        <v>0</v>
      </c>
      <c r="AA20" s="795">
        <v>0</v>
      </c>
      <c r="AB20" s="794">
        <v>0</v>
      </c>
      <c r="AC20" s="802">
        <v>0</v>
      </c>
      <c r="AE20" s="793">
        <v>0</v>
      </c>
      <c r="AF20" s="795">
        <v>0</v>
      </c>
      <c r="AG20" s="795">
        <v>0</v>
      </c>
      <c r="AH20" s="794">
        <v>0</v>
      </c>
      <c r="AI20" s="802">
        <v>0</v>
      </c>
      <c r="AK20" s="803">
        <v>32937.120000000003</v>
      </c>
      <c r="AL20" s="803">
        <v>0</v>
      </c>
      <c r="AM20" s="803">
        <v>0</v>
      </c>
      <c r="AN20" s="804">
        <v>0</v>
      </c>
      <c r="AO20" s="804">
        <v>0</v>
      </c>
      <c r="AP20" s="805">
        <v>32937.120000000003</v>
      </c>
      <c r="AR20" s="805">
        <v>0</v>
      </c>
      <c r="AS20" s="805">
        <v>32937.120000000003</v>
      </c>
      <c r="AU20" s="807">
        <v>0</v>
      </c>
      <c r="AW20" s="759" t="s">
        <v>74</v>
      </c>
      <c r="AX20" s="1173">
        <f t="shared" si="0"/>
        <v>4272</v>
      </c>
    </row>
    <row r="21" spans="1:50" x14ac:dyDescent="0.25">
      <c r="A21" s="759" t="s">
        <v>837</v>
      </c>
      <c r="B21" s="759" t="s">
        <v>78</v>
      </c>
      <c r="C21" s="808" t="s">
        <v>78</v>
      </c>
      <c r="D21" s="809" t="s">
        <v>838</v>
      </c>
      <c r="E21" s="809">
        <v>2444</v>
      </c>
      <c r="F21" s="867">
        <v>2444</v>
      </c>
      <c r="G21" s="795">
        <v>0</v>
      </c>
      <c r="H21" s="799">
        <v>0</v>
      </c>
      <c r="I21" s="794">
        <v>0</v>
      </c>
      <c r="J21" s="810">
        <v>0</v>
      </c>
      <c r="K21" s="811" t="s">
        <v>806</v>
      </c>
      <c r="M21" s="793">
        <v>0</v>
      </c>
      <c r="N21" s="794">
        <v>0</v>
      </c>
      <c r="O21" s="795">
        <v>0</v>
      </c>
      <c r="P21" s="794">
        <v>0</v>
      </c>
      <c r="Q21" s="796">
        <v>0</v>
      </c>
      <c r="R21" s="797">
        <v>0</v>
      </c>
      <c r="S21" s="798">
        <v>0</v>
      </c>
      <c r="T21" s="799">
        <v>0</v>
      </c>
      <c r="U21" s="800">
        <v>0</v>
      </c>
      <c r="V21" s="801">
        <v>0</v>
      </c>
      <c r="W21" s="802">
        <v>0</v>
      </c>
      <c r="Y21" s="793">
        <v>0</v>
      </c>
      <c r="Z21" s="795">
        <v>0</v>
      </c>
      <c r="AA21" s="795">
        <v>0</v>
      </c>
      <c r="AB21" s="794">
        <v>0</v>
      </c>
      <c r="AC21" s="802">
        <v>0</v>
      </c>
      <c r="AE21" s="793">
        <v>0</v>
      </c>
      <c r="AF21" s="795">
        <v>0</v>
      </c>
      <c r="AG21" s="795">
        <v>0</v>
      </c>
      <c r="AH21" s="794">
        <v>0</v>
      </c>
      <c r="AI21" s="802">
        <v>0</v>
      </c>
      <c r="AK21" s="803">
        <v>0</v>
      </c>
      <c r="AL21" s="803">
        <v>0</v>
      </c>
      <c r="AM21" s="803">
        <v>0</v>
      </c>
      <c r="AN21" s="804">
        <v>0</v>
      </c>
      <c r="AO21" s="804">
        <v>0</v>
      </c>
      <c r="AP21" s="805">
        <v>0</v>
      </c>
      <c r="AR21" s="805">
        <v>0</v>
      </c>
      <c r="AS21" s="805">
        <v>0</v>
      </c>
      <c r="AU21" s="807">
        <v>0</v>
      </c>
      <c r="AW21" s="759" t="s">
        <v>78</v>
      </c>
      <c r="AX21" s="1173">
        <f t="shared" si="0"/>
        <v>0</v>
      </c>
    </row>
    <row r="22" spans="1:50" x14ac:dyDescent="0.25">
      <c r="A22" s="759" t="s">
        <v>839</v>
      </c>
      <c r="B22" s="759" t="s">
        <v>840</v>
      </c>
      <c r="C22" s="808" t="s">
        <v>840</v>
      </c>
      <c r="D22" s="809" t="s">
        <v>841</v>
      </c>
      <c r="E22" s="809">
        <v>3526</v>
      </c>
      <c r="F22" s="867">
        <v>3526</v>
      </c>
      <c r="G22" s="795">
        <v>1620</v>
      </c>
      <c r="H22" s="799">
        <v>2688</v>
      </c>
      <c r="I22" s="794">
        <v>825</v>
      </c>
      <c r="J22" s="810">
        <v>5133</v>
      </c>
      <c r="K22" s="811" t="s">
        <v>806</v>
      </c>
      <c r="M22" s="793">
        <v>0.95774999999999999</v>
      </c>
      <c r="N22" s="794">
        <v>1620</v>
      </c>
      <c r="O22" s="795">
        <v>2478</v>
      </c>
      <c r="P22" s="794">
        <v>825</v>
      </c>
      <c r="Q22" s="796">
        <v>4923</v>
      </c>
      <c r="R22" s="797">
        <v>0.12393999999999999</v>
      </c>
      <c r="S22" s="798">
        <v>0</v>
      </c>
      <c r="T22" s="799">
        <v>0</v>
      </c>
      <c r="U22" s="800">
        <v>660</v>
      </c>
      <c r="V22" s="801">
        <v>660</v>
      </c>
      <c r="W22" s="802">
        <v>5583</v>
      </c>
      <c r="Y22" s="793">
        <v>0</v>
      </c>
      <c r="Z22" s="795">
        <v>0</v>
      </c>
      <c r="AA22" s="795">
        <v>0</v>
      </c>
      <c r="AB22" s="794">
        <v>0</v>
      </c>
      <c r="AC22" s="802">
        <v>0</v>
      </c>
      <c r="AE22" s="793">
        <v>0</v>
      </c>
      <c r="AF22" s="795">
        <v>0</v>
      </c>
      <c r="AG22" s="795">
        <v>0</v>
      </c>
      <c r="AH22" s="794">
        <v>0</v>
      </c>
      <c r="AI22" s="802">
        <v>0</v>
      </c>
      <c r="AK22" s="803">
        <v>39575.43</v>
      </c>
      <c r="AL22" s="803">
        <v>0</v>
      </c>
      <c r="AM22" s="803">
        <v>0</v>
      </c>
      <c r="AN22" s="804">
        <v>0</v>
      </c>
      <c r="AO22" s="804">
        <v>0</v>
      </c>
      <c r="AP22" s="805">
        <v>39575.43</v>
      </c>
      <c r="AR22" s="805">
        <v>0</v>
      </c>
      <c r="AS22" s="805">
        <v>39575.43</v>
      </c>
      <c r="AU22" s="807">
        <v>0</v>
      </c>
      <c r="AW22" s="759" t="s">
        <v>89</v>
      </c>
      <c r="AX22" s="1173">
        <f t="shared" si="0"/>
        <v>5133</v>
      </c>
    </row>
    <row r="23" spans="1:50" x14ac:dyDescent="0.25">
      <c r="A23" s="759" t="s">
        <v>842</v>
      </c>
      <c r="B23" s="759" t="s">
        <v>464</v>
      </c>
      <c r="C23" s="808" t="s">
        <v>464</v>
      </c>
      <c r="D23" s="809" t="s">
        <v>843</v>
      </c>
      <c r="E23" s="809">
        <v>1010</v>
      </c>
      <c r="F23" s="867">
        <v>1010</v>
      </c>
      <c r="G23" s="795">
        <v>4725</v>
      </c>
      <c r="H23" s="799">
        <v>3990</v>
      </c>
      <c r="I23" s="794">
        <v>3720</v>
      </c>
      <c r="J23" s="810">
        <v>12435</v>
      </c>
      <c r="K23" s="811" t="s">
        <v>767</v>
      </c>
      <c r="M23" s="793">
        <v>0.78066000000000002</v>
      </c>
      <c r="N23" s="794">
        <v>3645</v>
      </c>
      <c r="O23" s="795">
        <v>2982</v>
      </c>
      <c r="P23" s="794">
        <v>3090</v>
      </c>
      <c r="Q23" s="796">
        <v>9717</v>
      </c>
      <c r="R23" s="797">
        <v>0.21761</v>
      </c>
      <c r="S23" s="798">
        <v>1080</v>
      </c>
      <c r="T23" s="799">
        <v>1008</v>
      </c>
      <c r="U23" s="800">
        <v>608</v>
      </c>
      <c r="V23" s="801">
        <v>2696</v>
      </c>
      <c r="W23" s="802">
        <v>12413</v>
      </c>
      <c r="Y23" s="793">
        <v>0</v>
      </c>
      <c r="Z23" s="795">
        <v>0</v>
      </c>
      <c r="AA23" s="795">
        <v>0</v>
      </c>
      <c r="AB23" s="794">
        <v>0</v>
      </c>
      <c r="AC23" s="802">
        <v>0</v>
      </c>
      <c r="AE23" s="793">
        <v>0</v>
      </c>
      <c r="AF23" s="795">
        <v>0</v>
      </c>
      <c r="AG23" s="795">
        <v>0</v>
      </c>
      <c r="AH23" s="794">
        <v>0</v>
      </c>
      <c r="AI23" s="802">
        <v>0</v>
      </c>
      <c r="AK23" s="803">
        <v>95873.85</v>
      </c>
      <c r="AL23" s="803">
        <v>0</v>
      </c>
      <c r="AM23" s="803">
        <v>0</v>
      </c>
      <c r="AN23" s="804">
        <v>0</v>
      </c>
      <c r="AO23" s="804">
        <v>0</v>
      </c>
      <c r="AP23" s="805">
        <v>95873.85</v>
      </c>
      <c r="AR23" s="805">
        <v>0</v>
      </c>
      <c r="AS23" s="805">
        <v>95873.85</v>
      </c>
      <c r="AU23" s="807">
        <v>0</v>
      </c>
      <c r="AW23" s="759" t="s">
        <v>464</v>
      </c>
      <c r="AX23" s="1173">
        <f t="shared" si="0"/>
        <v>12435</v>
      </c>
    </row>
    <row r="24" spans="1:50" x14ac:dyDescent="0.25">
      <c r="A24" s="759" t="s">
        <v>844</v>
      </c>
      <c r="B24" s="759" t="s">
        <v>465</v>
      </c>
      <c r="C24" s="808" t="s">
        <v>465</v>
      </c>
      <c r="D24" s="809" t="s">
        <v>845</v>
      </c>
      <c r="E24" s="809">
        <v>1009</v>
      </c>
      <c r="F24" s="867">
        <v>1009</v>
      </c>
      <c r="G24" s="795">
        <v>2340</v>
      </c>
      <c r="H24" s="799">
        <v>3318</v>
      </c>
      <c r="I24" s="794">
        <v>2595</v>
      </c>
      <c r="J24" s="810">
        <v>8253</v>
      </c>
      <c r="K24" s="811" t="s">
        <v>767</v>
      </c>
      <c r="M24" s="793">
        <v>0.91518999999999995</v>
      </c>
      <c r="N24" s="794">
        <v>2160</v>
      </c>
      <c r="O24" s="795">
        <v>3108</v>
      </c>
      <c r="P24" s="794">
        <v>2280</v>
      </c>
      <c r="Q24" s="796">
        <v>7548</v>
      </c>
      <c r="R24" s="797">
        <v>3.8870000000000002E-2</v>
      </c>
      <c r="S24" s="798">
        <v>0</v>
      </c>
      <c r="T24" s="799">
        <v>0</v>
      </c>
      <c r="U24" s="800">
        <v>330</v>
      </c>
      <c r="V24" s="801">
        <v>330</v>
      </c>
      <c r="W24" s="802">
        <v>7878</v>
      </c>
      <c r="Y24" s="793">
        <v>0</v>
      </c>
      <c r="Z24" s="795">
        <v>0</v>
      </c>
      <c r="AA24" s="795">
        <v>0</v>
      </c>
      <c r="AB24" s="794">
        <v>0</v>
      </c>
      <c r="AC24" s="802">
        <v>0</v>
      </c>
      <c r="AE24" s="793">
        <v>0</v>
      </c>
      <c r="AF24" s="795">
        <v>0</v>
      </c>
      <c r="AG24" s="795">
        <v>0</v>
      </c>
      <c r="AH24" s="794">
        <v>0</v>
      </c>
      <c r="AI24" s="802">
        <v>0</v>
      </c>
      <c r="AK24" s="803">
        <v>63630.63</v>
      </c>
      <c r="AL24" s="803">
        <v>0</v>
      </c>
      <c r="AM24" s="803">
        <v>0</v>
      </c>
      <c r="AN24" s="804">
        <v>0</v>
      </c>
      <c r="AO24" s="804">
        <v>0</v>
      </c>
      <c r="AP24" s="805">
        <v>63630.63</v>
      </c>
      <c r="AR24" s="805">
        <v>0</v>
      </c>
      <c r="AS24" s="805">
        <v>63630.63</v>
      </c>
      <c r="AU24" s="807">
        <v>0</v>
      </c>
      <c r="AW24" s="759" t="s">
        <v>465</v>
      </c>
      <c r="AX24" s="1173">
        <f t="shared" si="0"/>
        <v>8253</v>
      </c>
    </row>
    <row r="25" spans="1:50" s="820" customFormat="1" ht="14.4" thickBot="1" x14ac:dyDescent="0.3">
      <c r="A25" s="759" t="s">
        <v>846</v>
      </c>
      <c r="B25" s="759" t="s">
        <v>466</v>
      </c>
      <c r="C25" s="813" t="s">
        <v>466</v>
      </c>
      <c r="D25" s="814" t="s">
        <v>847</v>
      </c>
      <c r="E25" s="814">
        <v>1015</v>
      </c>
      <c r="F25" s="962">
        <v>1015</v>
      </c>
      <c r="G25" s="815">
        <v>0</v>
      </c>
      <c r="H25" s="816">
        <v>0</v>
      </c>
      <c r="I25" s="817">
        <v>0</v>
      </c>
      <c r="J25" s="818">
        <v>0</v>
      </c>
      <c r="K25" s="819" t="s">
        <v>767</v>
      </c>
      <c r="M25" s="821">
        <v>0</v>
      </c>
      <c r="N25" s="817">
        <v>0</v>
      </c>
      <c r="O25" s="815">
        <v>0</v>
      </c>
      <c r="P25" s="817">
        <v>0</v>
      </c>
      <c r="Q25" s="822">
        <v>0</v>
      </c>
      <c r="R25" s="823">
        <v>0</v>
      </c>
      <c r="S25" s="824">
        <v>0</v>
      </c>
      <c r="T25" s="816">
        <v>0</v>
      </c>
      <c r="U25" s="825">
        <v>0</v>
      </c>
      <c r="V25" s="826">
        <v>0</v>
      </c>
      <c r="W25" s="827">
        <v>0</v>
      </c>
      <c r="Y25" s="821">
        <v>0</v>
      </c>
      <c r="Z25" s="815">
        <v>0</v>
      </c>
      <c r="AA25" s="815">
        <v>0</v>
      </c>
      <c r="AB25" s="817">
        <v>0</v>
      </c>
      <c r="AC25" s="827">
        <v>0</v>
      </c>
      <c r="AE25" s="821">
        <v>0</v>
      </c>
      <c r="AF25" s="815">
        <v>0</v>
      </c>
      <c r="AG25" s="815">
        <v>0</v>
      </c>
      <c r="AH25" s="817">
        <v>0</v>
      </c>
      <c r="AI25" s="827">
        <v>0</v>
      </c>
      <c r="AK25" s="828">
        <v>0</v>
      </c>
      <c r="AL25" s="828">
        <v>0</v>
      </c>
      <c r="AM25" s="828">
        <v>0</v>
      </c>
      <c r="AN25" s="829">
        <v>0</v>
      </c>
      <c r="AO25" s="804">
        <v>0</v>
      </c>
      <c r="AP25" s="830">
        <v>0</v>
      </c>
      <c r="AR25" s="805">
        <v>0</v>
      </c>
      <c r="AS25" s="805">
        <v>0</v>
      </c>
      <c r="AU25" s="831">
        <v>0</v>
      </c>
      <c r="AW25" s="759" t="s">
        <v>466</v>
      </c>
      <c r="AX25" s="1173">
        <f t="shared" si="0"/>
        <v>0</v>
      </c>
    </row>
    <row r="26" spans="1:50" ht="14.4" thickBot="1" x14ac:dyDescent="0.3">
      <c r="C26" s="1558" t="s">
        <v>848</v>
      </c>
      <c r="D26" s="1559"/>
      <c r="E26" s="1559"/>
      <c r="F26" s="1560"/>
      <c r="G26" s="832">
        <v>19701</v>
      </c>
      <c r="H26" s="833">
        <v>23492.933333333334</v>
      </c>
      <c r="I26" s="834">
        <v>16431</v>
      </c>
      <c r="J26" s="835">
        <v>59624.933333333334</v>
      </c>
      <c r="K26" s="836"/>
      <c r="M26" s="837"/>
      <c r="N26" s="833">
        <v>12789</v>
      </c>
      <c r="O26" s="834">
        <v>15442.933333333334</v>
      </c>
      <c r="P26" s="834">
        <v>11361</v>
      </c>
      <c r="Q26" s="835">
        <v>39592.933333333334</v>
      </c>
      <c r="R26" s="838"/>
      <c r="S26" s="833">
        <v>5292</v>
      </c>
      <c r="T26" s="834">
        <v>5502</v>
      </c>
      <c r="U26" s="834">
        <v>3560</v>
      </c>
      <c r="V26" s="834">
        <v>14354</v>
      </c>
      <c r="W26" s="839">
        <v>53946.933333333334</v>
      </c>
      <c r="Y26" s="840"/>
      <c r="Z26" s="834">
        <v>0</v>
      </c>
      <c r="AA26" s="834">
        <v>0</v>
      </c>
      <c r="AB26" s="834">
        <v>0</v>
      </c>
      <c r="AC26" s="839">
        <v>0</v>
      </c>
      <c r="AE26" s="840"/>
      <c r="AF26" s="834">
        <v>0</v>
      </c>
      <c r="AG26" s="834">
        <v>0</v>
      </c>
      <c r="AH26" s="834">
        <v>0</v>
      </c>
      <c r="AI26" s="839">
        <v>0</v>
      </c>
      <c r="AK26" s="841">
        <v>459708.23600000003</v>
      </c>
      <c r="AL26" s="841">
        <v>0</v>
      </c>
      <c r="AM26" s="841">
        <v>0</v>
      </c>
      <c r="AN26" s="842">
        <v>0</v>
      </c>
      <c r="AO26" s="842">
        <v>0</v>
      </c>
      <c r="AP26" s="843">
        <v>459708.23600000003</v>
      </c>
      <c r="AR26" s="843">
        <v>0</v>
      </c>
      <c r="AS26" s="843">
        <v>459708.23600000003</v>
      </c>
    </row>
    <row r="27" spans="1:50" ht="14.4" thickBot="1" x14ac:dyDescent="0.3"/>
    <row r="28" spans="1:50" x14ac:dyDescent="0.25">
      <c r="A28" s="759" t="s">
        <v>849</v>
      </c>
      <c r="B28" s="759" t="s">
        <v>130</v>
      </c>
      <c r="C28" s="786" t="s">
        <v>130</v>
      </c>
      <c r="D28" s="787"/>
      <c r="E28" s="787">
        <v>2629</v>
      </c>
      <c r="F28" s="948">
        <v>2629</v>
      </c>
      <c r="G28" s="844">
        <v>5520</v>
      </c>
      <c r="H28" s="845">
        <v>6272</v>
      </c>
      <c r="I28" s="846">
        <v>4785</v>
      </c>
      <c r="J28" s="791">
        <v>16577</v>
      </c>
      <c r="K28" s="847" t="s">
        <v>850</v>
      </c>
      <c r="M28" s="848">
        <v>0.97004000000000001</v>
      </c>
      <c r="N28" s="846">
        <v>5340</v>
      </c>
      <c r="O28" s="844">
        <v>6272</v>
      </c>
      <c r="P28" s="846">
        <v>4455</v>
      </c>
      <c r="Q28" s="849">
        <v>16067</v>
      </c>
      <c r="R28" s="850">
        <v>3.78E-2</v>
      </c>
      <c r="S28" s="846">
        <v>209</v>
      </c>
      <c r="T28" s="844">
        <v>237</v>
      </c>
      <c r="U28" s="846">
        <v>181</v>
      </c>
      <c r="V28" s="851">
        <v>627</v>
      </c>
      <c r="W28" s="852">
        <v>16694</v>
      </c>
      <c r="Y28" s="853">
        <v>0</v>
      </c>
      <c r="Z28" s="845">
        <v>0</v>
      </c>
      <c r="AA28" s="844">
        <v>0</v>
      </c>
      <c r="AB28" s="846">
        <v>0</v>
      </c>
      <c r="AC28" s="852">
        <v>0</v>
      </c>
      <c r="AE28" s="848">
        <v>0</v>
      </c>
      <c r="AF28" s="844">
        <v>0</v>
      </c>
      <c r="AG28" s="844">
        <v>0</v>
      </c>
      <c r="AH28" s="846">
        <v>0</v>
      </c>
      <c r="AI28" s="852">
        <v>0</v>
      </c>
      <c r="AK28" s="854">
        <v>127808.67</v>
      </c>
      <c r="AL28" s="854">
        <v>0</v>
      </c>
      <c r="AM28" s="854">
        <v>0</v>
      </c>
      <c r="AN28" s="854">
        <v>0</v>
      </c>
      <c r="AO28" s="854">
        <v>0</v>
      </c>
      <c r="AP28" s="855">
        <v>127808.67</v>
      </c>
      <c r="AR28" s="855">
        <v>0</v>
      </c>
      <c r="AS28" s="855">
        <v>127808.67</v>
      </c>
      <c r="AU28" s="856">
        <v>0</v>
      </c>
      <c r="AW28" s="759" t="s">
        <v>130</v>
      </c>
      <c r="AX28" s="1173">
        <f t="shared" ref="AX28:AX59" si="1">J28</f>
        <v>16577</v>
      </c>
    </row>
    <row r="29" spans="1:50" x14ac:dyDescent="0.25">
      <c r="A29" s="759" t="s">
        <v>851</v>
      </c>
      <c r="B29" s="759" t="s">
        <v>852</v>
      </c>
      <c r="C29" s="808" t="s">
        <v>852</v>
      </c>
      <c r="D29" s="809"/>
      <c r="E29" s="809">
        <v>2509</v>
      </c>
      <c r="F29" s="1159">
        <v>2509</v>
      </c>
      <c r="G29" s="857">
        <v>0</v>
      </c>
      <c r="H29" s="858">
        <v>0</v>
      </c>
      <c r="I29" s="859">
        <v>0</v>
      </c>
      <c r="J29" s="810">
        <v>0</v>
      </c>
      <c r="K29" s="860" t="s">
        <v>850</v>
      </c>
      <c r="M29" s="793">
        <v>0</v>
      </c>
      <c r="N29" s="859">
        <v>0</v>
      </c>
      <c r="O29" s="857">
        <v>0</v>
      </c>
      <c r="P29" s="859">
        <v>0</v>
      </c>
      <c r="Q29" s="796">
        <v>0</v>
      </c>
      <c r="R29" s="861">
        <v>0</v>
      </c>
      <c r="S29" s="859">
        <v>0</v>
      </c>
      <c r="T29" s="857">
        <v>0</v>
      </c>
      <c r="U29" s="859">
        <v>0</v>
      </c>
      <c r="V29" s="862">
        <v>0</v>
      </c>
      <c r="W29" s="802">
        <v>0</v>
      </c>
      <c r="Y29" s="863">
        <v>0</v>
      </c>
      <c r="Z29" s="858">
        <v>0</v>
      </c>
      <c r="AA29" s="857">
        <v>0</v>
      </c>
      <c r="AB29" s="859">
        <v>0</v>
      </c>
      <c r="AC29" s="802">
        <v>0</v>
      </c>
      <c r="AE29" s="793">
        <v>0</v>
      </c>
      <c r="AF29" s="857">
        <v>0</v>
      </c>
      <c r="AG29" s="857">
        <v>0</v>
      </c>
      <c r="AH29" s="859">
        <v>0</v>
      </c>
      <c r="AI29" s="802">
        <v>0</v>
      </c>
      <c r="AK29" s="864">
        <v>0</v>
      </c>
      <c r="AL29" s="864">
        <v>0</v>
      </c>
      <c r="AM29" s="864">
        <v>0</v>
      </c>
      <c r="AN29" s="864">
        <v>0</v>
      </c>
      <c r="AO29" s="864">
        <v>0</v>
      </c>
      <c r="AP29" s="865">
        <v>0</v>
      </c>
      <c r="AR29" s="865">
        <v>0</v>
      </c>
      <c r="AS29" s="865">
        <v>0</v>
      </c>
      <c r="AU29" s="807">
        <v>0</v>
      </c>
      <c r="AW29" s="759" t="s">
        <v>127</v>
      </c>
      <c r="AX29" s="1173">
        <f t="shared" si="1"/>
        <v>0</v>
      </c>
    </row>
    <row r="30" spans="1:50" x14ac:dyDescent="0.25">
      <c r="A30" s="759" t="s">
        <v>853</v>
      </c>
      <c r="B30" s="759" t="s">
        <v>854</v>
      </c>
      <c r="C30" s="808" t="s">
        <v>854</v>
      </c>
      <c r="D30" s="809"/>
      <c r="E30" s="809">
        <v>2021</v>
      </c>
      <c r="F30" s="867">
        <v>2021</v>
      </c>
      <c r="G30" s="857">
        <v>0</v>
      </c>
      <c r="H30" s="858">
        <v>0</v>
      </c>
      <c r="I30" s="859">
        <v>0</v>
      </c>
      <c r="J30" s="810">
        <v>0</v>
      </c>
      <c r="K30" s="860" t="s">
        <v>850</v>
      </c>
      <c r="M30" s="793">
        <v>0</v>
      </c>
      <c r="N30" s="859">
        <v>0</v>
      </c>
      <c r="O30" s="857">
        <v>0</v>
      </c>
      <c r="P30" s="859">
        <v>0</v>
      </c>
      <c r="Q30" s="796">
        <v>0</v>
      </c>
      <c r="R30" s="861">
        <v>0</v>
      </c>
      <c r="S30" s="859">
        <v>0</v>
      </c>
      <c r="T30" s="857">
        <v>0</v>
      </c>
      <c r="U30" s="859">
        <v>0</v>
      </c>
      <c r="V30" s="862">
        <v>0</v>
      </c>
      <c r="W30" s="802">
        <v>0</v>
      </c>
      <c r="Y30" s="863">
        <v>0</v>
      </c>
      <c r="Z30" s="858">
        <v>0</v>
      </c>
      <c r="AA30" s="857">
        <v>0</v>
      </c>
      <c r="AB30" s="859">
        <v>0</v>
      </c>
      <c r="AC30" s="802">
        <v>0</v>
      </c>
      <c r="AE30" s="793">
        <v>0</v>
      </c>
      <c r="AF30" s="857">
        <v>0</v>
      </c>
      <c r="AG30" s="857">
        <v>0</v>
      </c>
      <c r="AH30" s="859">
        <v>0</v>
      </c>
      <c r="AI30" s="802">
        <v>0</v>
      </c>
      <c r="AK30" s="864">
        <v>0</v>
      </c>
      <c r="AL30" s="864">
        <v>0</v>
      </c>
      <c r="AM30" s="864">
        <v>0</v>
      </c>
      <c r="AN30" s="864">
        <v>0</v>
      </c>
      <c r="AO30" s="864">
        <v>0</v>
      </c>
      <c r="AP30" s="865">
        <v>0</v>
      </c>
      <c r="AR30" s="865">
        <v>0</v>
      </c>
      <c r="AS30" s="865">
        <v>0</v>
      </c>
      <c r="AU30" s="807">
        <v>0</v>
      </c>
      <c r="AW30" s="759" t="s">
        <v>110</v>
      </c>
      <c r="AX30" s="1173">
        <f t="shared" si="1"/>
        <v>0</v>
      </c>
    </row>
    <row r="31" spans="1:50" x14ac:dyDescent="0.25">
      <c r="A31" s="759" t="s">
        <v>855</v>
      </c>
      <c r="B31" s="759" t="s">
        <v>123</v>
      </c>
      <c r="C31" s="808" t="s">
        <v>123</v>
      </c>
      <c r="D31" s="809"/>
      <c r="E31" s="809">
        <v>2464</v>
      </c>
      <c r="F31" s="867">
        <v>2464</v>
      </c>
      <c r="G31" s="857">
        <v>0</v>
      </c>
      <c r="H31" s="858">
        <v>0</v>
      </c>
      <c r="I31" s="859">
        <v>0</v>
      </c>
      <c r="J31" s="810">
        <v>0</v>
      </c>
      <c r="K31" s="860" t="s">
        <v>850</v>
      </c>
      <c r="M31" s="793">
        <v>0</v>
      </c>
      <c r="N31" s="859">
        <v>0</v>
      </c>
      <c r="O31" s="857">
        <v>0</v>
      </c>
      <c r="P31" s="859">
        <v>0</v>
      </c>
      <c r="Q31" s="796">
        <v>0</v>
      </c>
      <c r="R31" s="861">
        <v>0</v>
      </c>
      <c r="S31" s="859">
        <v>0</v>
      </c>
      <c r="T31" s="857">
        <v>0</v>
      </c>
      <c r="U31" s="859">
        <v>0</v>
      </c>
      <c r="V31" s="862">
        <v>0</v>
      </c>
      <c r="W31" s="802">
        <v>0</v>
      </c>
      <c r="Y31" s="863">
        <v>0</v>
      </c>
      <c r="Z31" s="858">
        <v>0</v>
      </c>
      <c r="AA31" s="857">
        <v>0</v>
      </c>
      <c r="AB31" s="859">
        <v>0</v>
      </c>
      <c r="AC31" s="802">
        <v>0</v>
      </c>
      <c r="AE31" s="793">
        <v>0</v>
      </c>
      <c r="AF31" s="857">
        <v>0</v>
      </c>
      <c r="AG31" s="857">
        <v>0</v>
      </c>
      <c r="AH31" s="859">
        <v>0</v>
      </c>
      <c r="AI31" s="802">
        <v>0</v>
      </c>
      <c r="AK31" s="864">
        <v>0</v>
      </c>
      <c r="AL31" s="864">
        <v>0</v>
      </c>
      <c r="AM31" s="864">
        <v>0</v>
      </c>
      <c r="AN31" s="864">
        <v>0</v>
      </c>
      <c r="AO31" s="864">
        <v>0</v>
      </c>
      <c r="AP31" s="865">
        <v>0</v>
      </c>
      <c r="AR31" s="865">
        <v>0</v>
      </c>
      <c r="AS31" s="865">
        <v>0</v>
      </c>
      <c r="AU31" s="807">
        <v>0</v>
      </c>
      <c r="AW31" s="759" t="s">
        <v>123</v>
      </c>
      <c r="AX31" s="1173">
        <f t="shared" si="1"/>
        <v>0</v>
      </c>
    </row>
    <row r="32" spans="1:50" x14ac:dyDescent="0.25">
      <c r="A32" s="759" t="s">
        <v>856</v>
      </c>
      <c r="B32" s="759" t="s">
        <v>95</v>
      </c>
      <c r="C32" s="808" t="s">
        <v>95</v>
      </c>
      <c r="D32" s="809"/>
      <c r="E32" s="809">
        <v>2004</v>
      </c>
      <c r="F32" s="867">
        <v>2004</v>
      </c>
      <c r="G32" s="857">
        <v>0</v>
      </c>
      <c r="H32" s="858">
        <v>0</v>
      </c>
      <c r="I32" s="859">
        <v>0</v>
      </c>
      <c r="J32" s="810">
        <v>0</v>
      </c>
      <c r="K32" s="860" t="s">
        <v>850</v>
      </c>
      <c r="M32" s="793">
        <v>0</v>
      </c>
      <c r="N32" s="859">
        <v>0</v>
      </c>
      <c r="O32" s="857">
        <v>0</v>
      </c>
      <c r="P32" s="859">
        <v>0</v>
      </c>
      <c r="Q32" s="796">
        <v>0</v>
      </c>
      <c r="R32" s="861">
        <v>0</v>
      </c>
      <c r="S32" s="859">
        <v>0</v>
      </c>
      <c r="T32" s="857">
        <v>0</v>
      </c>
      <c r="U32" s="859">
        <v>0</v>
      </c>
      <c r="V32" s="862">
        <v>0</v>
      </c>
      <c r="W32" s="802">
        <v>0</v>
      </c>
      <c r="Y32" s="863">
        <v>0</v>
      </c>
      <c r="Z32" s="858">
        <v>0</v>
      </c>
      <c r="AA32" s="857">
        <v>0</v>
      </c>
      <c r="AB32" s="859">
        <v>0</v>
      </c>
      <c r="AC32" s="802">
        <v>0</v>
      </c>
      <c r="AE32" s="793">
        <v>0</v>
      </c>
      <c r="AF32" s="857">
        <v>0</v>
      </c>
      <c r="AG32" s="857">
        <v>0</v>
      </c>
      <c r="AH32" s="859">
        <v>0</v>
      </c>
      <c r="AI32" s="802">
        <v>0</v>
      </c>
      <c r="AK32" s="864">
        <v>0</v>
      </c>
      <c r="AL32" s="864">
        <v>0</v>
      </c>
      <c r="AM32" s="864">
        <v>0</v>
      </c>
      <c r="AN32" s="864">
        <v>0</v>
      </c>
      <c r="AO32" s="864">
        <v>0</v>
      </c>
      <c r="AP32" s="865">
        <v>0</v>
      </c>
      <c r="AR32" s="865">
        <v>0</v>
      </c>
      <c r="AS32" s="865">
        <v>0</v>
      </c>
      <c r="AU32" s="807">
        <v>0</v>
      </c>
      <c r="AW32" s="759" t="s">
        <v>95</v>
      </c>
      <c r="AX32" s="1173">
        <f t="shared" si="1"/>
        <v>0</v>
      </c>
    </row>
    <row r="33" spans="1:50" x14ac:dyDescent="0.25">
      <c r="A33" s="759" t="s">
        <v>857</v>
      </c>
      <c r="B33" s="759" t="s">
        <v>858</v>
      </c>
      <c r="C33" s="808" t="s">
        <v>858</v>
      </c>
      <c r="D33" s="809" t="s">
        <v>859</v>
      </c>
      <c r="E33" s="809">
        <v>2026</v>
      </c>
      <c r="F33" s="867">
        <v>2026</v>
      </c>
      <c r="G33" s="857">
        <v>0</v>
      </c>
      <c r="H33" s="858">
        <v>0</v>
      </c>
      <c r="I33" s="859">
        <v>0</v>
      </c>
      <c r="J33" s="810">
        <v>0</v>
      </c>
      <c r="K33" s="860" t="s">
        <v>850</v>
      </c>
      <c r="M33" s="793">
        <v>0</v>
      </c>
      <c r="N33" s="859">
        <v>0</v>
      </c>
      <c r="O33" s="857">
        <v>0</v>
      </c>
      <c r="P33" s="859">
        <v>0</v>
      </c>
      <c r="Q33" s="796">
        <v>0</v>
      </c>
      <c r="R33" s="861">
        <v>0</v>
      </c>
      <c r="S33" s="859">
        <v>0</v>
      </c>
      <c r="T33" s="857">
        <v>0</v>
      </c>
      <c r="U33" s="859">
        <v>0</v>
      </c>
      <c r="V33" s="862">
        <v>0</v>
      </c>
      <c r="W33" s="802">
        <v>0</v>
      </c>
      <c r="Y33" s="863">
        <v>0</v>
      </c>
      <c r="Z33" s="858">
        <v>0</v>
      </c>
      <c r="AA33" s="857">
        <v>0</v>
      </c>
      <c r="AB33" s="859">
        <v>0</v>
      </c>
      <c r="AC33" s="802">
        <v>0</v>
      </c>
      <c r="AE33" s="793">
        <v>0</v>
      </c>
      <c r="AF33" s="857">
        <v>0</v>
      </c>
      <c r="AG33" s="857">
        <v>0</v>
      </c>
      <c r="AH33" s="859">
        <v>0</v>
      </c>
      <c r="AI33" s="802">
        <v>0</v>
      </c>
      <c r="AK33" s="864">
        <v>0</v>
      </c>
      <c r="AL33" s="864">
        <v>0</v>
      </c>
      <c r="AM33" s="864">
        <v>0</v>
      </c>
      <c r="AN33" s="864">
        <v>0</v>
      </c>
      <c r="AO33" s="864">
        <v>0</v>
      </c>
      <c r="AP33" s="865">
        <v>0</v>
      </c>
      <c r="AR33" s="865">
        <v>0</v>
      </c>
      <c r="AS33" s="865">
        <v>0</v>
      </c>
      <c r="AU33" s="807">
        <v>0</v>
      </c>
      <c r="AW33" s="759" t="s">
        <v>115</v>
      </c>
      <c r="AX33" s="1173">
        <f t="shared" si="1"/>
        <v>0</v>
      </c>
    </row>
    <row r="34" spans="1:50" x14ac:dyDescent="0.25">
      <c r="A34" s="759" t="s">
        <v>860</v>
      </c>
      <c r="B34" s="759" t="s">
        <v>107</v>
      </c>
      <c r="C34" s="808" t="s">
        <v>107</v>
      </c>
      <c r="D34" s="809"/>
      <c r="E34" s="809">
        <v>2018</v>
      </c>
      <c r="F34" s="867">
        <v>2018</v>
      </c>
      <c r="G34" s="857">
        <v>2310</v>
      </c>
      <c r="H34" s="858">
        <v>3570</v>
      </c>
      <c r="I34" s="859">
        <v>2145</v>
      </c>
      <c r="J34" s="810">
        <v>8025</v>
      </c>
      <c r="K34" s="860" t="s">
        <v>850</v>
      </c>
      <c r="M34" s="793">
        <v>0.32246000000000002</v>
      </c>
      <c r="N34" s="859">
        <v>720</v>
      </c>
      <c r="O34" s="857">
        <v>1050</v>
      </c>
      <c r="P34" s="859">
        <v>825</v>
      </c>
      <c r="Q34" s="796">
        <v>2595</v>
      </c>
      <c r="R34" s="861">
        <v>0.35687999999999998</v>
      </c>
      <c r="S34" s="859">
        <v>824</v>
      </c>
      <c r="T34" s="857">
        <v>1274</v>
      </c>
      <c r="U34" s="859">
        <v>766</v>
      </c>
      <c r="V34" s="862">
        <v>2864</v>
      </c>
      <c r="W34" s="802">
        <v>5459</v>
      </c>
      <c r="Y34" s="863">
        <v>0</v>
      </c>
      <c r="Z34" s="858">
        <v>0</v>
      </c>
      <c r="AA34" s="857">
        <v>0</v>
      </c>
      <c r="AB34" s="859">
        <v>0</v>
      </c>
      <c r="AC34" s="802">
        <v>0</v>
      </c>
      <c r="AE34" s="793">
        <v>0</v>
      </c>
      <c r="AF34" s="857">
        <v>0</v>
      </c>
      <c r="AG34" s="857">
        <v>0</v>
      </c>
      <c r="AH34" s="859">
        <v>0</v>
      </c>
      <c r="AI34" s="802">
        <v>0</v>
      </c>
      <c r="AK34" s="864">
        <v>61872.75</v>
      </c>
      <c r="AL34" s="864">
        <v>0</v>
      </c>
      <c r="AM34" s="864">
        <v>0</v>
      </c>
      <c r="AN34" s="864">
        <v>0</v>
      </c>
      <c r="AO34" s="864">
        <v>0</v>
      </c>
      <c r="AP34" s="865">
        <v>61872.75</v>
      </c>
      <c r="AR34" s="865">
        <v>0</v>
      </c>
      <c r="AS34" s="865">
        <v>61872.75</v>
      </c>
      <c r="AU34" s="807">
        <v>0</v>
      </c>
      <c r="AW34" s="759" t="s">
        <v>107</v>
      </c>
      <c r="AX34" s="1173">
        <f t="shared" si="1"/>
        <v>8025</v>
      </c>
    </row>
    <row r="35" spans="1:50" x14ac:dyDescent="0.25">
      <c r="A35" s="759" t="s">
        <v>861</v>
      </c>
      <c r="B35" s="759" t="s">
        <v>128</v>
      </c>
      <c r="C35" s="808" t="s">
        <v>128</v>
      </c>
      <c r="D35" s="809"/>
      <c r="E35" s="809">
        <v>2512</v>
      </c>
      <c r="F35" s="867">
        <v>2512</v>
      </c>
      <c r="G35" s="857">
        <v>0</v>
      </c>
      <c r="H35" s="858">
        <v>0</v>
      </c>
      <c r="I35" s="859">
        <v>0</v>
      </c>
      <c r="J35" s="810">
        <v>0</v>
      </c>
      <c r="K35" s="860" t="s">
        <v>850</v>
      </c>
      <c r="M35" s="793">
        <v>0</v>
      </c>
      <c r="N35" s="859">
        <v>0</v>
      </c>
      <c r="O35" s="857">
        <v>0</v>
      </c>
      <c r="P35" s="859">
        <v>0</v>
      </c>
      <c r="Q35" s="796">
        <v>0</v>
      </c>
      <c r="R35" s="861">
        <v>0</v>
      </c>
      <c r="S35" s="859">
        <v>0</v>
      </c>
      <c r="T35" s="857">
        <v>0</v>
      </c>
      <c r="U35" s="859">
        <v>0</v>
      </c>
      <c r="V35" s="862">
        <v>0</v>
      </c>
      <c r="W35" s="802">
        <v>0</v>
      </c>
      <c r="Y35" s="863">
        <v>0</v>
      </c>
      <c r="Z35" s="858">
        <v>0</v>
      </c>
      <c r="AA35" s="857">
        <v>0</v>
      </c>
      <c r="AB35" s="859">
        <v>0</v>
      </c>
      <c r="AC35" s="802">
        <v>0</v>
      </c>
      <c r="AE35" s="793">
        <v>0</v>
      </c>
      <c r="AF35" s="857">
        <v>0</v>
      </c>
      <c r="AG35" s="857">
        <v>0</v>
      </c>
      <c r="AH35" s="859">
        <v>0</v>
      </c>
      <c r="AI35" s="802">
        <v>0</v>
      </c>
      <c r="AK35" s="864">
        <v>0</v>
      </c>
      <c r="AL35" s="864">
        <v>0</v>
      </c>
      <c r="AM35" s="864">
        <v>0</v>
      </c>
      <c r="AN35" s="864">
        <v>0</v>
      </c>
      <c r="AO35" s="864">
        <v>0</v>
      </c>
      <c r="AP35" s="865">
        <v>0</v>
      </c>
      <c r="AR35" s="865">
        <v>0</v>
      </c>
      <c r="AS35" s="865">
        <v>0</v>
      </c>
      <c r="AU35" s="807">
        <v>0</v>
      </c>
      <c r="AW35" s="759" t="s">
        <v>128</v>
      </c>
      <c r="AX35" s="1173">
        <f t="shared" si="1"/>
        <v>0</v>
      </c>
    </row>
    <row r="36" spans="1:50" x14ac:dyDescent="0.25">
      <c r="A36" s="759" t="s">
        <v>862</v>
      </c>
      <c r="B36" s="759" t="s">
        <v>863</v>
      </c>
      <c r="C36" s="808" t="s">
        <v>863</v>
      </c>
      <c r="D36" s="809"/>
      <c r="E36" s="809">
        <v>2011</v>
      </c>
      <c r="F36" s="867">
        <v>2011</v>
      </c>
      <c r="G36" s="857">
        <v>0</v>
      </c>
      <c r="H36" s="858">
        <v>182</v>
      </c>
      <c r="I36" s="859">
        <v>0</v>
      </c>
      <c r="J36" s="810">
        <v>182</v>
      </c>
      <c r="K36" s="860" t="s">
        <v>850</v>
      </c>
      <c r="M36" s="793">
        <v>0</v>
      </c>
      <c r="N36" s="859">
        <v>0</v>
      </c>
      <c r="O36" s="857">
        <v>0</v>
      </c>
      <c r="P36" s="859">
        <v>0</v>
      </c>
      <c r="Q36" s="796">
        <v>0</v>
      </c>
      <c r="R36" s="861">
        <v>1</v>
      </c>
      <c r="S36" s="859">
        <v>0</v>
      </c>
      <c r="T36" s="857">
        <v>182</v>
      </c>
      <c r="U36" s="859">
        <v>0</v>
      </c>
      <c r="V36" s="862">
        <v>182</v>
      </c>
      <c r="W36" s="802">
        <v>182</v>
      </c>
      <c r="Y36" s="863">
        <v>0</v>
      </c>
      <c r="Z36" s="858">
        <v>0</v>
      </c>
      <c r="AA36" s="857">
        <v>0</v>
      </c>
      <c r="AB36" s="859">
        <v>0</v>
      </c>
      <c r="AC36" s="802">
        <v>0</v>
      </c>
      <c r="AE36" s="793">
        <v>0</v>
      </c>
      <c r="AF36" s="857">
        <v>0</v>
      </c>
      <c r="AG36" s="857">
        <v>0</v>
      </c>
      <c r="AH36" s="859">
        <v>0</v>
      </c>
      <c r="AI36" s="802">
        <v>0</v>
      </c>
      <c r="AK36" s="864">
        <v>1403.22</v>
      </c>
      <c r="AL36" s="864">
        <v>0</v>
      </c>
      <c r="AM36" s="864">
        <v>0</v>
      </c>
      <c r="AN36" s="864">
        <v>0</v>
      </c>
      <c r="AO36" s="864">
        <v>0</v>
      </c>
      <c r="AP36" s="865">
        <v>1403.22</v>
      </c>
      <c r="AR36" s="865">
        <v>0</v>
      </c>
      <c r="AS36" s="865">
        <v>1403.22</v>
      </c>
      <c r="AU36" s="807">
        <v>0</v>
      </c>
      <c r="AW36" s="759" t="s">
        <v>101</v>
      </c>
      <c r="AX36" s="1173">
        <f t="shared" si="1"/>
        <v>182</v>
      </c>
    </row>
    <row r="37" spans="1:50" x14ac:dyDescent="0.25">
      <c r="A37" s="759" t="s">
        <v>864</v>
      </c>
      <c r="B37" s="759" t="s">
        <v>142</v>
      </c>
      <c r="C37" s="808" t="s">
        <v>142</v>
      </c>
      <c r="D37" s="809"/>
      <c r="E37" s="809">
        <v>5201</v>
      </c>
      <c r="F37" s="867">
        <v>5201</v>
      </c>
      <c r="G37" s="857">
        <v>0</v>
      </c>
      <c r="H37" s="858">
        <v>0</v>
      </c>
      <c r="I37" s="859">
        <v>0</v>
      </c>
      <c r="J37" s="810">
        <v>0</v>
      </c>
      <c r="K37" s="860" t="s">
        <v>850</v>
      </c>
      <c r="M37" s="793">
        <v>0</v>
      </c>
      <c r="N37" s="859">
        <v>0</v>
      </c>
      <c r="O37" s="857">
        <v>0</v>
      </c>
      <c r="P37" s="859">
        <v>0</v>
      </c>
      <c r="Q37" s="796">
        <v>0</v>
      </c>
      <c r="R37" s="861">
        <v>0</v>
      </c>
      <c r="S37" s="859">
        <v>0</v>
      </c>
      <c r="T37" s="857">
        <v>0</v>
      </c>
      <c r="U37" s="859">
        <v>0</v>
      </c>
      <c r="V37" s="862">
        <v>0</v>
      </c>
      <c r="W37" s="802">
        <v>0</v>
      </c>
      <c r="Y37" s="863">
        <v>0</v>
      </c>
      <c r="Z37" s="858">
        <v>0</v>
      </c>
      <c r="AA37" s="857">
        <v>0</v>
      </c>
      <c r="AB37" s="859">
        <v>0</v>
      </c>
      <c r="AC37" s="802">
        <v>0</v>
      </c>
      <c r="AE37" s="793">
        <v>0</v>
      </c>
      <c r="AF37" s="857">
        <v>0</v>
      </c>
      <c r="AG37" s="857">
        <v>0</v>
      </c>
      <c r="AH37" s="859">
        <v>0</v>
      </c>
      <c r="AI37" s="802">
        <v>0</v>
      </c>
      <c r="AK37" s="864">
        <v>0</v>
      </c>
      <c r="AL37" s="864">
        <v>0</v>
      </c>
      <c r="AM37" s="864">
        <v>0</v>
      </c>
      <c r="AN37" s="864">
        <v>0</v>
      </c>
      <c r="AO37" s="864">
        <v>0</v>
      </c>
      <c r="AP37" s="865">
        <v>0</v>
      </c>
      <c r="AR37" s="865">
        <v>0</v>
      </c>
      <c r="AS37" s="865">
        <v>0</v>
      </c>
      <c r="AU37" s="807">
        <v>0</v>
      </c>
      <c r="AW37" s="759" t="s">
        <v>142</v>
      </c>
      <c r="AX37" s="1173">
        <f t="shared" si="1"/>
        <v>0</v>
      </c>
    </row>
    <row r="38" spans="1:50" x14ac:dyDescent="0.25">
      <c r="A38" s="759" t="s">
        <v>865</v>
      </c>
      <c r="B38" s="759" t="s">
        <v>866</v>
      </c>
      <c r="C38" s="808" t="s">
        <v>866</v>
      </c>
      <c r="D38" s="809"/>
      <c r="E38" s="809">
        <v>2456</v>
      </c>
      <c r="F38" s="867">
        <v>2456</v>
      </c>
      <c r="G38" s="857">
        <v>0</v>
      </c>
      <c r="H38" s="858">
        <v>0</v>
      </c>
      <c r="I38" s="859">
        <v>0</v>
      </c>
      <c r="J38" s="810">
        <v>0</v>
      </c>
      <c r="K38" s="860" t="s">
        <v>850</v>
      </c>
      <c r="M38" s="793">
        <v>0</v>
      </c>
      <c r="N38" s="859">
        <v>0</v>
      </c>
      <c r="O38" s="857">
        <v>0</v>
      </c>
      <c r="P38" s="859">
        <v>0</v>
      </c>
      <c r="Q38" s="796">
        <v>0</v>
      </c>
      <c r="R38" s="861">
        <v>0</v>
      </c>
      <c r="S38" s="859">
        <v>0</v>
      </c>
      <c r="T38" s="857">
        <v>0</v>
      </c>
      <c r="U38" s="859">
        <v>0</v>
      </c>
      <c r="V38" s="862">
        <v>0</v>
      </c>
      <c r="W38" s="802">
        <v>0</v>
      </c>
      <c r="Y38" s="863">
        <v>0</v>
      </c>
      <c r="Z38" s="858">
        <v>0</v>
      </c>
      <c r="AA38" s="857">
        <v>0</v>
      </c>
      <c r="AB38" s="859">
        <v>0</v>
      </c>
      <c r="AC38" s="802">
        <v>0</v>
      </c>
      <c r="AE38" s="793">
        <v>0</v>
      </c>
      <c r="AF38" s="857">
        <v>0</v>
      </c>
      <c r="AG38" s="857">
        <v>0</v>
      </c>
      <c r="AH38" s="859">
        <v>0</v>
      </c>
      <c r="AI38" s="802">
        <v>0</v>
      </c>
      <c r="AK38" s="864">
        <v>0</v>
      </c>
      <c r="AL38" s="864">
        <v>0</v>
      </c>
      <c r="AM38" s="864">
        <v>0</v>
      </c>
      <c r="AN38" s="864">
        <v>0</v>
      </c>
      <c r="AO38" s="864">
        <v>0</v>
      </c>
      <c r="AP38" s="865">
        <v>0</v>
      </c>
      <c r="AR38" s="865">
        <v>0</v>
      </c>
      <c r="AS38" s="865">
        <v>0</v>
      </c>
      <c r="AU38" s="807">
        <v>0</v>
      </c>
      <c r="AW38" s="759" t="s">
        <v>121</v>
      </c>
      <c r="AX38" s="1173">
        <f t="shared" si="1"/>
        <v>0</v>
      </c>
    </row>
    <row r="39" spans="1:50" x14ac:dyDescent="0.25">
      <c r="A39" s="759" t="s">
        <v>867</v>
      </c>
      <c r="B39" s="759" t="s">
        <v>116</v>
      </c>
      <c r="C39" s="808" t="s">
        <v>116</v>
      </c>
      <c r="D39" s="809"/>
      <c r="E39" s="809">
        <v>2027</v>
      </c>
      <c r="F39" s="867">
        <v>2027</v>
      </c>
      <c r="G39" s="857">
        <v>0</v>
      </c>
      <c r="H39" s="858">
        <v>0</v>
      </c>
      <c r="I39" s="859">
        <v>0</v>
      </c>
      <c r="J39" s="810">
        <v>0</v>
      </c>
      <c r="K39" s="860" t="s">
        <v>850</v>
      </c>
      <c r="M39" s="793">
        <v>0</v>
      </c>
      <c r="N39" s="859">
        <v>0</v>
      </c>
      <c r="O39" s="857">
        <v>0</v>
      </c>
      <c r="P39" s="859">
        <v>0</v>
      </c>
      <c r="Q39" s="796">
        <v>0</v>
      </c>
      <c r="R39" s="861">
        <v>0</v>
      </c>
      <c r="S39" s="859">
        <v>0</v>
      </c>
      <c r="T39" s="857">
        <v>0</v>
      </c>
      <c r="U39" s="859">
        <v>0</v>
      </c>
      <c r="V39" s="862">
        <v>0</v>
      </c>
      <c r="W39" s="802">
        <v>0</v>
      </c>
      <c r="Y39" s="863">
        <v>0</v>
      </c>
      <c r="Z39" s="858">
        <v>0</v>
      </c>
      <c r="AA39" s="857">
        <v>0</v>
      </c>
      <c r="AB39" s="859">
        <v>0</v>
      </c>
      <c r="AC39" s="802">
        <v>0</v>
      </c>
      <c r="AE39" s="793">
        <v>0</v>
      </c>
      <c r="AF39" s="857">
        <v>0</v>
      </c>
      <c r="AG39" s="857">
        <v>0</v>
      </c>
      <c r="AH39" s="859">
        <v>0</v>
      </c>
      <c r="AI39" s="802">
        <v>0</v>
      </c>
      <c r="AK39" s="864">
        <v>0</v>
      </c>
      <c r="AL39" s="864">
        <v>0</v>
      </c>
      <c r="AM39" s="864">
        <v>0</v>
      </c>
      <c r="AN39" s="864">
        <v>0</v>
      </c>
      <c r="AO39" s="864">
        <v>0</v>
      </c>
      <c r="AP39" s="865">
        <v>0</v>
      </c>
      <c r="AR39" s="865">
        <v>0</v>
      </c>
      <c r="AS39" s="865">
        <v>0</v>
      </c>
      <c r="AU39" s="807">
        <v>0</v>
      </c>
      <c r="AW39" s="759" t="s">
        <v>116</v>
      </c>
      <c r="AX39" s="1173">
        <f t="shared" si="1"/>
        <v>0</v>
      </c>
    </row>
    <row r="40" spans="1:50" x14ac:dyDescent="0.25">
      <c r="A40" s="759" t="s">
        <v>868</v>
      </c>
      <c r="B40" s="759" t="s">
        <v>125</v>
      </c>
      <c r="C40" s="808" t="s">
        <v>125</v>
      </c>
      <c r="D40" s="809"/>
      <c r="E40" s="809">
        <v>2467</v>
      </c>
      <c r="F40" s="867">
        <v>2467</v>
      </c>
      <c r="G40" s="857">
        <v>0</v>
      </c>
      <c r="H40" s="858">
        <v>0</v>
      </c>
      <c r="I40" s="859">
        <v>0</v>
      </c>
      <c r="J40" s="810">
        <v>0</v>
      </c>
      <c r="K40" s="860" t="s">
        <v>850</v>
      </c>
      <c r="M40" s="793">
        <v>0</v>
      </c>
      <c r="N40" s="859">
        <v>0</v>
      </c>
      <c r="O40" s="857">
        <v>0</v>
      </c>
      <c r="P40" s="859">
        <v>0</v>
      </c>
      <c r="Q40" s="796">
        <v>0</v>
      </c>
      <c r="R40" s="861">
        <v>0</v>
      </c>
      <c r="S40" s="859">
        <v>0</v>
      </c>
      <c r="T40" s="857">
        <v>0</v>
      </c>
      <c r="U40" s="859">
        <v>0</v>
      </c>
      <c r="V40" s="862">
        <v>0</v>
      </c>
      <c r="W40" s="802">
        <v>0</v>
      </c>
      <c r="Y40" s="863">
        <v>0</v>
      </c>
      <c r="Z40" s="858">
        <v>0</v>
      </c>
      <c r="AA40" s="857">
        <v>0</v>
      </c>
      <c r="AB40" s="859">
        <v>0</v>
      </c>
      <c r="AC40" s="802">
        <v>0</v>
      </c>
      <c r="AE40" s="793">
        <v>0</v>
      </c>
      <c r="AF40" s="857">
        <v>0</v>
      </c>
      <c r="AG40" s="857">
        <v>0</v>
      </c>
      <c r="AH40" s="859">
        <v>0</v>
      </c>
      <c r="AI40" s="802">
        <v>0</v>
      </c>
      <c r="AK40" s="864">
        <v>0</v>
      </c>
      <c r="AL40" s="864">
        <v>0</v>
      </c>
      <c r="AM40" s="864">
        <v>0</v>
      </c>
      <c r="AN40" s="864">
        <v>0</v>
      </c>
      <c r="AO40" s="864">
        <v>0</v>
      </c>
      <c r="AP40" s="865">
        <v>0</v>
      </c>
      <c r="AR40" s="865">
        <v>0</v>
      </c>
      <c r="AS40" s="865">
        <v>0</v>
      </c>
      <c r="AU40" s="807">
        <v>0</v>
      </c>
      <c r="AW40" s="759" t="s">
        <v>125</v>
      </c>
      <c r="AX40" s="1173">
        <f t="shared" si="1"/>
        <v>0</v>
      </c>
    </row>
    <row r="41" spans="1:50" x14ac:dyDescent="0.25">
      <c r="A41" s="759" t="s">
        <v>869</v>
      </c>
      <c r="B41" s="759" t="s">
        <v>119</v>
      </c>
      <c r="C41" s="808" t="s">
        <v>119</v>
      </c>
      <c r="D41" s="809"/>
      <c r="E41" s="809">
        <v>2451</v>
      </c>
      <c r="F41" s="867">
        <v>2451</v>
      </c>
      <c r="G41" s="857">
        <v>0</v>
      </c>
      <c r="H41" s="858">
        <v>0</v>
      </c>
      <c r="I41" s="859">
        <v>0</v>
      </c>
      <c r="J41" s="810">
        <v>0</v>
      </c>
      <c r="K41" s="860" t="s">
        <v>850</v>
      </c>
      <c r="M41" s="793">
        <v>0</v>
      </c>
      <c r="N41" s="859">
        <v>0</v>
      </c>
      <c r="O41" s="857">
        <v>0</v>
      </c>
      <c r="P41" s="859">
        <v>0</v>
      </c>
      <c r="Q41" s="796">
        <v>0</v>
      </c>
      <c r="R41" s="861">
        <v>0</v>
      </c>
      <c r="S41" s="859">
        <v>0</v>
      </c>
      <c r="T41" s="857">
        <v>0</v>
      </c>
      <c r="U41" s="859">
        <v>0</v>
      </c>
      <c r="V41" s="862">
        <v>0</v>
      </c>
      <c r="W41" s="802">
        <v>0</v>
      </c>
      <c r="Y41" s="863">
        <v>0</v>
      </c>
      <c r="Z41" s="858">
        <v>0</v>
      </c>
      <c r="AA41" s="857">
        <v>0</v>
      </c>
      <c r="AB41" s="859">
        <v>0</v>
      </c>
      <c r="AC41" s="802">
        <v>0</v>
      </c>
      <c r="AE41" s="793">
        <v>0</v>
      </c>
      <c r="AF41" s="857">
        <v>0</v>
      </c>
      <c r="AG41" s="857">
        <v>0</v>
      </c>
      <c r="AH41" s="859">
        <v>0</v>
      </c>
      <c r="AI41" s="802">
        <v>0</v>
      </c>
      <c r="AK41" s="864">
        <v>0</v>
      </c>
      <c r="AL41" s="864">
        <v>0</v>
      </c>
      <c r="AM41" s="864">
        <v>0</v>
      </c>
      <c r="AN41" s="864">
        <v>0</v>
      </c>
      <c r="AO41" s="864">
        <v>0</v>
      </c>
      <c r="AP41" s="865">
        <v>0</v>
      </c>
      <c r="AR41" s="865">
        <v>0</v>
      </c>
      <c r="AS41" s="865">
        <v>0</v>
      </c>
      <c r="AU41" s="807">
        <v>0</v>
      </c>
      <c r="AW41" s="759" t="s">
        <v>119</v>
      </c>
      <c r="AX41" s="1173">
        <f t="shared" si="1"/>
        <v>0</v>
      </c>
    </row>
    <row r="42" spans="1:50" x14ac:dyDescent="0.25">
      <c r="A42" s="759" t="s">
        <v>870</v>
      </c>
      <c r="B42" s="759" t="s">
        <v>871</v>
      </c>
      <c r="C42" s="808" t="s">
        <v>871</v>
      </c>
      <c r="D42" s="809"/>
      <c r="E42" s="809">
        <v>2023</v>
      </c>
      <c r="F42" s="867">
        <v>2023</v>
      </c>
      <c r="G42" s="857">
        <v>0</v>
      </c>
      <c r="H42" s="858">
        <v>0</v>
      </c>
      <c r="I42" s="859">
        <v>0</v>
      </c>
      <c r="J42" s="810">
        <v>0</v>
      </c>
      <c r="K42" s="860" t="s">
        <v>850</v>
      </c>
      <c r="M42" s="793">
        <v>0</v>
      </c>
      <c r="N42" s="859">
        <v>0</v>
      </c>
      <c r="O42" s="857">
        <v>0</v>
      </c>
      <c r="P42" s="859">
        <v>0</v>
      </c>
      <c r="Q42" s="796">
        <v>0</v>
      </c>
      <c r="R42" s="861">
        <v>0</v>
      </c>
      <c r="S42" s="859">
        <v>0</v>
      </c>
      <c r="T42" s="857">
        <v>0</v>
      </c>
      <c r="U42" s="859">
        <v>0</v>
      </c>
      <c r="V42" s="862">
        <v>0</v>
      </c>
      <c r="W42" s="802">
        <v>0</v>
      </c>
      <c r="Y42" s="863">
        <v>0</v>
      </c>
      <c r="Z42" s="858">
        <v>0</v>
      </c>
      <c r="AA42" s="857">
        <v>0</v>
      </c>
      <c r="AB42" s="859">
        <v>0</v>
      </c>
      <c r="AC42" s="802">
        <v>0</v>
      </c>
      <c r="AE42" s="793">
        <v>0</v>
      </c>
      <c r="AF42" s="857">
        <v>0</v>
      </c>
      <c r="AG42" s="857">
        <v>0</v>
      </c>
      <c r="AH42" s="859">
        <v>0</v>
      </c>
      <c r="AI42" s="802">
        <v>0</v>
      </c>
      <c r="AK42" s="864">
        <v>0</v>
      </c>
      <c r="AL42" s="864">
        <v>0</v>
      </c>
      <c r="AM42" s="864">
        <v>0</v>
      </c>
      <c r="AN42" s="864">
        <v>0</v>
      </c>
      <c r="AO42" s="864">
        <v>0</v>
      </c>
      <c r="AP42" s="865">
        <v>0</v>
      </c>
      <c r="AR42" s="865">
        <v>0</v>
      </c>
      <c r="AS42" s="865">
        <v>0</v>
      </c>
      <c r="AU42" s="807">
        <v>0</v>
      </c>
      <c r="AW42" s="759" t="s">
        <v>112</v>
      </c>
      <c r="AX42" s="1173">
        <f t="shared" si="1"/>
        <v>0</v>
      </c>
    </row>
    <row r="43" spans="1:50" x14ac:dyDescent="0.25">
      <c r="A43" s="759" t="s">
        <v>872</v>
      </c>
      <c r="B43" s="759" t="s">
        <v>873</v>
      </c>
      <c r="C43" s="808" t="s">
        <v>873</v>
      </c>
      <c r="D43" s="809"/>
      <c r="E43" s="809">
        <v>2016</v>
      </c>
      <c r="F43" s="867">
        <v>2016</v>
      </c>
      <c r="G43" s="857">
        <v>2304</v>
      </c>
      <c r="H43" s="858">
        <v>3724</v>
      </c>
      <c r="I43" s="859">
        <v>2313</v>
      </c>
      <c r="J43" s="810">
        <v>8341</v>
      </c>
      <c r="K43" s="860" t="s">
        <v>850</v>
      </c>
      <c r="M43" s="793">
        <v>0.84663999999999995</v>
      </c>
      <c r="N43" s="859">
        <v>1764</v>
      </c>
      <c r="O43" s="857">
        <v>3304</v>
      </c>
      <c r="P43" s="859">
        <v>1983</v>
      </c>
      <c r="Q43" s="796">
        <v>7051</v>
      </c>
      <c r="R43" s="861">
        <v>0.12722</v>
      </c>
      <c r="S43" s="859">
        <v>293</v>
      </c>
      <c r="T43" s="857">
        <v>474</v>
      </c>
      <c r="U43" s="859">
        <v>294</v>
      </c>
      <c r="V43" s="862">
        <v>1061</v>
      </c>
      <c r="W43" s="802">
        <v>8112</v>
      </c>
      <c r="Y43" s="863">
        <v>0</v>
      </c>
      <c r="Z43" s="858">
        <v>0</v>
      </c>
      <c r="AA43" s="857">
        <v>0</v>
      </c>
      <c r="AB43" s="859">
        <v>0</v>
      </c>
      <c r="AC43" s="802">
        <v>0</v>
      </c>
      <c r="AE43" s="793">
        <v>0</v>
      </c>
      <c r="AF43" s="857">
        <v>0</v>
      </c>
      <c r="AG43" s="857">
        <v>0</v>
      </c>
      <c r="AH43" s="859">
        <v>0</v>
      </c>
      <c r="AI43" s="802">
        <v>0</v>
      </c>
      <c r="AK43" s="864">
        <v>64309.11</v>
      </c>
      <c r="AL43" s="864">
        <v>0</v>
      </c>
      <c r="AM43" s="864">
        <v>0</v>
      </c>
      <c r="AN43" s="864">
        <v>0</v>
      </c>
      <c r="AO43" s="864">
        <v>0</v>
      </c>
      <c r="AP43" s="865">
        <v>64309.11</v>
      </c>
      <c r="AR43" s="865">
        <v>0</v>
      </c>
      <c r="AS43" s="865">
        <v>64309.11</v>
      </c>
      <c r="AU43" s="807">
        <v>0</v>
      </c>
      <c r="AW43" s="759" t="s">
        <v>105</v>
      </c>
      <c r="AX43" s="1173">
        <f t="shared" si="1"/>
        <v>8341</v>
      </c>
    </row>
    <row r="44" spans="1:50" x14ac:dyDescent="0.25">
      <c r="A44" s="759" t="s">
        <v>874</v>
      </c>
      <c r="B44" s="759" t="s">
        <v>875</v>
      </c>
      <c r="C44" s="808" t="s">
        <v>875</v>
      </c>
      <c r="D44" s="809"/>
      <c r="E44" s="809">
        <v>2013</v>
      </c>
      <c r="F44" s="867">
        <v>2013</v>
      </c>
      <c r="G44" s="857">
        <v>0</v>
      </c>
      <c r="H44" s="858">
        <v>0</v>
      </c>
      <c r="I44" s="859">
        <v>0</v>
      </c>
      <c r="J44" s="810">
        <v>0</v>
      </c>
      <c r="K44" s="860" t="s">
        <v>850</v>
      </c>
      <c r="M44" s="793">
        <v>0</v>
      </c>
      <c r="N44" s="859">
        <v>0</v>
      </c>
      <c r="O44" s="857">
        <v>0</v>
      </c>
      <c r="P44" s="859">
        <v>0</v>
      </c>
      <c r="Q44" s="796">
        <v>0</v>
      </c>
      <c r="R44" s="861">
        <v>0</v>
      </c>
      <c r="S44" s="859">
        <v>0</v>
      </c>
      <c r="T44" s="857">
        <v>0</v>
      </c>
      <c r="U44" s="859">
        <v>0</v>
      </c>
      <c r="V44" s="862">
        <v>0</v>
      </c>
      <c r="W44" s="802">
        <v>0</v>
      </c>
      <c r="Y44" s="863">
        <v>0</v>
      </c>
      <c r="Z44" s="858">
        <v>0</v>
      </c>
      <c r="AA44" s="857">
        <v>0</v>
      </c>
      <c r="AB44" s="859">
        <v>0</v>
      </c>
      <c r="AC44" s="802">
        <v>0</v>
      </c>
      <c r="AE44" s="793">
        <v>0</v>
      </c>
      <c r="AF44" s="857">
        <v>0</v>
      </c>
      <c r="AG44" s="857">
        <v>0</v>
      </c>
      <c r="AH44" s="859">
        <v>0</v>
      </c>
      <c r="AI44" s="802">
        <v>0</v>
      </c>
      <c r="AK44" s="864">
        <v>0</v>
      </c>
      <c r="AL44" s="864">
        <v>0</v>
      </c>
      <c r="AM44" s="864">
        <v>0</v>
      </c>
      <c r="AN44" s="864">
        <v>0</v>
      </c>
      <c r="AO44" s="864">
        <v>0</v>
      </c>
      <c r="AP44" s="865">
        <v>0</v>
      </c>
      <c r="AR44" s="865">
        <v>0</v>
      </c>
      <c r="AS44" s="865">
        <v>0</v>
      </c>
      <c r="AU44" s="807">
        <v>0</v>
      </c>
      <c r="AW44" s="759" t="s">
        <v>103</v>
      </c>
      <c r="AX44" s="1173">
        <f t="shared" si="1"/>
        <v>0</v>
      </c>
    </row>
    <row r="45" spans="1:50" x14ac:dyDescent="0.25">
      <c r="A45" s="759" t="s">
        <v>876</v>
      </c>
      <c r="B45" s="759" t="s">
        <v>877</v>
      </c>
      <c r="C45" s="808" t="s">
        <v>877</v>
      </c>
      <c r="D45" s="809"/>
      <c r="E45" s="809">
        <v>2010</v>
      </c>
      <c r="F45" s="867">
        <v>2010</v>
      </c>
      <c r="G45" s="857">
        <v>0</v>
      </c>
      <c r="H45" s="858">
        <v>0</v>
      </c>
      <c r="I45" s="859">
        <v>0</v>
      </c>
      <c r="J45" s="810">
        <v>0</v>
      </c>
      <c r="K45" s="860" t="s">
        <v>850</v>
      </c>
      <c r="M45" s="793">
        <v>0</v>
      </c>
      <c r="N45" s="859">
        <v>0</v>
      </c>
      <c r="O45" s="857">
        <v>0</v>
      </c>
      <c r="P45" s="859">
        <v>0</v>
      </c>
      <c r="Q45" s="796">
        <v>0</v>
      </c>
      <c r="R45" s="861">
        <v>0</v>
      </c>
      <c r="S45" s="859">
        <v>0</v>
      </c>
      <c r="T45" s="857">
        <v>0</v>
      </c>
      <c r="U45" s="859">
        <v>0</v>
      </c>
      <c r="V45" s="862">
        <v>0</v>
      </c>
      <c r="W45" s="802">
        <v>0</v>
      </c>
      <c r="Y45" s="863">
        <v>0</v>
      </c>
      <c r="Z45" s="858">
        <v>0</v>
      </c>
      <c r="AA45" s="857">
        <v>0</v>
      </c>
      <c r="AB45" s="859">
        <v>0</v>
      </c>
      <c r="AC45" s="802">
        <v>0</v>
      </c>
      <c r="AE45" s="793">
        <v>0</v>
      </c>
      <c r="AF45" s="857">
        <v>0</v>
      </c>
      <c r="AG45" s="857">
        <v>0</v>
      </c>
      <c r="AH45" s="859">
        <v>0</v>
      </c>
      <c r="AI45" s="802">
        <v>0</v>
      </c>
      <c r="AK45" s="864">
        <v>0</v>
      </c>
      <c r="AL45" s="864">
        <v>0</v>
      </c>
      <c r="AM45" s="864">
        <v>0</v>
      </c>
      <c r="AN45" s="864">
        <v>0</v>
      </c>
      <c r="AO45" s="864">
        <v>0</v>
      </c>
      <c r="AP45" s="865">
        <v>0</v>
      </c>
      <c r="AR45" s="865">
        <v>0</v>
      </c>
      <c r="AS45" s="865">
        <v>0</v>
      </c>
      <c r="AU45" s="807">
        <v>0</v>
      </c>
      <c r="AW45" s="759" t="s">
        <v>100</v>
      </c>
      <c r="AX45" s="1173">
        <f t="shared" si="1"/>
        <v>0</v>
      </c>
    </row>
    <row r="46" spans="1:50" x14ac:dyDescent="0.25">
      <c r="A46" s="759" t="s">
        <v>878</v>
      </c>
      <c r="B46" s="759" t="s">
        <v>94</v>
      </c>
      <c r="C46" s="808" t="s">
        <v>94</v>
      </c>
      <c r="D46" s="809"/>
      <c r="E46" s="809">
        <v>2002</v>
      </c>
      <c r="F46" s="867">
        <v>2002</v>
      </c>
      <c r="G46" s="857">
        <v>0</v>
      </c>
      <c r="H46" s="858">
        <v>0</v>
      </c>
      <c r="I46" s="859">
        <v>0</v>
      </c>
      <c r="J46" s="810">
        <v>0</v>
      </c>
      <c r="K46" s="860" t="s">
        <v>850</v>
      </c>
      <c r="M46" s="793">
        <v>0</v>
      </c>
      <c r="N46" s="859">
        <v>0</v>
      </c>
      <c r="O46" s="857">
        <v>0</v>
      </c>
      <c r="P46" s="859">
        <v>0</v>
      </c>
      <c r="Q46" s="796">
        <v>0</v>
      </c>
      <c r="R46" s="861">
        <v>0</v>
      </c>
      <c r="S46" s="859">
        <v>0</v>
      </c>
      <c r="T46" s="857">
        <v>0</v>
      </c>
      <c r="U46" s="859">
        <v>0</v>
      </c>
      <c r="V46" s="862">
        <v>0</v>
      </c>
      <c r="W46" s="802">
        <v>0</v>
      </c>
      <c r="Y46" s="863">
        <v>0</v>
      </c>
      <c r="Z46" s="858">
        <v>0</v>
      </c>
      <c r="AA46" s="857">
        <v>0</v>
      </c>
      <c r="AB46" s="859">
        <v>0</v>
      </c>
      <c r="AC46" s="802">
        <v>0</v>
      </c>
      <c r="AE46" s="793">
        <v>0</v>
      </c>
      <c r="AF46" s="857">
        <v>0</v>
      </c>
      <c r="AG46" s="857">
        <v>0</v>
      </c>
      <c r="AH46" s="859">
        <v>0</v>
      </c>
      <c r="AI46" s="802">
        <v>0</v>
      </c>
      <c r="AK46" s="864">
        <v>0</v>
      </c>
      <c r="AL46" s="864">
        <v>0</v>
      </c>
      <c r="AM46" s="864">
        <v>0</v>
      </c>
      <c r="AN46" s="864">
        <v>0</v>
      </c>
      <c r="AO46" s="864">
        <v>0</v>
      </c>
      <c r="AP46" s="865">
        <v>0</v>
      </c>
      <c r="AR46" s="865">
        <v>0</v>
      </c>
      <c r="AS46" s="865">
        <v>0</v>
      </c>
      <c r="AU46" s="807">
        <v>0</v>
      </c>
      <c r="AW46" s="759" t="s">
        <v>94</v>
      </c>
      <c r="AX46" s="1173">
        <f t="shared" si="1"/>
        <v>0</v>
      </c>
    </row>
    <row r="47" spans="1:50" x14ac:dyDescent="0.25">
      <c r="A47" s="759" t="s">
        <v>879</v>
      </c>
      <c r="B47" s="759" t="s">
        <v>880</v>
      </c>
      <c r="C47" s="808" t="s">
        <v>880</v>
      </c>
      <c r="D47" s="809"/>
      <c r="E47" s="809">
        <v>2006</v>
      </c>
      <c r="F47" s="867">
        <v>2006</v>
      </c>
      <c r="G47" s="857">
        <v>0</v>
      </c>
      <c r="H47" s="858">
        <v>0</v>
      </c>
      <c r="I47" s="859">
        <v>0</v>
      </c>
      <c r="J47" s="810">
        <v>0</v>
      </c>
      <c r="K47" s="860" t="s">
        <v>850</v>
      </c>
      <c r="M47" s="793">
        <v>0</v>
      </c>
      <c r="N47" s="859">
        <v>0</v>
      </c>
      <c r="O47" s="857">
        <v>0</v>
      </c>
      <c r="P47" s="859">
        <v>0</v>
      </c>
      <c r="Q47" s="796">
        <v>0</v>
      </c>
      <c r="R47" s="861">
        <v>0</v>
      </c>
      <c r="S47" s="859">
        <v>0</v>
      </c>
      <c r="T47" s="857">
        <v>0</v>
      </c>
      <c r="U47" s="859">
        <v>0</v>
      </c>
      <c r="V47" s="862">
        <v>0</v>
      </c>
      <c r="W47" s="802">
        <v>0</v>
      </c>
      <c r="Y47" s="863">
        <v>0</v>
      </c>
      <c r="Z47" s="858">
        <v>0</v>
      </c>
      <c r="AA47" s="857">
        <v>0</v>
      </c>
      <c r="AB47" s="859">
        <v>0</v>
      </c>
      <c r="AC47" s="802">
        <v>0</v>
      </c>
      <c r="AE47" s="793">
        <v>0</v>
      </c>
      <c r="AF47" s="857">
        <v>0</v>
      </c>
      <c r="AG47" s="857">
        <v>0</v>
      </c>
      <c r="AH47" s="859">
        <v>0</v>
      </c>
      <c r="AI47" s="802">
        <v>0</v>
      </c>
      <c r="AK47" s="864">
        <v>0</v>
      </c>
      <c r="AL47" s="864">
        <v>0</v>
      </c>
      <c r="AM47" s="864">
        <v>0</v>
      </c>
      <c r="AN47" s="864">
        <v>0</v>
      </c>
      <c r="AO47" s="864">
        <v>0</v>
      </c>
      <c r="AP47" s="865">
        <v>0</v>
      </c>
      <c r="AR47" s="865">
        <v>0</v>
      </c>
      <c r="AS47" s="865">
        <v>0</v>
      </c>
      <c r="AU47" s="807">
        <v>0</v>
      </c>
      <c r="AW47" s="759" t="s">
        <v>96</v>
      </c>
      <c r="AX47" s="1173">
        <f t="shared" si="1"/>
        <v>0</v>
      </c>
    </row>
    <row r="48" spans="1:50" x14ac:dyDescent="0.25">
      <c r="A48" s="759" t="s">
        <v>881</v>
      </c>
      <c r="B48" s="759" t="s">
        <v>113</v>
      </c>
      <c r="C48" s="808" t="s">
        <v>113</v>
      </c>
      <c r="D48" s="809"/>
      <c r="E48" s="809">
        <v>2024</v>
      </c>
      <c r="F48" s="1160">
        <v>2024</v>
      </c>
      <c r="G48" s="857">
        <v>0</v>
      </c>
      <c r="H48" s="858">
        <v>0</v>
      </c>
      <c r="I48" s="859">
        <v>0</v>
      </c>
      <c r="J48" s="810">
        <v>0</v>
      </c>
      <c r="K48" s="860" t="s">
        <v>850</v>
      </c>
      <c r="M48" s="793">
        <v>0</v>
      </c>
      <c r="N48" s="859">
        <v>0</v>
      </c>
      <c r="O48" s="857">
        <v>0</v>
      </c>
      <c r="P48" s="859">
        <v>0</v>
      </c>
      <c r="Q48" s="796">
        <v>0</v>
      </c>
      <c r="R48" s="861">
        <v>0</v>
      </c>
      <c r="S48" s="859">
        <v>0</v>
      </c>
      <c r="T48" s="857">
        <v>0</v>
      </c>
      <c r="U48" s="859">
        <v>0</v>
      </c>
      <c r="V48" s="862">
        <v>0</v>
      </c>
      <c r="W48" s="802">
        <v>0</v>
      </c>
      <c r="Y48" s="863">
        <v>0</v>
      </c>
      <c r="Z48" s="858">
        <v>0</v>
      </c>
      <c r="AA48" s="857">
        <v>0</v>
      </c>
      <c r="AB48" s="859">
        <v>0</v>
      </c>
      <c r="AC48" s="802">
        <v>0</v>
      </c>
      <c r="AE48" s="793">
        <v>0</v>
      </c>
      <c r="AF48" s="857">
        <v>0</v>
      </c>
      <c r="AG48" s="857">
        <v>0</v>
      </c>
      <c r="AH48" s="859">
        <v>0</v>
      </c>
      <c r="AI48" s="802">
        <v>0</v>
      </c>
      <c r="AK48" s="864">
        <v>0</v>
      </c>
      <c r="AL48" s="864">
        <v>0</v>
      </c>
      <c r="AM48" s="864">
        <v>0</v>
      </c>
      <c r="AN48" s="864">
        <v>0</v>
      </c>
      <c r="AO48" s="864">
        <v>0</v>
      </c>
      <c r="AP48" s="865">
        <v>0</v>
      </c>
      <c r="AR48" s="865">
        <v>0</v>
      </c>
      <c r="AS48" s="865">
        <v>0</v>
      </c>
      <c r="AU48" s="807">
        <v>0</v>
      </c>
      <c r="AW48" s="759" t="s">
        <v>113</v>
      </c>
      <c r="AX48" s="1173">
        <f t="shared" si="1"/>
        <v>0</v>
      </c>
    </row>
    <row r="49" spans="1:50" x14ac:dyDescent="0.25">
      <c r="A49" s="759" t="s">
        <v>882</v>
      </c>
      <c r="B49" s="759" t="s">
        <v>139</v>
      </c>
      <c r="C49" s="808" t="s">
        <v>139</v>
      </c>
      <c r="D49" s="809"/>
      <c r="E49" s="809">
        <v>3544</v>
      </c>
      <c r="F49" s="867">
        <v>3544</v>
      </c>
      <c r="G49" s="857">
        <v>0</v>
      </c>
      <c r="H49" s="858">
        <v>0</v>
      </c>
      <c r="I49" s="859">
        <v>0</v>
      </c>
      <c r="J49" s="810">
        <v>0</v>
      </c>
      <c r="K49" s="860" t="s">
        <v>850</v>
      </c>
      <c r="M49" s="793">
        <v>0</v>
      </c>
      <c r="N49" s="859">
        <v>0</v>
      </c>
      <c r="O49" s="857">
        <v>0</v>
      </c>
      <c r="P49" s="859">
        <v>0</v>
      </c>
      <c r="Q49" s="796">
        <v>0</v>
      </c>
      <c r="R49" s="861">
        <v>0</v>
      </c>
      <c r="S49" s="859">
        <v>0</v>
      </c>
      <c r="T49" s="857">
        <v>0</v>
      </c>
      <c r="U49" s="859">
        <v>0</v>
      </c>
      <c r="V49" s="862">
        <v>0</v>
      </c>
      <c r="W49" s="802">
        <v>0</v>
      </c>
      <c r="Y49" s="863">
        <v>0</v>
      </c>
      <c r="Z49" s="858">
        <v>0</v>
      </c>
      <c r="AA49" s="857">
        <v>0</v>
      </c>
      <c r="AB49" s="859">
        <v>0</v>
      </c>
      <c r="AC49" s="802">
        <v>0</v>
      </c>
      <c r="AE49" s="793">
        <v>0</v>
      </c>
      <c r="AF49" s="857">
        <v>0</v>
      </c>
      <c r="AG49" s="857">
        <v>0</v>
      </c>
      <c r="AH49" s="859">
        <v>0</v>
      </c>
      <c r="AI49" s="802">
        <v>0</v>
      </c>
      <c r="AK49" s="864">
        <v>0</v>
      </c>
      <c r="AL49" s="864">
        <v>0</v>
      </c>
      <c r="AM49" s="864">
        <v>0</v>
      </c>
      <c r="AN49" s="864">
        <v>0</v>
      </c>
      <c r="AO49" s="864">
        <v>0</v>
      </c>
      <c r="AP49" s="865">
        <v>0</v>
      </c>
      <c r="AR49" s="865">
        <v>0</v>
      </c>
      <c r="AS49" s="865">
        <v>0</v>
      </c>
      <c r="AU49" s="807">
        <v>0</v>
      </c>
      <c r="AW49" s="759" t="s">
        <v>139</v>
      </c>
      <c r="AX49" s="1173">
        <f t="shared" si="1"/>
        <v>0</v>
      </c>
    </row>
    <row r="50" spans="1:50" x14ac:dyDescent="0.25">
      <c r="A50" s="759" t="s">
        <v>883</v>
      </c>
      <c r="B50" s="759" t="s">
        <v>884</v>
      </c>
      <c r="C50" s="808" t="s">
        <v>884</v>
      </c>
      <c r="D50" s="809"/>
      <c r="E50" s="809">
        <v>2022</v>
      </c>
      <c r="F50" s="867">
        <v>2022</v>
      </c>
      <c r="G50" s="857">
        <v>0</v>
      </c>
      <c r="H50" s="858">
        <v>0</v>
      </c>
      <c r="I50" s="859">
        <v>0</v>
      </c>
      <c r="J50" s="810">
        <v>0</v>
      </c>
      <c r="K50" s="860" t="s">
        <v>850</v>
      </c>
      <c r="M50" s="793">
        <v>0</v>
      </c>
      <c r="N50" s="859">
        <v>0</v>
      </c>
      <c r="O50" s="857">
        <v>0</v>
      </c>
      <c r="P50" s="859">
        <v>0</v>
      </c>
      <c r="Q50" s="796">
        <v>0</v>
      </c>
      <c r="R50" s="861">
        <v>0</v>
      </c>
      <c r="S50" s="859">
        <v>0</v>
      </c>
      <c r="T50" s="857">
        <v>0</v>
      </c>
      <c r="U50" s="859">
        <v>0</v>
      </c>
      <c r="V50" s="862">
        <v>0</v>
      </c>
      <c r="W50" s="802">
        <v>0</v>
      </c>
      <c r="Y50" s="863">
        <v>0</v>
      </c>
      <c r="Z50" s="858">
        <v>0</v>
      </c>
      <c r="AA50" s="857">
        <v>0</v>
      </c>
      <c r="AB50" s="859">
        <v>0</v>
      </c>
      <c r="AC50" s="802">
        <v>0</v>
      </c>
      <c r="AE50" s="793">
        <v>0</v>
      </c>
      <c r="AF50" s="857">
        <v>0</v>
      </c>
      <c r="AG50" s="857">
        <v>0</v>
      </c>
      <c r="AH50" s="859">
        <v>0</v>
      </c>
      <c r="AI50" s="802">
        <v>0</v>
      </c>
      <c r="AK50" s="864">
        <v>0</v>
      </c>
      <c r="AL50" s="864">
        <v>0</v>
      </c>
      <c r="AM50" s="864">
        <v>0</v>
      </c>
      <c r="AN50" s="864">
        <v>0</v>
      </c>
      <c r="AO50" s="864">
        <v>0</v>
      </c>
      <c r="AP50" s="865">
        <v>0</v>
      </c>
      <c r="AR50" s="865">
        <v>0</v>
      </c>
      <c r="AS50" s="865">
        <v>0</v>
      </c>
      <c r="AU50" s="807">
        <v>0</v>
      </c>
      <c r="AW50" s="759" t="s">
        <v>111</v>
      </c>
      <c r="AX50" s="1173">
        <f t="shared" si="1"/>
        <v>0</v>
      </c>
    </row>
    <row r="51" spans="1:50" x14ac:dyDescent="0.25">
      <c r="A51" s="759" t="s">
        <v>885</v>
      </c>
      <c r="B51" s="759" t="s">
        <v>886</v>
      </c>
      <c r="C51" s="808" t="s">
        <v>886</v>
      </c>
      <c r="D51" s="809"/>
      <c r="E51" s="809">
        <v>2020</v>
      </c>
      <c r="F51" s="867">
        <v>2020</v>
      </c>
      <c r="G51" s="857">
        <v>0</v>
      </c>
      <c r="H51" s="858">
        <v>0</v>
      </c>
      <c r="I51" s="859">
        <v>0</v>
      </c>
      <c r="J51" s="810">
        <v>0</v>
      </c>
      <c r="K51" s="860" t="s">
        <v>850</v>
      </c>
      <c r="M51" s="793">
        <v>0</v>
      </c>
      <c r="N51" s="859">
        <v>0</v>
      </c>
      <c r="O51" s="857">
        <v>0</v>
      </c>
      <c r="P51" s="859">
        <v>0</v>
      </c>
      <c r="Q51" s="796">
        <v>0</v>
      </c>
      <c r="R51" s="861">
        <v>0</v>
      </c>
      <c r="S51" s="859">
        <v>0</v>
      </c>
      <c r="T51" s="857">
        <v>0</v>
      </c>
      <c r="U51" s="859">
        <v>0</v>
      </c>
      <c r="V51" s="862">
        <v>0</v>
      </c>
      <c r="W51" s="802">
        <v>0</v>
      </c>
      <c r="Y51" s="863">
        <v>0</v>
      </c>
      <c r="Z51" s="858">
        <v>0</v>
      </c>
      <c r="AA51" s="857">
        <v>0</v>
      </c>
      <c r="AB51" s="859">
        <v>0</v>
      </c>
      <c r="AC51" s="802">
        <v>0</v>
      </c>
      <c r="AE51" s="793">
        <v>0</v>
      </c>
      <c r="AF51" s="857">
        <v>0</v>
      </c>
      <c r="AG51" s="857">
        <v>0</v>
      </c>
      <c r="AH51" s="859">
        <v>0</v>
      </c>
      <c r="AI51" s="802">
        <v>0</v>
      </c>
      <c r="AK51" s="864">
        <v>0</v>
      </c>
      <c r="AL51" s="864">
        <v>0</v>
      </c>
      <c r="AM51" s="864">
        <v>0</v>
      </c>
      <c r="AN51" s="864">
        <v>0</v>
      </c>
      <c r="AO51" s="864">
        <v>0</v>
      </c>
      <c r="AP51" s="865">
        <v>0</v>
      </c>
      <c r="AR51" s="865">
        <v>0</v>
      </c>
      <c r="AS51" s="865">
        <v>0</v>
      </c>
      <c r="AU51" s="807">
        <v>0</v>
      </c>
      <c r="AW51" s="759" t="s">
        <v>109</v>
      </c>
      <c r="AX51" s="1173">
        <f t="shared" si="1"/>
        <v>0</v>
      </c>
    </row>
    <row r="52" spans="1:50" x14ac:dyDescent="0.25">
      <c r="A52" s="759" t="s">
        <v>888</v>
      </c>
      <c r="B52" s="759" t="s">
        <v>888</v>
      </c>
      <c r="C52" s="866" t="s">
        <v>889</v>
      </c>
      <c r="D52" s="809"/>
      <c r="E52" s="809" t="s">
        <v>890</v>
      </c>
      <c r="F52" s="867">
        <v>2028</v>
      </c>
      <c r="G52" s="857">
        <v>0</v>
      </c>
      <c r="H52" s="858">
        <v>0</v>
      </c>
      <c r="I52" s="859">
        <v>0</v>
      </c>
      <c r="J52" s="810">
        <v>0</v>
      </c>
      <c r="K52" s="860" t="s">
        <v>850</v>
      </c>
      <c r="M52" s="868">
        <v>0.77857394573005989</v>
      </c>
      <c r="N52" s="859">
        <v>0</v>
      </c>
      <c r="O52" s="857">
        <v>0</v>
      </c>
      <c r="P52" s="859">
        <v>0</v>
      </c>
      <c r="Q52" s="796">
        <v>0</v>
      </c>
      <c r="R52" s="869">
        <v>0.13332550217314695</v>
      </c>
      <c r="S52" s="859">
        <v>0</v>
      </c>
      <c r="T52" s="857">
        <v>0</v>
      </c>
      <c r="U52" s="859">
        <v>0</v>
      </c>
      <c r="V52" s="862">
        <v>0</v>
      </c>
      <c r="W52" s="802">
        <v>0</v>
      </c>
      <c r="Y52" s="863">
        <v>0</v>
      </c>
      <c r="Z52" s="858">
        <v>0</v>
      </c>
      <c r="AA52" s="857">
        <v>0</v>
      </c>
      <c r="AB52" s="859">
        <v>0</v>
      </c>
      <c r="AC52" s="802">
        <v>0</v>
      </c>
      <c r="AE52" s="868">
        <v>0</v>
      </c>
      <c r="AF52" s="857">
        <v>0</v>
      </c>
      <c r="AG52" s="857">
        <v>0</v>
      </c>
      <c r="AH52" s="859">
        <v>0</v>
      </c>
      <c r="AI52" s="802">
        <v>0</v>
      </c>
      <c r="AK52" s="864">
        <v>0</v>
      </c>
      <c r="AL52" s="864">
        <v>0</v>
      </c>
      <c r="AM52" s="864">
        <v>0</v>
      </c>
      <c r="AN52" s="864">
        <v>0</v>
      </c>
      <c r="AO52" s="864">
        <v>0</v>
      </c>
      <c r="AP52" s="865">
        <v>0</v>
      </c>
      <c r="AR52" s="865">
        <v>0</v>
      </c>
      <c r="AS52" s="865">
        <v>0</v>
      </c>
      <c r="AU52" s="807">
        <v>0</v>
      </c>
      <c r="AW52" s="759" t="s">
        <v>158</v>
      </c>
      <c r="AX52" s="1173">
        <f t="shared" si="1"/>
        <v>0</v>
      </c>
    </row>
    <row r="53" spans="1:50" x14ac:dyDescent="0.25">
      <c r="A53" s="759" t="s">
        <v>891</v>
      </c>
      <c r="B53" s="759" t="s">
        <v>892</v>
      </c>
      <c r="C53" s="808" t="s">
        <v>892</v>
      </c>
      <c r="D53" s="809"/>
      <c r="E53" s="809">
        <v>3543</v>
      </c>
      <c r="F53" s="867">
        <v>3543</v>
      </c>
      <c r="G53" s="857">
        <v>0</v>
      </c>
      <c r="H53" s="858">
        <v>0</v>
      </c>
      <c r="I53" s="859">
        <v>0</v>
      </c>
      <c r="J53" s="810">
        <v>0</v>
      </c>
      <c r="K53" s="860" t="s">
        <v>850</v>
      </c>
      <c r="M53" s="793">
        <v>0</v>
      </c>
      <c r="N53" s="859">
        <v>0</v>
      </c>
      <c r="O53" s="857">
        <v>0</v>
      </c>
      <c r="P53" s="859">
        <v>0</v>
      </c>
      <c r="Q53" s="796">
        <v>0</v>
      </c>
      <c r="R53" s="861">
        <v>0</v>
      </c>
      <c r="S53" s="859">
        <v>0</v>
      </c>
      <c r="T53" s="857">
        <v>0</v>
      </c>
      <c r="U53" s="859">
        <v>0</v>
      </c>
      <c r="V53" s="862">
        <v>0</v>
      </c>
      <c r="W53" s="802">
        <v>0</v>
      </c>
      <c r="Y53" s="863">
        <v>0</v>
      </c>
      <c r="Z53" s="858">
        <v>0</v>
      </c>
      <c r="AA53" s="857">
        <v>0</v>
      </c>
      <c r="AB53" s="859">
        <v>0</v>
      </c>
      <c r="AC53" s="802">
        <v>0</v>
      </c>
      <c r="AE53" s="793">
        <v>0</v>
      </c>
      <c r="AF53" s="857">
        <v>0</v>
      </c>
      <c r="AG53" s="857">
        <v>0</v>
      </c>
      <c r="AH53" s="859">
        <v>0</v>
      </c>
      <c r="AI53" s="802">
        <v>0</v>
      </c>
      <c r="AK53" s="864">
        <v>0</v>
      </c>
      <c r="AL53" s="864">
        <v>0</v>
      </c>
      <c r="AM53" s="864">
        <v>0</v>
      </c>
      <c r="AN53" s="864">
        <v>0</v>
      </c>
      <c r="AO53" s="864">
        <v>0</v>
      </c>
      <c r="AP53" s="865">
        <v>0</v>
      </c>
      <c r="AR53" s="865">
        <v>0</v>
      </c>
      <c r="AS53" s="865">
        <v>0</v>
      </c>
      <c r="AU53" s="807">
        <v>0</v>
      </c>
      <c r="AW53" s="759" t="s">
        <v>138</v>
      </c>
      <c r="AX53" s="1173">
        <f t="shared" si="1"/>
        <v>0</v>
      </c>
    </row>
    <row r="54" spans="1:50" x14ac:dyDescent="0.25">
      <c r="A54" s="759" t="s">
        <v>893</v>
      </c>
      <c r="B54" s="759" t="s">
        <v>894</v>
      </c>
      <c r="C54" s="808" t="s">
        <v>894</v>
      </c>
      <c r="D54" s="809"/>
      <c r="E54" s="809">
        <v>3158</v>
      </c>
      <c r="F54" s="867">
        <v>3158</v>
      </c>
      <c r="G54" s="857">
        <v>0</v>
      </c>
      <c r="H54" s="858">
        <v>210</v>
      </c>
      <c r="I54" s="859">
        <v>0</v>
      </c>
      <c r="J54" s="810">
        <v>210</v>
      </c>
      <c r="K54" s="860" t="s">
        <v>850</v>
      </c>
      <c r="M54" s="793">
        <v>1</v>
      </c>
      <c r="N54" s="859">
        <v>0</v>
      </c>
      <c r="O54" s="857">
        <v>210</v>
      </c>
      <c r="P54" s="859">
        <v>0</v>
      </c>
      <c r="Q54" s="796">
        <v>210</v>
      </c>
      <c r="R54" s="861">
        <v>0.73333000000000004</v>
      </c>
      <c r="S54" s="859">
        <v>0</v>
      </c>
      <c r="T54" s="857">
        <v>154</v>
      </c>
      <c r="U54" s="859">
        <v>0</v>
      </c>
      <c r="V54" s="862">
        <v>154</v>
      </c>
      <c r="W54" s="802">
        <v>364</v>
      </c>
      <c r="Y54" s="863">
        <v>0</v>
      </c>
      <c r="Z54" s="858">
        <v>0</v>
      </c>
      <c r="AA54" s="857">
        <v>0</v>
      </c>
      <c r="AB54" s="859">
        <v>0</v>
      </c>
      <c r="AC54" s="802">
        <v>0</v>
      </c>
      <c r="AE54" s="793">
        <v>0</v>
      </c>
      <c r="AF54" s="857">
        <v>0</v>
      </c>
      <c r="AG54" s="857">
        <v>0</v>
      </c>
      <c r="AH54" s="859">
        <v>0</v>
      </c>
      <c r="AI54" s="802">
        <v>0</v>
      </c>
      <c r="AK54" s="864">
        <v>1619.1</v>
      </c>
      <c r="AL54" s="864">
        <v>0</v>
      </c>
      <c r="AM54" s="864">
        <v>0</v>
      </c>
      <c r="AN54" s="864">
        <v>0</v>
      </c>
      <c r="AO54" s="864">
        <v>0</v>
      </c>
      <c r="AP54" s="865">
        <v>1619.1</v>
      </c>
      <c r="AR54" s="865">
        <v>0</v>
      </c>
      <c r="AS54" s="865">
        <v>1619.1</v>
      </c>
      <c r="AU54" s="807">
        <v>0</v>
      </c>
      <c r="AW54" s="759" t="s">
        <v>131</v>
      </c>
      <c r="AX54" s="1173">
        <f t="shared" si="1"/>
        <v>210</v>
      </c>
    </row>
    <row r="55" spans="1:50" x14ac:dyDescent="0.25">
      <c r="A55" s="759" t="s">
        <v>895</v>
      </c>
      <c r="B55" s="759" t="s">
        <v>896</v>
      </c>
      <c r="C55" s="808" t="s">
        <v>896</v>
      </c>
      <c r="D55" s="809"/>
      <c r="E55" s="809">
        <v>3528</v>
      </c>
      <c r="F55" s="867">
        <v>3528</v>
      </c>
      <c r="G55" s="857">
        <v>0</v>
      </c>
      <c r="H55" s="858">
        <v>0</v>
      </c>
      <c r="I55" s="859">
        <v>0</v>
      </c>
      <c r="J55" s="810">
        <v>0</v>
      </c>
      <c r="K55" s="860" t="s">
        <v>850</v>
      </c>
      <c r="M55" s="793">
        <v>0</v>
      </c>
      <c r="N55" s="859">
        <v>0</v>
      </c>
      <c r="O55" s="857">
        <v>0</v>
      </c>
      <c r="P55" s="859">
        <v>0</v>
      </c>
      <c r="Q55" s="796">
        <v>0</v>
      </c>
      <c r="R55" s="861">
        <v>0</v>
      </c>
      <c r="S55" s="859">
        <v>0</v>
      </c>
      <c r="T55" s="857">
        <v>0</v>
      </c>
      <c r="U55" s="859">
        <v>0</v>
      </c>
      <c r="V55" s="862">
        <v>0</v>
      </c>
      <c r="W55" s="802">
        <v>0</v>
      </c>
      <c r="Y55" s="863">
        <v>0</v>
      </c>
      <c r="Z55" s="858">
        <v>0</v>
      </c>
      <c r="AA55" s="857">
        <v>0</v>
      </c>
      <c r="AB55" s="859">
        <v>0</v>
      </c>
      <c r="AC55" s="802">
        <v>0</v>
      </c>
      <c r="AE55" s="793">
        <v>0</v>
      </c>
      <c r="AF55" s="857">
        <v>0</v>
      </c>
      <c r="AG55" s="857">
        <v>0</v>
      </c>
      <c r="AH55" s="859">
        <v>0</v>
      </c>
      <c r="AI55" s="802">
        <v>0</v>
      </c>
      <c r="AK55" s="864">
        <v>0</v>
      </c>
      <c r="AL55" s="864">
        <v>0</v>
      </c>
      <c r="AM55" s="864">
        <v>0</v>
      </c>
      <c r="AN55" s="864">
        <v>0</v>
      </c>
      <c r="AO55" s="864">
        <v>0</v>
      </c>
      <c r="AP55" s="865">
        <v>0</v>
      </c>
      <c r="AR55" s="865">
        <v>0</v>
      </c>
      <c r="AS55" s="865">
        <v>0</v>
      </c>
      <c r="AU55" s="807">
        <v>0</v>
      </c>
      <c r="AW55" s="759" t="s">
        <v>132</v>
      </c>
      <c r="AX55" s="1173">
        <f t="shared" si="1"/>
        <v>0</v>
      </c>
    </row>
    <row r="56" spans="1:50" x14ac:dyDescent="0.25">
      <c r="A56" s="759" t="s">
        <v>897</v>
      </c>
      <c r="B56" s="759" t="s">
        <v>898</v>
      </c>
      <c r="C56" s="808" t="s">
        <v>898</v>
      </c>
      <c r="D56" s="809"/>
      <c r="E56" s="809">
        <v>3546</v>
      </c>
      <c r="F56" s="867">
        <v>3546</v>
      </c>
      <c r="G56" s="857">
        <v>225</v>
      </c>
      <c r="H56" s="858">
        <v>210</v>
      </c>
      <c r="I56" s="859">
        <v>330</v>
      </c>
      <c r="J56" s="810">
        <v>765</v>
      </c>
      <c r="K56" s="860" t="s">
        <v>850</v>
      </c>
      <c r="M56" s="793">
        <v>1</v>
      </c>
      <c r="N56" s="859">
        <v>225</v>
      </c>
      <c r="O56" s="857">
        <v>210</v>
      </c>
      <c r="P56" s="859">
        <v>330</v>
      </c>
      <c r="Q56" s="796">
        <v>765</v>
      </c>
      <c r="R56" s="861">
        <v>0</v>
      </c>
      <c r="S56" s="859">
        <v>0</v>
      </c>
      <c r="T56" s="857">
        <v>0</v>
      </c>
      <c r="U56" s="859">
        <v>0</v>
      </c>
      <c r="V56" s="862">
        <v>0</v>
      </c>
      <c r="W56" s="802">
        <v>765</v>
      </c>
      <c r="Y56" s="863">
        <v>0</v>
      </c>
      <c r="Z56" s="858">
        <v>0</v>
      </c>
      <c r="AA56" s="857">
        <v>0</v>
      </c>
      <c r="AB56" s="859">
        <v>0</v>
      </c>
      <c r="AC56" s="802">
        <v>0</v>
      </c>
      <c r="AE56" s="793">
        <v>0</v>
      </c>
      <c r="AF56" s="857">
        <v>0</v>
      </c>
      <c r="AG56" s="857">
        <v>0</v>
      </c>
      <c r="AH56" s="859">
        <v>0</v>
      </c>
      <c r="AI56" s="802">
        <v>0</v>
      </c>
      <c r="AK56" s="864">
        <v>5898.15</v>
      </c>
      <c r="AL56" s="864">
        <v>0</v>
      </c>
      <c r="AM56" s="864">
        <v>0</v>
      </c>
      <c r="AN56" s="864">
        <v>0</v>
      </c>
      <c r="AO56" s="864">
        <v>0</v>
      </c>
      <c r="AP56" s="865">
        <v>5898.15</v>
      </c>
      <c r="AR56" s="865">
        <v>0</v>
      </c>
      <c r="AS56" s="865">
        <v>5898.15</v>
      </c>
      <c r="AU56" s="807">
        <v>0</v>
      </c>
      <c r="AW56" s="759" t="s">
        <v>140</v>
      </c>
      <c r="AX56" s="1173">
        <f t="shared" si="1"/>
        <v>765</v>
      </c>
    </row>
    <row r="57" spans="1:50" x14ac:dyDescent="0.25">
      <c r="A57" s="759" t="s">
        <v>899</v>
      </c>
      <c r="B57" s="759" t="s">
        <v>900</v>
      </c>
      <c r="C57" s="808" t="s">
        <v>900</v>
      </c>
      <c r="D57" s="809"/>
      <c r="E57" s="809">
        <v>3530</v>
      </c>
      <c r="F57" s="867">
        <v>3530</v>
      </c>
      <c r="G57" s="857">
        <v>0</v>
      </c>
      <c r="H57" s="858">
        <v>0</v>
      </c>
      <c r="I57" s="859">
        <v>0</v>
      </c>
      <c r="J57" s="810">
        <v>0</v>
      </c>
      <c r="K57" s="860" t="s">
        <v>850</v>
      </c>
      <c r="M57" s="793">
        <v>0</v>
      </c>
      <c r="N57" s="859">
        <v>0</v>
      </c>
      <c r="O57" s="857">
        <v>0</v>
      </c>
      <c r="P57" s="859">
        <v>0</v>
      </c>
      <c r="Q57" s="796">
        <v>0</v>
      </c>
      <c r="R57" s="861">
        <v>0</v>
      </c>
      <c r="S57" s="859">
        <v>0</v>
      </c>
      <c r="T57" s="857">
        <v>0</v>
      </c>
      <c r="U57" s="859">
        <v>0</v>
      </c>
      <c r="V57" s="862">
        <v>0</v>
      </c>
      <c r="W57" s="802">
        <v>0</v>
      </c>
      <c r="Y57" s="863">
        <v>0</v>
      </c>
      <c r="Z57" s="858">
        <v>0</v>
      </c>
      <c r="AA57" s="857">
        <v>0</v>
      </c>
      <c r="AB57" s="859">
        <v>0</v>
      </c>
      <c r="AC57" s="802">
        <v>0</v>
      </c>
      <c r="AE57" s="793">
        <v>0</v>
      </c>
      <c r="AF57" s="857">
        <v>0</v>
      </c>
      <c r="AG57" s="857">
        <v>0</v>
      </c>
      <c r="AH57" s="859">
        <v>0</v>
      </c>
      <c r="AI57" s="802">
        <v>0</v>
      </c>
      <c r="AK57" s="864">
        <v>0</v>
      </c>
      <c r="AL57" s="864">
        <v>0</v>
      </c>
      <c r="AM57" s="864">
        <v>0</v>
      </c>
      <c r="AN57" s="864">
        <v>0</v>
      </c>
      <c r="AO57" s="864">
        <v>0</v>
      </c>
      <c r="AP57" s="865">
        <v>0</v>
      </c>
      <c r="AR57" s="865">
        <v>0</v>
      </c>
      <c r="AS57" s="865">
        <v>0</v>
      </c>
      <c r="AU57" s="807">
        <v>0</v>
      </c>
      <c r="AW57" s="759" t="s">
        <v>133</v>
      </c>
      <c r="AX57" s="1173">
        <f t="shared" si="1"/>
        <v>0</v>
      </c>
    </row>
    <row r="58" spans="1:50" x14ac:dyDescent="0.25">
      <c r="A58" s="759" t="s">
        <v>901</v>
      </c>
      <c r="B58" s="759" t="s">
        <v>902</v>
      </c>
      <c r="C58" s="808" t="s">
        <v>902</v>
      </c>
      <c r="D58" s="809"/>
      <c r="E58" s="809">
        <v>2007</v>
      </c>
      <c r="F58" s="867">
        <v>2007</v>
      </c>
      <c r="G58" s="857">
        <v>0</v>
      </c>
      <c r="H58" s="858">
        <v>0</v>
      </c>
      <c r="I58" s="859">
        <v>0</v>
      </c>
      <c r="J58" s="810">
        <v>0</v>
      </c>
      <c r="K58" s="860" t="s">
        <v>850</v>
      </c>
      <c r="M58" s="793">
        <v>0</v>
      </c>
      <c r="N58" s="859">
        <v>0</v>
      </c>
      <c r="O58" s="857">
        <v>0</v>
      </c>
      <c r="P58" s="859">
        <v>0</v>
      </c>
      <c r="Q58" s="796">
        <v>0</v>
      </c>
      <c r="R58" s="861">
        <v>0</v>
      </c>
      <c r="S58" s="859">
        <v>0</v>
      </c>
      <c r="T58" s="857">
        <v>0</v>
      </c>
      <c r="U58" s="859">
        <v>0</v>
      </c>
      <c r="V58" s="862">
        <v>0</v>
      </c>
      <c r="W58" s="802">
        <v>0</v>
      </c>
      <c r="Y58" s="863">
        <v>0</v>
      </c>
      <c r="Z58" s="858">
        <v>0</v>
      </c>
      <c r="AA58" s="857">
        <v>0</v>
      </c>
      <c r="AB58" s="859">
        <v>0</v>
      </c>
      <c r="AC58" s="802">
        <v>0</v>
      </c>
      <c r="AE58" s="793">
        <v>0</v>
      </c>
      <c r="AF58" s="857">
        <v>0</v>
      </c>
      <c r="AG58" s="857">
        <v>0</v>
      </c>
      <c r="AH58" s="859">
        <v>0</v>
      </c>
      <c r="AI58" s="802">
        <v>0</v>
      </c>
      <c r="AK58" s="864">
        <v>0</v>
      </c>
      <c r="AL58" s="864">
        <v>0</v>
      </c>
      <c r="AM58" s="864">
        <v>0</v>
      </c>
      <c r="AN58" s="864">
        <v>0</v>
      </c>
      <c r="AO58" s="864">
        <v>0</v>
      </c>
      <c r="AP58" s="865">
        <v>0</v>
      </c>
      <c r="AR58" s="865">
        <v>0</v>
      </c>
      <c r="AS58" s="865">
        <v>0</v>
      </c>
      <c r="AU58" s="807">
        <v>0</v>
      </c>
      <c r="AW58" s="759" t="s">
        <v>97</v>
      </c>
      <c r="AX58" s="1173">
        <f t="shared" si="1"/>
        <v>0</v>
      </c>
    </row>
    <row r="59" spans="1:50" s="766" customFormat="1" ht="14.4" thickBot="1" x14ac:dyDescent="0.3">
      <c r="A59" s="759" t="s">
        <v>1177</v>
      </c>
      <c r="C59" s="870" t="s">
        <v>904</v>
      </c>
      <c r="D59" s="871"/>
      <c r="E59" s="814" t="s">
        <v>905</v>
      </c>
      <c r="F59" s="872">
        <v>4000</v>
      </c>
      <c r="G59" s="873">
        <v>0</v>
      </c>
      <c r="H59" s="874">
        <v>0</v>
      </c>
      <c r="I59" s="875">
        <v>0</v>
      </c>
      <c r="J59" s="818">
        <v>0</v>
      </c>
      <c r="K59" s="876" t="s">
        <v>850</v>
      </c>
      <c r="L59" s="759"/>
      <c r="M59" s="877">
        <v>0.77857394573005989</v>
      </c>
      <c r="N59" s="875">
        <v>0</v>
      </c>
      <c r="O59" s="873">
        <v>0</v>
      </c>
      <c r="P59" s="875">
        <v>0</v>
      </c>
      <c r="Q59" s="822">
        <v>0</v>
      </c>
      <c r="R59" s="877">
        <v>0.13332550217314695</v>
      </c>
      <c r="S59" s="859">
        <v>0</v>
      </c>
      <c r="T59" s="857">
        <v>0</v>
      </c>
      <c r="U59" s="859">
        <v>0</v>
      </c>
      <c r="V59" s="862">
        <v>0</v>
      </c>
      <c r="W59" s="802">
        <v>0</v>
      </c>
      <c r="X59" s="759"/>
      <c r="Y59" s="878">
        <v>0</v>
      </c>
      <c r="Z59" s="858">
        <v>0</v>
      </c>
      <c r="AA59" s="857">
        <v>0</v>
      </c>
      <c r="AB59" s="859">
        <v>0</v>
      </c>
      <c r="AC59" s="802">
        <v>0</v>
      </c>
      <c r="AD59" s="759"/>
      <c r="AE59" s="868">
        <v>0</v>
      </c>
      <c r="AF59" s="857">
        <v>0</v>
      </c>
      <c r="AG59" s="857">
        <v>0</v>
      </c>
      <c r="AH59" s="859">
        <v>0</v>
      </c>
      <c r="AI59" s="802">
        <v>0</v>
      </c>
      <c r="AJ59" s="759"/>
      <c r="AK59" s="864">
        <v>0</v>
      </c>
      <c r="AL59" s="864">
        <v>0</v>
      </c>
      <c r="AM59" s="864">
        <v>0</v>
      </c>
      <c r="AN59" s="864">
        <v>0</v>
      </c>
      <c r="AO59" s="864">
        <v>0</v>
      </c>
      <c r="AP59" s="865">
        <v>0</v>
      </c>
      <c r="AQ59" s="759"/>
      <c r="AR59" s="865">
        <v>0</v>
      </c>
      <c r="AS59" s="865">
        <v>0</v>
      </c>
      <c r="AT59" s="759"/>
      <c r="AU59" s="831">
        <v>0</v>
      </c>
      <c r="AV59" s="759"/>
      <c r="AW59" s="759" t="s">
        <v>141</v>
      </c>
      <c r="AX59" s="1173">
        <f t="shared" si="1"/>
        <v>0</v>
      </c>
    </row>
    <row r="60" spans="1:50" s="766" customFormat="1" ht="14.4" thickBot="1" x14ac:dyDescent="0.3">
      <c r="C60" s="1558" t="s">
        <v>906</v>
      </c>
      <c r="D60" s="1559"/>
      <c r="E60" s="1559"/>
      <c r="F60" s="1561"/>
      <c r="G60" s="879">
        <v>10359</v>
      </c>
      <c r="H60" s="880">
        <v>14168</v>
      </c>
      <c r="I60" s="880">
        <v>9573</v>
      </c>
      <c r="J60" s="881">
        <v>34100</v>
      </c>
      <c r="K60" s="761"/>
      <c r="L60" s="761"/>
      <c r="M60" s="761"/>
      <c r="N60" s="882">
        <v>8049</v>
      </c>
      <c r="O60" s="880">
        <v>11046</v>
      </c>
      <c r="P60" s="880">
        <v>7593</v>
      </c>
      <c r="Q60" s="881">
        <v>26688</v>
      </c>
      <c r="R60" s="761"/>
      <c r="S60" s="883">
        <v>1326</v>
      </c>
      <c r="T60" s="884">
        <v>2321</v>
      </c>
      <c r="U60" s="885">
        <v>1241</v>
      </c>
      <c r="V60" s="886">
        <v>4888</v>
      </c>
      <c r="W60" s="852">
        <v>31576</v>
      </c>
      <c r="X60" s="761"/>
      <c r="Y60" s="761"/>
      <c r="Z60" s="887">
        <v>0</v>
      </c>
      <c r="AA60" s="884">
        <v>0</v>
      </c>
      <c r="AB60" s="884">
        <v>0</v>
      </c>
      <c r="AC60" s="888">
        <v>0</v>
      </c>
      <c r="AD60" s="761"/>
      <c r="AE60" s="761"/>
      <c r="AF60" s="884">
        <v>0</v>
      </c>
      <c r="AG60" s="884">
        <v>0</v>
      </c>
      <c r="AH60" s="884">
        <v>0</v>
      </c>
      <c r="AI60" s="888">
        <v>0</v>
      </c>
      <c r="AJ60" s="761"/>
      <c r="AK60" s="887">
        <v>262911</v>
      </c>
      <c r="AL60" s="884">
        <v>0</v>
      </c>
      <c r="AM60" s="884">
        <v>0</v>
      </c>
      <c r="AN60" s="884">
        <v>0</v>
      </c>
      <c r="AO60" s="884">
        <v>0</v>
      </c>
      <c r="AP60" s="888">
        <v>262911</v>
      </c>
      <c r="AQ60" s="761"/>
      <c r="AR60" s="887">
        <v>0</v>
      </c>
      <c r="AS60" s="888">
        <v>262911</v>
      </c>
    </row>
    <row r="61" spans="1:50" s="766" customFormat="1" ht="14.4" thickBot="1" x14ac:dyDescent="0.3">
      <c r="C61" s="1558" t="s">
        <v>907</v>
      </c>
      <c r="D61" s="1559"/>
      <c r="E61" s="1559"/>
      <c r="F61" s="1561"/>
      <c r="G61" s="889">
        <v>30060</v>
      </c>
      <c r="H61" s="890">
        <v>37660.933333333334</v>
      </c>
      <c r="I61" s="890">
        <v>26004</v>
      </c>
      <c r="J61" s="891">
        <v>93724.933333333334</v>
      </c>
      <c r="K61" s="767"/>
      <c r="L61" s="767"/>
      <c r="M61" s="767"/>
      <c r="N61" s="892">
        <v>20838</v>
      </c>
      <c r="O61" s="893">
        <v>26488.933333333334</v>
      </c>
      <c r="P61" s="893">
        <v>18954</v>
      </c>
      <c r="Q61" s="891">
        <v>66280.933333333334</v>
      </c>
      <c r="R61" s="767"/>
      <c r="S61" s="892">
        <v>6618</v>
      </c>
      <c r="T61" s="893">
        <v>7823</v>
      </c>
      <c r="U61" s="893">
        <v>4801</v>
      </c>
      <c r="V61" s="894">
        <v>19242</v>
      </c>
      <c r="W61" s="839">
        <v>85522.933333333334</v>
      </c>
      <c r="X61" s="767"/>
      <c r="Y61" s="767"/>
      <c r="Z61" s="892">
        <v>0</v>
      </c>
      <c r="AA61" s="893">
        <v>0</v>
      </c>
      <c r="AB61" s="893">
        <v>0</v>
      </c>
      <c r="AC61" s="895">
        <v>0</v>
      </c>
      <c r="AD61" s="767"/>
      <c r="AE61" s="767"/>
      <c r="AF61" s="893">
        <v>0</v>
      </c>
      <c r="AG61" s="893">
        <v>0</v>
      </c>
      <c r="AH61" s="893">
        <v>0</v>
      </c>
      <c r="AI61" s="895">
        <v>0</v>
      </c>
      <c r="AJ61" s="767"/>
      <c r="AK61" s="896">
        <v>722619.23600000003</v>
      </c>
      <c r="AL61" s="897">
        <v>0</v>
      </c>
      <c r="AM61" s="897">
        <v>0</v>
      </c>
      <c r="AN61" s="898">
        <v>0</v>
      </c>
      <c r="AO61" s="898">
        <v>0</v>
      </c>
      <c r="AP61" s="899">
        <v>722619.23600000003</v>
      </c>
      <c r="AQ61" s="767"/>
      <c r="AR61" s="899">
        <v>0</v>
      </c>
      <c r="AS61" s="899">
        <v>722619.23600000003</v>
      </c>
    </row>
    <row r="62" spans="1:50" s="766" customFormat="1" ht="14.4" thickBot="1" x14ac:dyDescent="0.3">
      <c r="D62" s="767"/>
      <c r="E62" s="767"/>
      <c r="F62" s="767"/>
      <c r="G62" s="900"/>
      <c r="H62" s="900"/>
      <c r="I62" s="900"/>
      <c r="J62" s="901"/>
      <c r="K62" s="767"/>
      <c r="L62" s="767"/>
      <c r="M62" s="767"/>
      <c r="N62" s="900"/>
      <c r="O62" s="900"/>
      <c r="P62" s="900"/>
      <c r="Q62" s="900"/>
      <c r="R62" s="767"/>
      <c r="S62" s="902"/>
      <c r="T62" s="903"/>
      <c r="U62" s="903"/>
      <c r="V62" s="767"/>
      <c r="W62" s="904"/>
      <c r="X62" s="767"/>
      <c r="Y62" s="767"/>
      <c r="Z62" s="903"/>
      <c r="AA62" s="903"/>
      <c r="AB62" s="903"/>
      <c r="AC62" s="905"/>
      <c r="AD62" s="767"/>
      <c r="AE62" s="767"/>
      <c r="AF62" s="903"/>
      <c r="AG62" s="903"/>
      <c r="AH62" s="903"/>
      <c r="AI62" s="905"/>
      <c r="AJ62" s="767"/>
      <c r="AQ62" s="767"/>
    </row>
    <row r="63" spans="1:50" s="906" customFormat="1" ht="55.8" thickBot="1" x14ac:dyDescent="0.3">
      <c r="C63" s="907" t="s">
        <v>908</v>
      </c>
      <c r="D63" s="908" t="s">
        <v>909</v>
      </c>
      <c r="E63" s="909" t="s">
        <v>910</v>
      </c>
      <c r="F63" s="712" t="s">
        <v>779</v>
      </c>
      <c r="G63" s="773" t="s">
        <v>1169</v>
      </c>
      <c r="H63" s="773" t="s">
        <v>1170</v>
      </c>
      <c r="I63" s="773" t="s">
        <v>1171</v>
      </c>
      <c r="J63" s="774" t="s">
        <v>783</v>
      </c>
      <c r="K63" s="910" t="s">
        <v>784</v>
      </c>
      <c r="M63" s="776" t="s">
        <v>785</v>
      </c>
      <c r="N63" s="773" t="s">
        <v>1169</v>
      </c>
      <c r="O63" s="773" t="s">
        <v>1170</v>
      </c>
      <c r="P63" s="773" t="s">
        <v>1171</v>
      </c>
      <c r="Q63" s="911" t="s">
        <v>786</v>
      </c>
      <c r="R63" s="778" t="s">
        <v>1172</v>
      </c>
      <c r="S63" s="773" t="s">
        <v>1169</v>
      </c>
      <c r="T63" s="773" t="s">
        <v>1170</v>
      </c>
      <c r="U63" s="773" t="s">
        <v>1171</v>
      </c>
      <c r="V63" s="912" t="s">
        <v>788</v>
      </c>
      <c r="W63" s="913" t="s">
        <v>789</v>
      </c>
      <c r="Y63" s="776" t="s">
        <v>790</v>
      </c>
      <c r="Z63" s="773" t="s">
        <v>1169</v>
      </c>
      <c r="AA63" s="773" t="s">
        <v>1170</v>
      </c>
      <c r="AB63" s="773" t="s">
        <v>1171</v>
      </c>
      <c r="AC63" s="781" t="s">
        <v>791</v>
      </c>
      <c r="AE63" s="776" t="s">
        <v>790</v>
      </c>
      <c r="AF63" s="773" t="s">
        <v>1169</v>
      </c>
      <c r="AG63" s="773" t="s">
        <v>1170</v>
      </c>
      <c r="AH63" s="773" t="s">
        <v>1171</v>
      </c>
      <c r="AI63" s="781" t="s">
        <v>791</v>
      </c>
      <c r="AK63" s="914" t="s">
        <v>797</v>
      </c>
      <c r="AL63" s="915" t="s">
        <v>798</v>
      </c>
      <c r="AM63" s="915" t="s">
        <v>799</v>
      </c>
      <c r="AN63" s="916" t="s">
        <v>190</v>
      </c>
      <c r="AO63" s="916" t="s">
        <v>775</v>
      </c>
      <c r="AP63" s="917" t="s">
        <v>800</v>
      </c>
      <c r="AR63" s="917" t="s">
        <v>1173</v>
      </c>
      <c r="AS63" s="917" t="s">
        <v>228</v>
      </c>
      <c r="AU63" s="917" t="s">
        <v>803</v>
      </c>
    </row>
    <row r="64" spans="1:50" s="820" customFormat="1" x14ac:dyDescent="0.25">
      <c r="A64" s="759" t="s">
        <v>912</v>
      </c>
      <c r="B64" s="759" t="s">
        <v>467</v>
      </c>
      <c r="C64" s="918" t="s">
        <v>467</v>
      </c>
      <c r="D64" s="787" t="s">
        <v>913</v>
      </c>
      <c r="E64" s="787">
        <v>206189</v>
      </c>
      <c r="F64" s="948">
        <v>206189</v>
      </c>
      <c r="G64" s="788">
        <v>1980</v>
      </c>
      <c r="H64" s="789">
        <v>2576</v>
      </c>
      <c r="I64" s="790">
        <v>2475</v>
      </c>
      <c r="J64" s="791">
        <v>7031</v>
      </c>
      <c r="K64" s="792" t="s">
        <v>914</v>
      </c>
      <c r="M64" s="793">
        <v>0.79625999999999997</v>
      </c>
      <c r="N64" s="799">
        <v>1620</v>
      </c>
      <c r="O64" s="795">
        <v>2156</v>
      </c>
      <c r="P64" s="794">
        <v>1815</v>
      </c>
      <c r="Q64" s="796">
        <v>5591</v>
      </c>
      <c r="R64" s="797">
        <v>0.13306000000000001</v>
      </c>
      <c r="S64" s="794">
        <v>263</v>
      </c>
      <c r="T64" s="795">
        <v>343</v>
      </c>
      <c r="U64" s="794">
        <v>329</v>
      </c>
      <c r="V64" s="801">
        <v>935</v>
      </c>
      <c r="W64" s="802">
        <v>6526</v>
      </c>
      <c r="Y64" s="793">
        <v>0</v>
      </c>
      <c r="Z64" s="795">
        <v>0</v>
      </c>
      <c r="AA64" s="795">
        <v>0</v>
      </c>
      <c r="AB64" s="794">
        <v>0</v>
      </c>
      <c r="AC64" s="802">
        <v>0</v>
      </c>
      <c r="AE64" s="793">
        <v>0</v>
      </c>
      <c r="AF64" s="795">
        <v>0</v>
      </c>
      <c r="AG64" s="795">
        <v>0</v>
      </c>
      <c r="AH64" s="794">
        <v>0</v>
      </c>
      <c r="AI64" s="802">
        <v>0</v>
      </c>
      <c r="AK64" s="919">
        <v>54209.01</v>
      </c>
      <c r="AL64" s="920">
        <v>0</v>
      </c>
      <c r="AM64" s="920">
        <v>0</v>
      </c>
      <c r="AN64" s="921">
        <v>0</v>
      </c>
      <c r="AO64" s="921">
        <v>0</v>
      </c>
      <c r="AP64" s="806">
        <v>54209.01</v>
      </c>
      <c r="AR64" s="805">
        <v>0</v>
      </c>
      <c r="AS64" s="805">
        <v>54209.01</v>
      </c>
      <c r="AU64" s="807">
        <v>0</v>
      </c>
      <c r="AW64" s="759" t="s">
        <v>467</v>
      </c>
      <c r="AX64" s="1173">
        <f t="shared" ref="AX64:AX123" si="2">J64</f>
        <v>7031</v>
      </c>
    </row>
    <row r="65" spans="1:50" s="820" customFormat="1" x14ac:dyDescent="0.25">
      <c r="A65" s="759" t="s">
        <v>915</v>
      </c>
      <c r="B65" s="759" t="s">
        <v>468</v>
      </c>
      <c r="C65" s="922" t="s">
        <v>468</v>
      </c>
      <c r="D65" s="809" t="s">
        <v>916</v>
      </c>
      <c r="E65" s="809" t="s">
        <v>917</v>
      </c>
      <c r="F65" s="867">
        <v>2579160</v>
      </c>
      <c r="G65" s="795">
        <v>4320</v>
      </c>
      <c r="H65" s="799">
        <v>5670</v>
      </c>
      <c r="I65" s="794">
        <v>3135</v>
      </c>
      <c r="J65" s="810">
        <v>13125</v>
      </c>
      <c r="K65" s="811" t="s">
        <v>766</v>
      </c>
      <c r="M65" s="793">
        <v>0.51329999999999998</v>
      </c>
      <c r="N65" s="799">
        <v>2160</v>
      </c>
      <c r="O65" s="795">
        <v>2310</v>
      </c>
      <c r="P65" s="794">
        <v>2310</v>
      </c>
      <c r="Q65" s="796">
        <v>6780</v>
      </c>
      <c r="R65" s="797">
        <v>0.25830999999999998</v>
      </c>
      <c r="S65" s="794">
        <v>1116</v>
      </c>
      <c r="T65" s="795">
        <v>1465</v>
      </c>
      <c r="U65" s="794">
        <v>810</v>
      </c>
      <c r="V65" s="801">
        <v>3391</v>
      </c>
      <c r="W65" s="802">
        <v>10171</v>
      </c>
      <c r="Y65" s="793">
        <v>0</v>
      </c>
      <c r="Z65" s="795">
        <v>0</v>
      </c>
      <c r="AA65" s="795">
        <v>0</v>
      </c>
      <c r="AB65" s="794">
        <v>0</v>
      </c>
      <c r="AC65" s="802">
        <v>0</v>
      </c>
      <c r="AE65" s="793">
        <v>0</v>
      </c>
      <c r="AF65" s="795">
        <v>0</v>
      </c>
      <c r="AG65" s="795">
        <v>0</v>
      </c>
      <c r="AH65" s="794">
        <v>0</v>
      </c>
      <c r="AI65" s="802">
        <v>0</v>
      </c>
      <c r="AK65" s="923">
        <v>101193.75</v>
      </c>
      <c r="AL65" s="803">
        <v>0</v>
      </c>
      <c r="AM65" s="803">
        <v>0</v>
      </c>
      <c r="AN65" s="804">
        <v>0</v>
      </c>
      <c r="AO65" s="804">
        <v>0</v>
      </c>
      <c r="AP65" s="805">
        <v>101193.75</v>
      </c>
      <c r="AR65" s="805">
        <v>0</v>
      </c>
      <c r="AS65" s="805">
        <v>101193.75</v>
      </c>
      <c r="AU65" s="807">
        <v>0</v>
      </c>
      <c r="AW65" s="759" t="s">
        <v>468</v>
      </c>
      <c r="AX65" s="1173">
        <f t="shared" si="2"/>
        <v>13125</v>
      </c>
    </row>
    <row r="66" spans="1:50" s="820" customFormat="1" x14ac:dyDescent="0.25">
      <c r="A66" s="759" t="s">
        <v>918</v>
      </c>
      <c r="B66" s="759" t="s">
        <v>470</v>
      </c>
      <c r="C66" s="924" t="s">
        <v>470</v>
      </c>
      <c r="D66" s="809" t="s">
        <v>919</v>
      </c>
      <c r="E66" s="809" t="s">
        <v>469</v>
      </c>
      <c r="F66" s="867" t="s">
        <v>469</v>
      </c>
      <c r="G66" s="795">
        <v>0</v>
      </c>
      <c r="H66" s="799">
        <v>0</v>
      </c>
      <c r="I66" s="794">
        <v>0</v>
      </c>
      <c r="J66" s="810">
        <v>0</v>
      </c>
      <c r="K66" s="811" t="s">
        <v>914</v>
      </c>
      <c r="M66" s="793">
        <v>0.66666999999999998</v>
      </c>
      <c r="N66" s="799">
        <v>0</v>
      </c>
      <c r="O66" s="795">
        <v>0</v>
      </c>
      <c r="P66" s="794">
        <v>330</v>
      </c>
      <c r="Q66" s="796">
        <v>330</v>
      </c>
      <c r="R66" s="797">
        <v>0</v>
      </c>
      <c r="S66" s="794">
        <v>0</v>
      </c>
      <c r="T66" s="795">
        <v>0</v>
      </c>
      <c r="U66" s="794">
        <v>0</v>
      </c>
      <c r="V66" s="801">
        <v>0</v>
      </c>
      <c r="W66" s="802">
        <v>330</v>
      </c>
      <c r="Y66" s="793">
        <v>0</v>
      </c>
      <c r="Z66" s="795">
        <v>0</v>
      </c>
      <c r="AA66" s="795">
        <v>0</v>
      </c>
      <c r="AB66" s="794">
        <v>0</v>
      </c>
      <c r="AC66" s="802">
        <v>0</v>
      </c>
      <c r="AE66" s="793">
        <v>0</v>
      </c>
      <c r="AF66" s="795">
        <v>0</v>
      </c>
      <c r="AG66" s="795">
        <v>0</v>
      </c>
      <c r="AH66" s="794">
        <v>0</v>
      </c>
      <c r="AI66" s="802">
        <v>0</v>
      </c>
      <c r="AK66" s="923">
        <v>0</v>
      </c>
      <c r="AL66" s="803">
        <v>0</v>
      </c>
      <c r="AM66" s="803">
        <v>0</v>
      </c>
      <c r="AN66" s="804">
        <v>0</v>
      </c>
      <c r="AO66" s="804">
        <v>0</v>
      </c>
      <c r="AP66" s="805">
        <v>0</v>
      </c>
      <c r="AR66" s="805">
        <v>0</v>
      </c>
      <c r="AS66" s="805">
        <v>0</v>
      </c>
      <c r="AU66" s="807">
        <v>0</v>
      </c>
      <c r="AW66" s="759" t="s">
        <v>470</v>
      </c>
      <c r="AX66" s="1173">
        <f t="shared" si="2"/>
        <v>0</v>
      </c>
    </row>
    <row r="67" spans="1:50" s="820" customFormat="1" x14ac:dyDescent="0.25">
      <c r="A67" s="759" t="s">
        <v>920</v>
      </c>
      <c r="B67" s="759" t="s">
        <v>1178</v>
      </c>
      <c r="C67" s="808" t="s">
        <v>176</v>
      </c>
      <c r="D67" s="809" t="s">
        <v>921</v>
      </c>
      <c r="E67" s="809" t="s">
        <v>471</v>
      </c>
      <c r="F67" s="867" t="s">
        <v>471</v>
      </c>
      <c r="G67" s="795">
        <v>2460</v>
      </c>
      <c r="H67" s="799">
        <v>2520</v>
      </c>
      <c r="I67" s="794">
        <v>2770</v>
      </c>
      <c r="J67" s="810">
        <v>7750</v>
      </c>
      <c r="K67" s="811" t="s">
        <v>914</v>
      </c>
      <c r="M67" s="793">
        <v>0.49558999999999997</v>
      </c>
      <c r="N67" s="799">
        <v>1200</v>
      </c>
      <c r="O67" s="795">
        <v>1260</v>
      </c>
      <c r="P67" s="794">
        <v>1380</v>
      </c>
      <c r="Q67" s="796">
        <v>3840</v>
      </c>
      <c r="R67" s="797">
        <v>0.11348999999999999</v>
      </c>
      <c r="S67" s="794">
        <v>279</v>
      </c>
      <c r="T67" s="795">
        <v>286</v>
      </c>
      <c r="U67" s="794">
        <v>314</v>
      </c>
      <c r="V67" s="801">
        <v>879</v>
      </c>
      <c r="W67" s="802">
        <v>4719</v>
      </c>
      <c r="Y67" s="793">
        <v>0</v>
      </c>
      <c r="Z67" s="795">
        <v>0</v>
      </c>
      <c r="AA67" s="795">
        <v>0</v>
      </c>
      <c r="AB67" s="794">
        <v>0</v>
      </c>
      <c r="AC67" s="802">
        <v>0</v>
      </c>
      <c r="AE67" s="793">
        <v>0</v>
      </c>
      <c r="AF67" s="795">
        <v>0</v>
      </c>
      <c r="AG67" s="795">
        <v>0</v>
      </c>
      <c r="AH67" s="794">
        <v>0</v>
      </c>
      <c r="AI67" s="802">
        <v>0</v>
      </c>
      <c r="AK67" s="923">
        <v>59752.5</v>
      </c>
      <c r="AL67" s="803">
        <v>0</v>
      </c>
      <c r="AM67" s="803">
        <v>0</v>
      </c>
      <c r="AN67" s="804">
        <v>0</v>
      </c>
      <c r="AO67" s="804">
        <v>0</v>
      </c>
      <c r="AP67" s="805">
        <v>59752.5</v>
      </c>
      <c r="AR67" s="805">
        <v>0</v>
      </c>
      <c r="AS67" s="805">
        <v>59752.5</v>
      </c>
      <c r="AU67" s="807">
        <v>0</v>
      </c>
      <c r="AW67" s="759" t="s">
        <v>176</v>
      </c>
      <c r="AX67" s="1173">
        <f t="shared" si="2"/>
        <v>7750</v>
      </c>
    </row>
    <row r="68" spans="1:50" s="820" customFormat="1" x14ac:dyDescent="0.25">
      <c r="A68" s="759" t="s">
        <v>922</v>
      </c>
      <c r="B68" s="759" t="s">
        <v>473</v>
      </c>
      <c r="C68" s="925" t="s">
        <v>473</v>
      </c>
      <c r="D68" s="809" t="s">
        <v>923</v>
      </c>
      <c r="E68" s="809" t="s">
        <v>472</v>
      </c>
      <c r="F68" s="867" t="s">
        <v>472</v>
      </c>
      <c r="G68" s="795">
        <v>3337.26</v>
      </c>
      <c r="H68" s="799">
        <v>3434.3306666666658</v>
      </c>
      <c r="I68" s="794">
        <v>2642.5</v>
      </c>
      <c r="J68" s="810">
        <v>9414.0906666666669</v>
      </c>
      <c r="K68" s="811" t="s">
        <v>914</v>
      </c>
      <c r="M68" s="793">
        <v>0.40039999999999998</v>
      </c>
      <c r="N68" s="799">
        <v>1112.42</v>
      </c>
      <c r="O68" s="795">
        <v>1339.5573333333332</v>
      </c>
      <c r="P68" s="794">
        <v>1320</v>
      </c>
      <c r="Q68" s="796">
        <v>3771.9773333333333</v>
      </c>
      <c r="R68" s="797">
        <v>0.17657</v>
      </c>
      <c r="S68" s="794">
        <v>589</v>
      </c>
      <c r="T68" s="795">
        <v>606</v>
      </c>
      <c r="U68" s="794">
        <v>467</v>
      </c>
      <c r="V68" s="801">
        <v>1662</v>
      </c>
      <c r="W68" s="802">
        <v>5433.9773333333333</v>
      </c>
      <c r="Y68" s="793">
        <v>0</v>
      </c>
      <c r="Z68" s="795">
        <v>0</v>
      </c>
      <c r="AA68" s="795">
        <v>0</v>
      </c>
      <c r="AB68" s="794">
        <v>0</v>
      </c>
      <c r="AC68" s="802">
        <v>0</v>
      </c>
      <c r="AE68" s="793">
        <v>0</v>
      </c>
      <c r="AF68" s="795">
        <v>0</v>
      </c>
      <c r="AG68" s="795">
        <v>0</v>
      </c>
      <c r="AH68" s="794">
        <v>0</v>
      </c>
      <c r="AI68" s="802">
        <v>0</v>
      </c>
      <c r="AK68" s="923">
        <v>72582.639039999995</v>
      </c>
      <c r="AL68" s="803">
        <v>0</v>
      </c>
      <c r="AM68" s="803">
        <v>0</v>
      </c>
      <c r="AN68" s="804">
        <v>0</v>
      </c>
      <c r="AO68" s="804">
        <v>0</v>
      </c>
      <c r="AP68" s="805">
        <v>72582.639039999995</v>
      </c>
      <c r="AR68" s="805">
        <v>0</v>
      </c>
      <c r="AS68" s="805">
        <v>72582.639039999995</v>
      </c>
      <c r="AU68" s="807">
        <v>0</v>
      </c>
      <c r="AW68" s="759" t="s">
        <v>473</v>
      </c>
      <c r="AX68" s="1173">
        <f t="shared" si="2"/>
        <v>9414.0906666666669</v>
      </c>
    </row>
    <row r="69" spans="1:50" s="820" customFormat="1" x14ac:dyDescent="0.25">
      <c r="A69" s="759" t="s">
        <v>924</v>
      </c>
      <c r="B69" s="759" t="s">
        <v>474</v>
      </c>
      <c r="C69" s="922" t="s">
        <v>474</v>
      </c>
      <c r="D69" s="809" t="s">
        <v>925</v>
      </c>
      <c r="E69" s="809">
        <v>206124</v>
      </c>
      <c r="F69" s="867">
        <v>206124</v>
      </c>
      <c r="G69" s="795">
        <v>0</v>
      </c>
      <c r="H69" s="799">
        <v>0</v>
      </c>
      <c r="I69" s="794">
        <v>0</v>
      </c>
      <c r="J69" s="810">
        <v>0</v>
      </c>
      <c r="K69" s="811" t="s">
        <v>914</v>
      </c>
      <c r="M69" s="793">
        <v>0</v>
      </c>
      <c r="N69" s="799">
        <v>0</v>
      </c>
      <c r="O69" s="795">
        <v>0</v>
      </c>
      <c r="P69" s="794">
        <v>0</v>
      </c>
      <c r="Q69" s="796">
        <v>0</v>
      </c>
      <c r="R69" s="797">
        <v>0</v>
      </c>
      <c r="S69" s="794">
        <v>0</v>
      </c>
      <c r="T69" s="795">
        <v>0</v>
      </c>
      <c r="U69" s="794">
        <v>0</v>
      </c>
      <c r="V69" s="801">
        <v>0</v>
      </c>
      <c r="W69" s="802">
        <v>0</v>
      </c>
      <c r="Y69" s="793">
        <v>0</v>
      </c>
      <c r="Z69" s="795">
        <v>0</v>
      </c>
      <c r="AA69" s="795">
        <v>0</v>
      </c>
      <c r="AB69" s="794">
        <v>0</v>
      </c>
      <c r="AC69" s="802">
        <v>0</v>
      </c>
      <c r="AE69" s="793">
        <v>0</v>
      </c>
      <c r="AF69" s="795">
        <v>0</v>
      </c>
      <c r="AG69" s="795">
        <v>0</v>
      </c>
      <c r="AH69" s="794">
        <v>0</v>
      </c>
      <c r="AI69" s="802">
        <v>0</v>
      </c>
      <c r="AK69" s="923">
        <v>0</v>
      </c>
      <c r="AL69" s="803">
        <v>0</v>
      </c>
      <c r="AM69" s="803">
        <v>0</v>
      </c>
      <c r="AN69" s="804">
        <v>0</v>
      </c>
      <c r="AO69" s="804">
        <v>0</v>
      </c>
      <c r="AP69" s="805">
        <v>0</v>
      </c>
      <c r="AR69" s="805">
        <v>0</v>
      </c>
      <c r="AS69" s="805">
        <v>0</v>
      </c>
      <c r="AU69" s="807">
        <v>0</v>
      </c>
      <c r="AW69" s="759" t="s">
        <v>474</v>
      </c>
      <c r="AX69" s="1173">
        <f t="shared" si="2"/>
        <v>0</v>
      </c>
    </row>
    <row r="70" spans="1:50" s="820" customFormat="1" x14ac:dyDescent="0.25">
      <c r="A70" s="759" t="s">
        <v>926</v>
      </c>
      <c r="B70" s="759" t="s">
        <v>476</v>
      </c>
      <c r="C70" s="922" t="s">
        <v>476</v>
      </c>
      <c r="D70" s="809" t="s">
        <v>927</v>
      </c>
      <c r="E70" s="809" t="s">
        <v>475</v>
      </c>
      <c r="F70" s="867" t="s">
        <v>475</v>
      </c>
      <c r="G70" s="795">
        <v>360</v>
      </c>
      <c r="H70" s="799">
        <v>798</v>
      </c>
      <c r="I70" s="794">
        <v>792</v>
      </c>
      <c r="J70" s="810">
        <v>1950</v>
      </c>
      <c r="K70" s="811" t="s">
        <v>914</v>
      </c>
      <c r="M70" s="793">
        <v>0.19431999999999999</v>
      </c>
      <c r="N70" s="799">
        <v>0</v>
      </c>
      <c r="O70" s="795">
        <v>210</v>
      </c>
      <c r="P70" s="794">
        <v>165</v>
      </c>
      <c r="Q70" s="796">
        <v>375</v>
      </c>
      <c r="R70" s="797">
        <v>0</v>
      </c>
      <c r="S70" s="794">
        <v>0</v>
      </c>
      <c r="T70" s="795">
        <v>0</v>
      </c>
      <c r="U70" s="794">
        <v>0</v>
      </c>
      <c r="V70" s="801">
        <v>0</v>
      </c>
      <c r="W70" s="802">
        <v>375</v>
      </c>
      <c r="Y70" s="793">
        <v>0</v>
      </c>
      <c r="Z70" s="795">
        <v>0</v>
      </c>
      <c r="AA70" s="795">
        <v>0</v>
      </c>
      <c r="AB70" s="794">
        <v>0</v>
      </c>
      <c r="AC70" s="802">
        <v>0</v>
      </c>
      <c r="AE70" s="793">
        <v>0</v>
      </c>
      <c r="AF70" s="795">
        <v>0</v>
      </c>
      <c r="AG70" s="795">
        <v>0</v>
      </c>
      <c r="AH70" s="794">
        <v>0</v>
      </c>
      <c r="AI70" s="802">
        <v>0</v>
      </c>
      <c r="AK70" s="923">
        <v>15034.5</v>
      </c>
      <c r="AL70" s="803">
        <v>0</v>
      </c>
      <c r="AM70" s="803">
        <v>0</v>
      </c>
      <c r="AN70" s="804">
        <v>0</v>
      </c>
      <c r="AO70" s="804">
        <v>0</v>
      </c>
      <c r="AP70" s="805">
        <v>15034.5</v>
      </c>
      <c r="AR70" s="805">
        <v>0</v>
      </c>
      <c r="AS70" s="805">
        <v>15034.5</v>
      </c>
      <c r="AU70" s="807">
        <v>0</v>
      </c>
      <c r="AW70" s="759" t="s">
        <v>476</v>
      </c>
      <c r="AX70" s="1173">
        <f t="shared" si="2"/>
        <v>1950</v>
      </c>
    </row>
    <row r="71" spans="1:50" s="820" customFormat="1" x14ac:dyDescent="0.25">
      <c r="A71" s="759" t="s">
        <v>928</v>
      </c>
      <c r="B71" s="759" t="s">
        <v>477</v>
      </c>
      <c r="C71" s="922" t="s">
        <v>477</v>
      </c>
      <c r="D71" s="809" t="s">
        <v>929</v>
      </c>
      <c r="E71" s="809">
        <v>206126</v>
      </c>
      <c r="F71" s="867">
        <v>206126</v>
      </c>
      <c r="G71" s="795">
        <v>0</v>
      </c>
      <c r="H71" s="799">
        <v>420</v>
      </c>
      <c r="I71" s="794">
        <v>0</v>
      </c>
      <c r="J71" s="810">
        <v>420</v>
      </c>
      <c r="K71" s="811" t="s">
        <v>914</v>
      </c>
      <c r="M71" s="793">
        <v>0</v>
      </c>
      <c r="N71" s="799">
        <v>0</v>
      </c>
      <c r="O71" s="795">
        <v>0</v>
      </c>
      <c r="P71" s="794">
        <v>0</v>
      </c>
      <c r="Q71" s="796">
        <v>0</v>
      </c>
      <c r="R71" s="797">
        <v>0.36667</v>
      </c>
      <c r="S71" s="794">
        <v>0</v>
      </c>
      <c r="T71" s="795">
        <v>154</v>
      </c>
      <c r="U71" s="794">
        <v>0</v>
      </c>
      <c r="V71" s="801">
        <v>154</v>
      </c>
      <c r="W71" s="802">
        <v>154</v>
      </c>
      <c r="Y71" s="793">
        <v>0</v>
      </c>
      <c r="Z71" s="795">
        <v>0</v>
      </c>
      <c r="AA71" s="795">
        <v>0</v>
      </c>
      <c r="AB71" s="794">
        <v>0</v>
      </c>
      <c r="AC71" s="802">
        <v>0</v>
      </c>
      <c r="AE71" s="793">
        <v>0</v>
      </c>
      <c r="AF71" s="795">
        <v>0</v>
      </c>
      <c r="AG71" s="795">
        <v>0</v>
      </c>
      <c r="AH71" s="794">
        <v>0</v>
      </c>
      <c r="AI71" s="802">
        <v>0</v>
      </c>
      <c r="AK71" s="923">
        <v>3238.2</v>
      </c>
      <c r="AL71" s="803">
        <v>0</v>
      </c>
      <c r="AM71" s="803">
        <v>0</v>
      </c>
      <c r="AN71" s="804">
        <v>0</v>
      </c>
      <c r="AO71" s="804">
        <v>0</v>
      </c>
      <c r="AP71" s="805">
        <v>3238.2</v>
      </c>
      <c r="AR71" s="805">
        <v>0</v>
      </c>
      <c r="AS71" s="805">
        <v>3238.2</v>
      </c>
      <c r="AU71" s="807">
        <v>0</v>
      </c>
      <c r="AW71" s="759" t="s">
        <v>477</v>
      </c>
      <c r="AX71" s="1173">
        <f t="shared" si="2"/>
        <v>420</v>
      </c>
    </row>
    <row r="72" spans="1:50" s="820" customFormat="1" x14ac:dyDescent="0.25">
      <c r="A72" s="759" t="s">
        <v>930</v>
      </c>
      <c r="B72" s="759" t="s">
        <v>478</v>
      </c>
      <c r="C72" s="922" t="s">
        <v>478</v>
      </c>
      <c r="D72" s="809" t="s">
        <v>931</v>
      </c>
      <c r="E72" s="809">
        <v>206111</v>
      </c>
      <c r="F72" s="867">
        <v>206111</v>
      </c>
      <c r="G72" s="795">
        <v>1080</v>
      </c>
      <c r="H72" s="799">
        <v>2100</v>
      </c>
      <c r="I72" s="794">
        <v>1155</v>
      </c>
      <c r="J72" s="810">
        <v>4335</v>
      </c>
      <c r="K72" s="811" t="s">
        <v>766</v>
      </c>
      <c r="M72" s="793">
        <v>5.0169999999999999E-2</v>
      </c>
      <c r="N72" s="799">
        <v>0</v>
      </c>
      <c r="O72" s="795">
        <v>210</v>
      </c>
      <c r="P72" s="794">
        <v>0</v>
      </c>
      <c r="Q72" s="796">
        <v>210</v>
      </c>
      <c r="R72" s="797">
        <v>0.11037</v>
      </c>
      <c r="S72" s="794">
        <v>119</v>
      </c>
      <c r="T72" s="795">
        <v>232</v>
      </c>
      <c r="U72" s="794">
        <v>127</v>
      </c>
      <c r="V72" s="801">
        <v>478</v>
      </c>
      <c r="W72" s="802">
        <v>688</v>
      </c>
      <c r="Y72" s="793">
        <v>0</v>
      </c>
      <c r="Z72" s="795">
        <v>0</v>
      </c>
      <c r="AA72" s="795">
        <v>0</v>
      </c>
      <c r="AB72" s="794">
        <v>0</v>
      </c>
      <c r="AC72" s="802">
        <v>0</v>
      </c>
      <c r="AE72" s="793">
        <v>0</v>
      </c>
      <c r="AF72" s="795">
        <v>0</v>
      </c>
      <c r="AG72" s="795">
        <v>0</v>
      </c>
      <c r="AH72" s="794">
        <v>0</v>
      </c>
      <c r="AI72" s="802">
        <v>0</v>
      </c>
      <c r="AK72" s="923">
        <v>33422.85</v>
      </c>
      <c r="AL72" s="803">
        <v>0</v>
      </c>
      <c r="AM72" s="803">
        <v>0</v>
      </c>
      <c r="AN72" s="804">
        <v>0</v>
      </c>
      <c r="AO72" s="804">
        <v>0</v>
      </c>
      <c r="AP72" s="805">
        <v>33422.85</v>
      </c>
      <c r="AR72" s="805">
        <v>0</v>
      </c>
      <c r="AS72" s="805">
        <v>33422.85</v>
      </c>
      <c r="AU72" s="807">
        <v>0</v>
      </c>
      <c r="AW72" s="759" t="s">
        <v>478</v>
      </c>
      <c r="AX72" s="1173">
        <f t="shared" si="2"/>
        <v>4335</v>
      </c>
    </row>
    <row r="73" spans="1:50" s="820" customFormat="1" x14ac:dyDescent="0.25">
      <c r="A73" s="759" t="s">
        <v>932</v>
      </c>
      <c r="B73" s="759" t="s">
        <v>479</v>
      </c>
      <c r="C73" s="922" t="s">
        <v>479</v>
      </c>
      <c r="D73" s="809" t="s">
        <v>933</v>
      </c>
      <c r="E73" s="809">
        <v>206091</v>
      </c>
      <c r="F73" s="867">
        <v>206091</v>
      </c>
      <c r="G73" s="795">
        <v>1496.48</v>
      </c>
      <c r="H73" s="799">
        <v>1838.2560000000001</v>
      </c>
      <c r="I73" s="794">
        <v>824</v>
      </c>
      <c r="J73" s="810">
        <v>4158.7359999999999</v>
      </c>
      <c r="K73" s="811" t="s">
        <v>766</v>
      </c>
      <c r="M73" s="793">
        <v>0.16486999999999999</v>
      </c>
      <c r="N73" s="799">
        <v>180</v>
      </c>
      <c r="O73" s="795">
        <v>184.12799999999999</v>
      </c>
      <c r="P73" s="794">
        <v>330</v>
      </c>
      <c r="Q73" s="796">
        <v>694.12799999999993</v>
      </c>
      <c r="R73" s="797">
        <v>0.28321000000000002</v>
      </c>
      <c r="S73" s="794">
        <v>424</v>
      </c>
      <c r="T73" s="795">
        <v>521</v>
      </c>
      <c r="U73" s="794">
        <v>233</v>
      </c>
      <c r="V73" s="801">
        <v>1178</v>
      </c>
      <c r="W73" s="802">
        <v>1872.1279999999999</v>
      </c>
      <c r="Y73" s="793">
        <v>0</v>
      </c>
      <c r="Z73" s="795">
        <v>0</v>
      </c>
      <c r="AA73" s="795">
        <v>0</v>
      </c>
      <c r="AB73" s="794">
        <v>0</v>
      </c>
      <c r="AC73" s="802">
        <v>0</v>
      </c>
      <c r="AE73" s="793">
        <v>0</v>
      </c>
      <c r="AF73" s="795">
        <v>0</v>
      </c>
      <c r="AG73" s="795">
        <v>0</v>
      </c>
      <c r="AH73" s="794">
        <v>0</v>
      </c>
      <c r="AI73" s="802">
        <v>0</v>
      </c>
      <c r="AK73" s="923">
        <v>32063.85456</v>
      </c>
      <c r="AL73" s="803">
        <v>0</v>
      </c>
      <c r="AM73" s="803">
        <v>0</v>
      </c>
      <c r="AN73" s="804">
        <v>0</v>
      </c>
      <c r="AO73" s="804">
        <v>0</v>
      </c>
      <c r="AP73" s="805">
        <v>32063.85456</v>
      </c>
      <c r="AR73" s="805">
        <v>0</v>
      </c>
      <c r="AS73" s="805">
        <v>32063.85456</v>
      </c>
      <c r="AU73" s="807">
        <v>0</v>
      </c>
      <c r="AW73" s="759" t="s">
        <v>479</v>
      </c>
      <c r="AX73" s="1173">
        <f t="shared" si="2"/>
        <v>4158.7359999999999</v>
      </c>
    </row>
    <row r="74" spans="1:50" s="820" customFormat="1" x14ac:dyDescent="0.25">
      <c r="A74" s="759" t="s">
        <v>934</v>
      </c>
      <c r="B74" s="759" t="s">
        <v>480</v>
      </c>
      <c r="C74" s="922" t="s">
        <v>480</v>
      </c>
      <c r="D74" s="809" t="s">
        <v>935</v>
      </c>
      <c r="E74" s="809">
        <v>206128</v>
      </c>
      <c r="F74" s="867">
        <v>206128</v>
      </c>
      <c r="G74" s="795">
        <v>540</v>
      </c>
      <c r="H74" s="799">
        <v>798</v>
      </c>
      <c r="I74" s="794">
        <v>660</v>
      </c>
      <c r="J74" s="810">
        <v>1998</v>
      </c>
      <c r="K74" s="811" t="s">
        <v>766</v>
      </c>
      <c r="M74" s="793">
        <v>0.64234000000000002</v>
      </c>
      <c r="N74" s="799">
        <v>360</v>
      </c>
      <c r="O74" s="795">
        <v>588</v>
      </c>
      <c r="P74" s="794">
        <v>330</v>
      </c>
      <c r="Q74" s="796">
        <v>1278</v>
      </c>
      <c r="R74" s="797">
        <v>8.029E-2</v>
      </c>
      <c r="S74" s="794">
        <v>43</v>
      </c>
      <c r="T74" s="795">
        <v>64</v>
      </c>
      <c r="U74" s="794">
        <v>53</v>
      </c>
      <c r="V74" s="801">
        <v>160</v>
      </c>
      <c r="W74" s="802">
        <v>1438</v>
      </c>
      <c r="Y74" s="793">
        <v>0</v>
      </c>
      <c r="Z74" s="795">
        <v>0</v>
      </c>
      <c r="AA74" s="795">
        <v>0</v>
      </c>
      <c r="AB74" s="794">
        <v>0</v>
      </c>
      <c r="AC74" s="802">
        <v>0</v>
      </c>
      <c r="AE74" s="793">
        <v>0</v>
      </c>
      <c r="AF74" s="795">
        <v>0</v>
      </c>
      <c r="AG74" s="795">
        <v>0</v>
      </c>
      <c r="AH74" s="794">
        <v>0</v>
      </c>
      <c r="AI74" s="802">
        <v>0</v>
      </c>
      <c r="AK74" s="923">
        <v>15404.58</v>
      </c>
      <c r="AL74" s="803">
        <v>0</v>
      </c>
      <c r="AM74" s="803">
        <v>0</v>
      </c>
      <c r="AN74" s="804">
        <v>0</v>
      </c>
      <c r="AO74" s="804">
        <v>0</v>
      </c>
      <c r="AP74" s="805">
        <v>15404.58</v>
      </c>
      <c r="AR74" s="805">
        <v>0</v>
      </c>
      <c r="AS74" s="805">
        <v>15404.58</v>
      </c>
      <c r="AU74" s="807">
        <v>0</v>
      </c>
      <c r="AW74" s="759" t="s">
        <v>480</v>
      </c>
      <c r="AX74" s="1173">
        <f t="shared" si="2"/>
        <v>1998</v>
      </c>
    </row>
    <row r="75" spans="1:50" s="820" customFormat="1" x14ac:dyDescent="0.25">
      <c r="A75" s="759" t="s">
        <v>936</v>
      </c>
      <c r="B75" s="759" t="s">
        <v>481</v>
      </c>
      <c r="C75" s="925" t="s">
        <v>481</v>
      </c>
      <c r="D75" s="809" t="s">
        <v>937</v>
      </c>
      <c r="E75" s="926">
        <v>205999</v>
      </c>
      <c r="F75" s="1161">
        <v>205999</v>
      </c>
      <c r="G75" s="795">
        <v>0</v>
      </c>
      <c r="H75" s="799">
        <v>210</v>
      </c>
      <c r="I75" s="794">
        <v>0</v>
      </c>
      <c r="J75" s="810">
        <v>210</v>
      </c>
      <c r="K75" s="811" t="s">
        <v>766</v>
      </c>
      <c r="M75" s="793">
        <v>0</v>
      </c>
      <c r="N75" s="799">
        <v>0</v>
      </c>
      <c r="O75" s="795">
        <v>0</v>
      </c>
      <c r="P75" s="794">
        <v>0</v>
      </c>
      <c r="Q75" s="796">
        <v>0</v>
      </c>
      <c r="R75" s="797">
        <v>0.57691999999999999</v>
      </c>
      <c r="S75" s="794">
        <v>0</v>
      </c>
      <c r="T75" s="795">
        <v>121</v>
      </c>
      <c r="U75" s="794">
        <v>0</v>
      </c>
      <c r="V75" s="801">
        <v>121</v>
      </c>
      <c r="W75" s="802">
        <v>121</v>
      </c>
      <c r="Y75" s="793">
        <v>0</v>
      </c>
      <c r="Z75" s="795">
        <v>0</v>
      </c>
      <c r="AA75" s="795">
        <v>0</v>
      </c>
      <c r="AB75" s="794">
        <v>0</v>
      </c>
      <c r="AC75" s="802">
        <v>0</v>
      </c>
      <c r="AE75" s="793">
        <v>0</v>
      </c>
      <c r="AF75" s="795">
        <v>0</v>
      </c>
      <c r="AG75" s="795">
        <v>0</v>
      </c>
      <c r="AH75" s="794">
        <v>0</v>
      </c>
      <c r="AI75" s="802">
        <v>0</v>
      </c>
      <c r="AK75" s="923">
        <v>1619.1</v>
      </c>
      <c r="AL75" s="803">
        <v>0</v>
      </c>
      <c r="AM75" s="803">
        <v>0</v>
      </c>
      <c r="AN75" s="804">
        <v>0</v>
      </c>
      <c r="AO75" s="804">
        <v>0</v>
      </c>
      <c r="AP75" s="805">
        <v>1619.1</v>
      </c>
      <c r="AR75" s="805">
        <v>0</v>
      </c>
      <c r="AS75" s="805">
        <v>1619.1</v>
      </c>
      <c r="AU75" s="807">
        <v>0</v>
      </c>
      <c r="AW75" s="759" t="s">
        <v>481</v>
      </c>
      <c r="AX75" s="1173">
        <f t="shared" si="2"/>
        <v>210</v>
      </c>
    </row>
    <row r="76" spans="1:50" s="820" customFormat="1" x14ac:dyDescent="0.25">
      <c r="A76" s="759" t="s">
        <v>938</v>
      </c>
      <c r="B76" s="759" t="s">
        <v>483</v>
      </c>
      <c r="C76" s="927" t="s">
        <v>483</v>
      </c>
      <c r="D76" s="809"/>
      <c r="E76" s="809" t="s">
        <v>482</v>
      </c>
      <c r="F76" s="867" t="s">
        <v>482</v>
      </c>
      <c r="G76" s="795">
        <v>654</v>
      </c>
      <c r="H76" s="799">
        <v>630</v>
      </c>
      <c r="I76" s="794">
        <v>495</v>
      </c>
      <c r="J76" s="810">
        <v>1779</v>
      </c>
      <c r="K76" s="811" t="s">
        <v>766</v>
      </c>
      <c r="M76" s="793">
        <v>0.61841999999999997</v>
      </c>
      <c r="N76" s="799">
        <v>348</v>
      </c>
      <c r="O76" s="795">
        <v>420</v>
      </c>
      <c r="P76" s="794">
        <v>330</v>
      </c>
      <c r="Q76" s="796">
        <v>1098</v>
      </c>
      <c r="R76" s="797">
        <v>0.29111999999999999</v>
      </c>
      <c r="S76" s="794">
        <v>190</v>
      </c>
      <c r="T76" s="795">
        <v>183</v>
      </c>
      <c r="U76" s="794">
        <v>144</v>
      </c>
      <c r="V76" s="801">
        <v>517</v>
      </c>
      <c r="W76" s="802">
        <v>1615</v>
      </c>
      <c r="Y76" s="793">
        <v>0</v>
      </c>
      <c r="Z76" s="795">
        <v>0</v>
      </c>
      <c r="AA76" s="795">
        <v>0</v>
      </c>
      <c r="AB76" s="794">
        <v>0</v>
      </c>
      <c r="AC76" s="802">
        <v>0</v>
      </c>
      <c r="AE76" s="793">
        <v>0</v>
      </c>
      <c r="AF76" s="795">
        <v>0</v>
      </c>
      <c r="AG76" s="795">
        <v>0</v>
      </c>
      <c r="AH76" s="794">
        <v>0</v>
      </c>
      <c r="AI76" s="802">
        <v>0</v>
      </c>
      <c r="AK76" s="923">
        <v>13716.09</v>
      </c>
      <c r="AL76" s="803">
        <v>0</v>
      </c>
      <c r="AM76" s="803">
        <v>0</v>
      </c>
      <c r="AN76" s="804">
        <v>0</v>
      </c>
      <c r="AO76" s="804">
        <v>0</v>
      </c>
      <c r="AP76" s="805">
        <v>13716.09</v>
      </c>
      <c r="AR76" s="805">
        <v>0</v>
      </c>
      <c r="AS76" s="805">
        <v>13716.09</v>
      </c>
      <c r="AU76" s="807">
        <v>0</v>
      </c>
      <c r="AW76" s="759" t="s">
        <v>483</v>
      </c>
      <c r="AX76" s="1173">
        <f t="shared" si="2"/>
        <v>1779</v>
      </c>
    </row>
    <row r="77" spans="1:50" s="820" customFormat="1" x14ac:dyDescent="0.25">
      <c r="A77" s="759" t="s">
        <v>939</v>
      </c>
      <c r="B77" s="759" t="s">
        <v>485</v>
      </c>
      <c r="C77" s="925" t="s">
        <v>485</v>
      </c>
      <c r="D77" s="809" t="s">
        <v>940</v>
      </c>
      <c r="E77" s="809" t="s">
        <v>484</v>
      </c>
      <c r="F77" s="867" t="s">
        <v>484</v>
      </c>
      <c r="G77" s="795">
        <v>0</v>
      </c>
      <c r="H77" s="799">
        <v>0</v>
      </c>
      <c r="I77" s="794">
        <v>0</v>
      </c>
      <c r="J77" s="810">
        <v>0</v>
      </c>
      <c r="K77" s="811" t="s">
        <v>766</v>
      </c>
      <c r="M77" s="793">
        <v>0</v>
      </c>
      <c r="N77" s="799">
        <v>0</v>
      </c>
      <c r="O77" s="795">
        <v>0</v>
      </c>
      <c r="P77" s="794">
        <v>0</v>
      </c>
      <c r="Q77" s="796">
        <v>0</v>
      </c>
      <c r="R77" s="797">
        <v>0</v>
      </c>
      <c r="S77" s="794">
        <v>0</v>
      </c>
      <c r="T77" s="795">
        <v>0</v>
      </c>
      <c r="U77" s="794">
        <v>0</v>
      </c>
      <c r="V77" s="801">
        <v>0</v>
      </c>
      <c r="W77" s="802">
        <v>0</v>
      </c>
      <c r="Y77" s="793">
        <v>0</v>
      </c>
      <c r="Z77" s="795">
        <v>0</v>
      </c>
      <c r="AA77" s="795">
        <v>0</v>
      </c>
      <c r="AB77" s="794">
        <v>0</v>
      </c>
      <c r="AC77" s="802">
        <v>0</v>
      </c>
      <c r="AE77" s="793">
        <v>0</v>
      </c>
      <c r="AF77" s="795">
        <v>0</v>
      </c>
      <c r="AG77" s="795">
        <v>0</v>
      </c>
      <c r="AH77" s="794">
        <v>0</v>
      </c>
      <c r="AI77" s="802">
        <v>0</v>
      </c>
      <c r="AK77" s="923">
        <v>0</v>
      </c>
      <c r="AL77" s="803">
        <v>0</v>
      </c>
      <c r="AM77" s="803">
        <v>0</v>
      </c>
      <c r="AN77" s="804">
        <v>0</v>
      </c>
      <c r="AO77" s="804">
        <v>0</v>
      </c>
      <c r="AP77" s="805">
        <v>0</v>
      </c>
      <c r="AR77" s="805">
        <v>0</v>
      </c>
      <c r="AS77" s="805">
        <v>0</v>
      </c>
      <c r="AU77" s="807">
        <v>0</v>
      </c>
      <c r="AW77" s="759" t="s">
        <v>485</v>
      </c>
      <c r="AX77" s="1173">
        <f t="shared" si="2"/>
        <v>0</v>
      </c>
    </row>
    <row r="78" spans="1:50" s="820" customFormat="1" x14ac:dyDescent="0.25">
      <c r="A78" s="759" t="s">
        <v>941</v>
      </c>
      <c r="B78" s="759" t="s">
        <v>486</v>
      </c>
      <c r="C78" s="925" t="s">
        <v>486</v>
      </c>
      <c r="D78" s="809" t="s">
        <v>942</v>
      </c>
      <c r="E78" s="926">
        <v>205921</v>
      </c>
      <c r="F78" s="1161">
        <v>205921</v>
      </c>
      <c r="G78" s="795">
        <v>0</v>
      </c>
      <c r="H78" s="799">
        <v>420</v>
      </c>
      <c r="I78" s="794">
        <v>0</v>
      </c>
      <c r="J78" s="810">
        <v>420</v>
      </c>
      <c r="K78" s="811" t="s">
        <v>766</v>
      </c>
      <c r="M78" s="793">
        <v>0.26828999999999997</v>
      </c>
      <c r="N78" s="799">
        <v>0</v>
      </c>
      <c r="O78" s="795">
        <v>0</v>
      </c>
      <c r="P78" s="794">
        <v>165</v>
      </c>
      <c r="Q78" s="796">
        <v>165</v>
      </c>
      <c r="R78" s="797">
        <v>0.36585000000000001</v>
      </c>
      <c r="S78" s="794">
        <v>0</v>
      </c>
      <c r="T78" s="795">
        <v>154</v>
      </c>
      <c r="U78" s="794">
        <v>0</v>
      </c>
      <c r="V78" s="801">
        <v>154</v>
      </c>
      <c r="W78" s="802">
        <v>319</v>
      </c>
      <c r="Y78" s="793">
        <v>0</v>
      </c>
      <c r="Z78" s="795">
        <v>0</v>
      </c>
      <c r="AA78" s="795">
        <v>0</v>
      </c>
      <c r="AB78" s="794">
        <v>0</v>
      </c>
      <c r="AC78" s="802">
        <v>0</v>
      </c>
      <c r="AE78" s="793">
        <v>0</v>
      </c>
      <c r="AF78" s="795">
        <v>0</v>
      </c>
      <c r="AG78" s="795">
        <v>0</v>
      </c>
      <c r="AH78" s="794">
        <v>0</v>
      </c>
      <c r="AI78" s="802">
        <v>0</v>
      </c>
      <c r="AK78" s="923">
        <v>3238.2</v>
      </c>
      <c r="AL78" s="803">
        <v>0</v>
      </c>
      <c r="AM78" s="803">
        <v>0</v>
      </c>
      <c r="AN78" s="804">
        <v>0</v>
      </c>
      <c r="AO78" s="804">
        <v>0</v>
      </c>
      <c r="AP78" s="805">
        <v>3238.2</v>
      </c>
      <c r="AR78" s="805">
        <v>0</v>
      </c>
      <c r="AS78" s="805">
        <v>3238.2</v>
      </c>
      <c r="AU78" s="807">
        <v>0</v>
      </c>
      <c r="AW78" s="759" t="s">
        <v>486</v>
      </c>
      <c r="AX78" s="1173">
        <f t="shared" si="2"/>
        <v>420</v>
      </c>
    </row>
    <row r="79" spans="1:50" s="820" customFormat="1" x14ac:dyDescent="0.25">
      <c r="A79" s="759" t="s">
        <v>943</v>
      </c>
      <c r="B79" s="759" t="s">
        <v>487</v>
      </c>
      <c r="C79" s="925" t="s">
        <v>487</v>
      </c>
      <c r="D79" s="809"/>
      <c r="E79" s="928">
        <v>206011</v>
      </c>
      <c r="F79" s="1162">
        <v>206011</v>
      </c>
      <c r="G79" s="795">
        <v>180</v>
      </c>
      <c r="H79" s="799">
        <v>0</v>
      </c>
      <c r="I79" s="794">
        <v>165</v>
      </c>
      <c r="J79" s="810">
        <v>345</v>
      </c>
      <c r="K79" s="811" t="s">
        <v>766</v>
      </c>
      <c r="M79" s="793">
        <v>0</v>
      </c>
      <c r="N79" s="799">
        <v>0</v>
      </c>
      <c r="O79" s="795">
        <v>0</v>
      </c>
      <c r="P79" s="794">
        <v>0</v>
      </c>
      <c r="Q79" s="796">
        <v>0</v>
      </c>
      <c r="R79" s="797">
        <v>0.52173999999999998</v>
      </c>
      <c r="S79" s="794">
        <v>94</v>
      </c>
      <c r="T79" s="795">
        <v>0</v>
      </c>
      <c r="U79" s="794">
        <v>86</v>
      </c>
      <c r="V79" s="801">
        <v>180</v>
      </c>
      <c r="W79" s="802">
        <v>180</v>
      </c>
      <c r="Y79" s="793">
        <v>0</v>
      </c>
      <c r="Z79" s="795">
        <v>0</v>
      </c>
      <c r="AA79" s="795">
        <v>0</v>
      </c>
      <c r="AB79" s="794">
        <v>0</v>
      </c>
      <c r="AC79" s="802">
        <v>0</v>
      </c>
      <c r="AE79" s="793">
        <v>0</v>
      </c>
      <c r="AF79" s="795">
        <v>0</v>
      </c>
      <c r="AG79" s="795">
        <v>0</v>
      </c>
      <c r="AH79" s="794">
        <v>0</v>
      </c>
      <c r="AI79" s="802">
        <v>0</v>
      </c>
      <c r="AK79" s="923">
        <v>2659.95</v>
      </c>
      <c r="AL79" s="803">
        <v>0</v>
      </c>
      <c r="AM79" s="803">
        <v>0</v>
      </c>
      <c r="AN79" s="804">
        <v>0</v>
      </c>
      <c r="AO79" s="804">
        <v>0</v>
      </c>
      <c r="AP79" s="805">
        <v>2659.95</v>
      </c>
      <c r="AR79" s="805">
        <v>0</v>
      </c>
      <c r="AS79" s="805">
        <v>2659.95</v>
      </c>
      <c r="AU79" s="807">
        <v>0</v>
      </c>
      <c r="AW79" s="759" t="s">
        <v>487</v>
      </c>
      <c r="AX79" s="1173">
        <f t="shared" si="2"/>
        <v>345</v>
      </c>
    </row>
    <row r="80" spans="1:50" s="820" customFormat="1" x14ac:dyDescent="0.25">
      <c r="A80" s="759" t="s">
        <v>1179</v>
      </c>
      <c r="B80" s="759" t="s">
        <v>490</v>
      </c>
      <c r="C80" s="925" t="s">
        <v>488</v>
      </c>
      <c r="D80" s="809"/>
      <c r="E80" s="926">
        <v>2723862</v>
      </c>
      <c r="F80" s="1161">
        <v>2723862</v>
      </c>
      <c r="G80" s="795">
        <v>0</v>
      </c>
      <c r="H80" s="799">
        <v>210</v>
      </c>
      <c r="I80" s="794">
        <v>0</v>
      </c>
      <c r="J80" s="810">
        <v>210</v>
      </c>
      <c r="K80" s="811" t="s">
        <v>766</v>
      </c>
      <c r="M80" s="793">
        <v>1</v>
      </c>
      <c r="N80" s="799">
        <v>0</v>
      </c>
      <c r="O80" s="795">
        <v>210</v>
      </c>
      <c r="P80" s="794">
        <v>0</v>
      </c>
      <c r="Q80" s="796">
        <v>210</v>
      </c>
      <c r="R80" s="797">
        <v>0</v>
      </c>
      <c r="S80" s="794">
        <v>0</v>
      </c>
      <c r="T80" s="795">
        <v>0</v>
      </c>
      <c r="U80" s="794">
        <v>0</v>
      </c>
      <c r="V80" s="801">
        <v>0</v>
      </c>
      <c r="W80" s="802">
        <v>210</v>
      </c>
      <c r="Y80" s="793">
        <v>0</v>
      </c>
      <c r="Z80" s="795">
        <v>0</v>
      </c>
      <c r="AA80" s="795">
        <v>0</v>
      </c>
      <c r="AB80" s="794">
        <v>0</v>
      </c>
      <c r="AC80" s="802">
        <v>0</v>
      </c>
      <c r="AE80" s="793">
        <v>0</v>
      </c>
      <c r="AF80" s="795">
        <v>0</v>
      </c>
      <c r="AG80" s="795">
        <v>0</v>
      </c>
      <c r="AH80" s="794">
        <v>0</v>
      </c>
      <c r="AI80" s="802">
        <v>0</v>
      </c>
      <c r="AK80" s="923">
        <v>1619.1</v>
      </c>
      <c r="AL80" s="803">
        <v>0</v>
      </c>
      <c r="AM80" s="803">
        <v>0</v>
      </c>
      <c r="AN80" s="804">
        <v>0</v>
      </c>
      <c r="AO80" s="804">
        <v>0</v>
      </c>
      <c r="AP80" s="805">
        <v>1619.1</v>
      </c>
      <c r="AR80" s="805">
        <v>0</v>
      </c>
      <c r="AS80" s="805">
        <v>1619.1</v>
      </c>
      <c r="AU80" s="807">
        <v>0</v>
      </c>
      <c r="AW80" s="759" t="s">
        <v>488</v>
      </c>
      <c r="AX80" s="1173">
        <f t="shared" si="2"/>
        <v>210</v>
      </c>
    </row>
    <row r="81" spans="1:50" s="820" customFormat="1" x14ac:dyDescent="0.25">
      <c r="A81" s="759" t="s">
        <v>944</v>
      </c>
      <c r="B81" s="759" t="s">
        <v>490</v>
      </c>
      <c r="C81" s="925" t="s">
        <v>490</v>
      </c>
      <c r="D81" s="809" t="s">
        <v>945</v>
      </c>
      <c r="E81" s="926" t="s">
        <v>489</v>
      </c>
      <c r="F81" s="1161" t="s">
        <v>489</v>
      </c>
      <c r="G81" s="795">
        <v>0</v>
      </c>
      <c r="H81" s="799">
        <v>0</v>
      </c>
      <c r="I81" s="794">
        <v>0</v>
      </c>
      <c r="J81" s="810">
        <v>0</v>
      </c>
      <c r="K81" s="811" t="s">
        <v>766</v>
      </c>
      <c r="M81" s="793">
        <v>0</v>
      </c>
      <c r="N81" s="799">
        <v>0</v>
      </c>
      <c r="O81" s="795">
        <v>0</v>
      </c>
      <c r="P81" s="794">
        <v>0</v>
      </c>
      <c r="Q81" s="796">
        <v>0</v>
      </c>
      <c r="R81" s="797">
        <v>0</v>
      </c>
      <c r="S81" s="794">
        <v>0</v>
      </c>
      <c r="T81" s="795">
        <v>0</v>
      </c>
      <c r="U81" s="794">
        <v>0</v>
      </c>
      <c r="V81" s="801">
        <v>0</v>
      </c>
      <c r="W81" s="802">
        <v>0</v>
      </c>
      <c r="Y81" s="793">
        <v>0</v>
      </c>
      <c r="Z81" s="795">
        <v>0</v>
      </c>
      <c r="AA81" s="795">
        <v>0</v>
      </c>
      <c r="AB81" s="794">
        <v>0</v>
      </c>
      <c r="AC81" s="802">
        <v>0</v>
      </c>
      <c r="AE81" s="793">
        <v>0</v>
      </c>
      <c r="AF81" s="795">
        <v>0</v>
      </c>
      <c r="AG81" s="795">
        <v>0</v>
      </c>
      <c r="AH81" s="794">
        <v>0</v>
      </c>
      <c r="AI81" s="802">
        <v>0</v>
      </c>
      <c r="AK81" s="923">
        <v>0</v>
      </c>
      <c r="AL81" s="803">
        <v>0</v>
      </c>
      <c r="AM81" s="803">
        <v>0</v>
      </c>
      <c r="AN81" s="804">
        <v>0</v>
      </c>
      <c r="AO81" s="804">
        <v>0</v>
      </c>
      <c r="AP81" s="805">
        <v>0</v>
      </c>
      <c r="AR81" s="805">
        <v>0</v>
      </c>
      <c r="AS81" s="805">
        <v>0</v>
      </c>
      <c r="AU81" s="807">
        <v>0</v>
      </c>
      <c r="AW81" s="759" t="s">
        <v>490</v>
      </c>
      <c r="AX81" s="1173">
        <f t="shared" si="2"/>
        <v>0</v>
      </c>
    </row>
    <row r="82" spans="1:50" s="820" customFormat="1" x14ac:dyDescent="0.25">
      <c r="A82" s="759" t="s">
        <v>946</v>
      </c>
      <c r="B82" s="759" t="s">
        <v>492</v>
      </c>
      <c r="C82" s="925" t="s">
        <v>492</v>
      </c>
      <c r="D82" s="809" t="s">
        <v>947</v>
      </c>
      <c r="E82" s="809" t="s">
        <v>491</v>
      </c>
      <c r="F82" s="867" t="s">
        <v>491</v>
      </c>
      <c r="G82" s="795">
        <v>0</v>
      </c>
      <c r="H82" s="799">
        <v>0</v>
      </c>
      <c r="I82" s="794">
        <v>0</v>
      </c>
      <c r="J82" s="810">
        <v>0</v>
      </c>
      <c r="K82" s="811" t="s">
        <v>766</v>
      </c>
      <c r="M82" s="793">
        <v>0</v>
      </c>
      <c r="N82" s="799">
        <v>0</v>
      </c>
      <c r="O82" s="795">
        <v>0</v>
      </c>
      <c r="P82" s="794">
        <v>0</v>
      </c>
      <c r="Q82" s="796">
        <v>0</v>
      </c>
      <c r="R82" s="797">
        <v>0</v>
      </c>
      <c r="S82" s="794">
        <v>0</v>
      </c>
      <c r="T82" s="795">
        <v>0</v>
      </c>
      <c r="U82" s="794">
        <v>0</v>
      </c>
      <c r="V82" s="801">
        <v>0</v>
      </c>
      <c r="W82" s="802">
        <v>0</v>
      </c>
      <c r="Y82" s="793">
        <v>0</v>
      </c>
      <c r="Z82" s="795">
        <v>0</v>
      </c>
      <c r="AA82" s="795">
        <v>0</v>
      </c>
      <c r="AB82" s="794">
        <v>0</v>
      </c>
      <c r="AC82" s="802">
        <v>0</v>
      </c>
      <c r="AE82" s="793">
        <v>0</v>
      </c>
      <c r="AF82" s="795">
        <v>0</v>
      </c>
      <c r="AG82" s="795">
        <v>0</v>
      </c>
      <c r="AH82" s="794">
        <v>0</v>
      </c>
      <c r="AI82" s="802">
        <v>0</v>
      </c>
      <c r="AK82" s="923">
        <v>0</v>
      </c>
      <c r="AL82" s="803">
        <v>0</v>
      </c>
      <c r="AM82" s="803">
        <v>0</v>
      </c>
      <c r="AN82" s="804">
        <v>0</v>
      </c>
      <c r="AO82" s="804">
        <v>0</v>
      </c>
      <c r="AP82" s="805">
        <v>0</v>
      </c>
      <c r="AR82" s="805">
        <v>0</v>
      </c>
      <c r="AS82" s="805">
        <v>0</v>
      </c>
      <c r="AU82" s="807">
        <v>0</v>
      </c>
      <c r="AW82" s="759" t="s">
        <v>492</v>
      </c>
      <c r="AX82" s="1173">
        <f t="shared" si="2"/>
        <v>0</v>
      </c>
    </row>
    <row r="83" spans="1:50" s="820" customFormat="1" x14ac:dyDescent="0.25">
      <c r="A83" s="759" t="s">
        <v>948</v>
      </c>
      <c r="B83" s="759" t="e">
        <v>#N/A</v>
      </c>
      <c r="C83" s="927" t="s">
        <v>494</v>
      </c>
      <c r="D83" s="809"/>
      <c r="E83" s="809" t="s">
        <v>493</v>
      </c>
      <c r="F83" s="867" t="s">
        <v>493</v>
      </c>
      <c r="G83" s="795">
        <v>0</v>
      </c>
      <c r="H83" s="799">
        <v>210</v>
      </c>
      <c r="I83" s="794">
        <v>0</v>
      </c>
      <c r="J83" s="810">
        <v>210</v>
      </c>
      <c r="K83" s="811" t="s">
        <v>766</v>
      </c>
      <c r="M83" s="793">
        <v>1</v>
      </c>
      <c r="N83" s="799">
        <v>0</v>
      </c>
      <c r="O83" s="795">
        <v>210</v>
      </c>
      <c r="P83" s="794">
        <v>165</v>
      </c>
      <c r="Q83" s="796">
        <v>375</v>
      </c>
      <c r="R83" s="797">
        <v>0</v>
      </c>
      <c r="S83" s="794">
        <v>0</v>
      </c>
      <c r="T83" s="795">
        <v>0</v>
      </c>
      <c r="U83" s="794">
        <v>0</v>
      </c>
      <c r="V83" s="801">
        <v>0</v>
      </c>
      <c r="W83" s="802">
        <v>375</v>
      </c>
      <c r="Y83" s="793">
        <v>0</v>
      </c>
      <c r="Z83" s="795">
        <v>0</v>
      </c>
      <c r="AA83" s="795">
        <v>0</v>
      </c>
      <c r="AB83" s="794">
        <v>0</v>
      </c>
      <c r="AC83" s="802">
        <v>0</v>
      </c>
      <c r="AE83" s="793">
        <v>0</v>
      </c>
      <c r="AF83" s="795">
        <v>0</v>
      </c>
      <c r="AG83" s="795">
        <v>0</v>
      </c>
      <c r="AH83" s="794">
        <v>0</v>
      </c>
      <c r="AI83" s="802">
        <v>0</v>
      </c>
      <c r="AK83" s="923">
        <v>1619.1</v>
      </c>
      <c r="AL83" s="803">
        <v>0</v>
      </c>
      <c r="AM83" s="803">
        <v>0</v>
      </c>
      <c r="AN83" s="804">
        <v>0</v>
      </c>
      <c r="AO83" s="804">
        <v>0</v>
      </c>
      <c r="AP83" s="805">
        <v>1619.1</v>
      </c>
      <c r="AR83" s="805">
        <v>0</v>
      </c>
      <c r="AS83" s="805">
        <v>1619.1</v>
      </c>
      <c r="AU83" s="807">
        <v>0</v>
      </c>
      <c r="AW83" s="759" t="s">
        <v>494</v>
      </c>
      <c r="AX83" s="1173">
        <f t="shared" si="2"/>
        <v>210</v>
      </c>
    </row>
    <row r="84" spans="1:50" s="820" customFormat="1" x14ac:dyDescent="0.25">
      <c r="A84" s="759" t="s">
        <v>949</v>
      </c>
      <c r="B84" s="759" t="s">
        <v>496</v>
      </c>
      <c r="C84" s="925" t="s">
        <v>496</v>
      </c>
      <c r="D84" s="809"/>
      <c r="E84" s="929" t="s">
        <v>495</v>
      </c>
      <c r="F84" s="1163" t="s">
        <v>495</v>
      </c>
      <c r="G84" s="795">
        <v>0</v>
      </c>
      <c r="H84" s="799">
        <v>0</v>
      </c>
      <c r="I84" s="794">
        <v>0</v>
      </c>
      <c r="J84" s="810">
        <v>0</v>
      </c>
      <c r="K84" s="811" t="s">
        <v>766</v>
      </c>
      <c r="M84" s="793">
        <v>0</v>
      </c>
      <c r="N84" s="799">
        <v>0</v>
      </c>
      <c r="O84" s="795">
        <v>0</v>
      </c>
      <c r="P84" s="794">
        <v>0</v>
      </c>
      <c r="Q84" s="796">
        <v>0</v>
      </c>
      <c r="R84" s="797">
        <v>0</v>
      </c>
      <c r="S84" s="794">
        <v>0</v>
      </c>
      <c r="T84" s="795">
        <v>0</v>
      </c>
      <c r="U84" s="794">
        <v>0</v>
      </c>
      <c r="V84" s="801">
        <v>0</v>
      </c>
      <c r="W84" s="802">
        <v>0</v>
      </c>
      <c r="Y84" s="793">
        <v>0</v>
      </c>
      <c r="Z84" s="795">
        <v>0</v>
      </c>
      <c r="AA84" s="795">
        <v>0</v>
      </c>
      <c r="AB84" s="794">
        <v>0</v>
      </c>
      <c r="AC84" s="802">
        <v>0</v>
      </c>
      <c r="AE84" s="793">
        <v>0</v>
      </c>
      <c r="AF84" s="795">
        <v>0</v>
      </c>
      <c r="AG84" s="795">
        <v>0</v>
      </c>
      <c r="AH84" s="794">
        <v>0</v>
      </c>
      <c r="AI84" s="802">
        <v>0</v>
      </c>
      <c r="AK84" s="923">
        <v>0</v>
      </c>
      <c r="AL84" s="803">
        <v>0</v>
      </c>
      <c r="AM84" s="803">
        <v>0</v>
      </c>
      <c r="AN84" s="804">
        <v>0</v>
      </c>
      <c r="AO84" s="804">
        <v>0</v>
      </c>
      <c r="AP84" s="805">
        <v>0</v>
      </c>
      <c r="AR84" s="805">
        <v>0</v>
      </c>
      <c r="AS84" s="805">
        <v>0</v>
      </c>
      <c r="AU84" s="807">
        <v>0</v>
      </c>
      <c r="AW84" s="759" t="s">
        <v>496</v>
      </c>
      <c r="AX84" s="1173">
        <f t="shared" si="2"/>
        <v>0</v>
      </c>
    </row>
    <row r="85" spans="1:50" s="820" customFormat="1" x14ac:dyDescent="0.25">
      <c r="A85" s="759" t="s">
        <v>950</v>
      </c>
      <c r="B85" s="759" t="s">
        <v>497</v>
      </c>
      <c r="C85" s="925" t="s">
        <v>497</v>
      </c>
      <c r="D85" s="809"/>
      <c r="E85" s="928">
        <v>2549324</v>
      </c>
      <c r="F85" s="1162">
        <v>2549324</v>
      </c>
      <c r="G85" s="795">
        <v>720</v>
      </c>
      <c r="H85" s="799">
        <v>840</v>
      </c>
      <c r="I85" s="794">
        <v>360</v>
      </c>
      <c r="J85" s="810">
        <v>1920</v>
      </c>
      <c r="K85" s="811" t="s">
        <v>766</v>
      </c>
      <c r="M85" s="793">
        <v>1.515E-2</v>
      </c>
      <c r="N85" s="799">
        <v>0</v>
      </c>
      <c r="O85" s="795">
        <v>0</v>
      </c>
      <c r="P85" s="794">
        <v>30</v>
      </c>
      <c r="Q85" s="796">
        <v>30</v>
      </c>
      <c r="R85" s="797">
        <v>0.46970000000000001</v>
      </c>
      <c r="S85" s="794">
        <v>338</v>
      </c>
      <c r="T85" s="795">
        <v>395</v>
      </c>
      <c r="U85" s="794">
        <v>169</v>
      </c>
      <c r="V85" s="801">
        <v>902</v>
      </c>
      <c r="W85" s="802">
        <v>932</v>
      </c>
      <c r="Y85" s="793">
        <v>0</v>
      </c>
      <c r="Z85" s="795">
        <v>0</v>
      </c>
      <c r="AA85" s="795">
        <v>0</v>
      </c>
      <c r="AB85" s="794">
        <v>0</v>
      </c>
      <c r="AC85" s="802">
        <v>0</v>
      </c>
      <c r="AE85" s="793">
        <v>0</v>
      </c>
      <c r="AF85" s="795">
        <v>0</v>
      </c>
      <c r="AG85" s="795">
        <v>0</v>
      </c>
      <c r="AH85" s="794">
        <v>0</v>
      </c>
      <c r="AI85" s="802">
        <v>0</v>
      </c>
      <c r="AK85" s="923">
        <v>14803.2</v>
      </c>
      <c r="AL85" s="803">
        <v>0</v>
      </c>
      <c r="AM85" s="803">
        <v>0</v>
      </c>
      <c r="AN85" s="804">
        <v>0</v>
      </c>
      <c r="AO85" s="804">
        <v>0</v>
      </c>
      <c r="AP85" s="805">
        <v>14803.2</v>
      </c>
      <c r="AR85" s="805">
        <v>0</v>
      </c>
      <c r="AS85" s="805">
        <v>14803.2</v>
      </c>
      <c r="AU85" s="807">
        <v>0</v>
      </c>
      <c r="AW85" s="759" t="s">
        <v>497</v>
      </c>
      <c r="AX85" s="1173">
        <f t="shared" si="2"/>
        <v>1920</v>
      </c>
    </row>
    <row r="86" spans="1:50" s="820" customFormat="1" x14ac:dyDescent="0.25">
      <c r="A86" s="759" t="s">
        <v>951</v>
      </c>
      <c r="B86" s="759" t="s">
        <v>499</v>
      </c>
      <c r="C86" s="925" t="s">
        <v>499</v>
      </c>
      <c r="D86" s="809" t="s">
        <v>952</v>
      </c>
      <c r="E86" s="809" t="s">
        <v>498</v>
      </c>
      <c r="F86" s="867" t="s">
        <v>498</v>
      </c>
      <c r="G86" s="795">
        <v>108</v>
      </c>
      <c r="H86" s="799">
        <v>0</v>
      </c>
      <c r="I86" s="794">
        <v>0</v>
      </c>
      <c r="J86" s="810">
        <v>108</v>
      </c>
      <c r="K86" s="811" t="s">
        <v>766</v>
      </c>
      <c r="M86" s="793">
        <v>0</v>
      </c>
      <c r="N86" s="799">
        <v>0</v>
      </c>
      <c r="O86" s="795">
        <v>0</v>
      </c>
      <c r="P86" s="794">
        <v>0</v>
      </c>
      <c r="Q86" s="796">
        <v>0</v>
      </c>
      <c r="R86" s="797">
        <v>1</v>
      </c>
      <c r="S86" s="794">
        <v>108</v>
      </c>
      <c r="T86" s="795">
        <v>0</v>
      </c>
      <c r="U86" s="794">
        <v>0</v>
      </c>
      <c r="V86" s="801">
        <v>108</v>
      </c>
      <c r="W86" s="802">
        <v>108</v>
      </c>
      <c r="Y86" s="793">
        <v>0</v>
      </c>
      <c r="Z86" s="795">
        <v>0</v>
      </c>
      <c r="AA86" s="795">
        <v>0</v>
      </c>
      <c r="AB86" s="794">
        <v>0</v>
      </c>
      <c r="AC86" s="802">
        <v>0</v>
      </c>
      <c r="AE86" s="793">
        <v>0</v>
      </c>
      <c r="AF86" s="795">
        <v>0</v>
      </c>
      <c r="AG86" s="795">
        <v>0</v>
      </c>
      <c r="AH86" s="794">
        <v>0</v>
      </c>
      <c r="AI86" s="802">
        <v>0</v>
      </c>
      <c r="AK86" s="923">
        <v>832.68</v>
      </c>
      <c r="AL86" s="803">
        <v>0</v>
      </c>
      <c r="AM86" s="803">
        <v>0</v>
      </c>
      <c r="AN86" s="804">
        <v>0</v>
      </c>
      <c r="AO86" s="804">
        <v>0</v>
      </c>
      <c r="AP86" s="805">
        <v>832.68</v>
      </c>
      <c r="AR86" s="805">
        <v>0</v>
      </c>
      <c r="AS86" s="805">
        <v>832.68</v>
      </c>
      <c r="AU86" s="807">
        <v>0</v>
      </c>
      <c r="AW86" s="759" t="s">
        <v>499</v>
      </c>
      <c r="AX86" s="1173">
        <f t="shared" si="2"/>
        <v>108</v>
      </c>
    </row>
    <row r="87" spans="1:50" s="820" customFormat="1" x14ac:dyDescent="0.25">
      <c r="A87" s="759" t="s">
        <v>953</v>
      </c>
      <c r="B87" s="759" t="s">
        <v>500</v>
      </c>
      <c r="C87" s="927" t="s">
        <v>500</v>
      </c>
      <c r="D87" s="809"/>
      <c r="E87" s="809">
        <v>2519477</v>
      </c>
      <c r="F87" s="867">
        <v>2519477</v>
      </c>
      <c r="G87" s="795">
        <v>0</v>
      </c>
      <c r="H87" s="799">
        <v>0</v>
      </c>
      <c r="I87" s="794">
        <v>0</v>
      </c>
      <c r="J87" s="810">
        <v>0</v>
      </c>
      <c r="K87" s="811" t="s">
        <v>766</v>
      </c>
      <c r="M87" s="793">
        <v>0</v>
      </c>
      <c r="N87" s="799">
        <v>0</v>
      </c>
      <c r="O87" s="795">
        <v>0</v>
      </c>
      <c r="P87" s="794">
        <v>0</v>
      </c>
      <c r="Q87" s="796">
        <v>0</v>
      </c>
      <c r="R87" s="797">
        <v>0</v>
      </c>
      <c r="S87" s="794">
        <v>0</v>
      </c>
      <c r="T87" s="795">
        <v>0</v>
      </c>
      <c r="U87" s="794">
        <v>0</v>
      </c>
      <c r="V87" s="801">
        <v>0</v>
      </c>
      <c r="W87" s="802">
        <v>0</v>
      </c>
      <c r="Y87" s="793">
        <v>0</v>
      </c>
      <c r="Z87" s="795">
        <v>0</v>
      </c>
      <c r="AA87" s="795">
        <v>0</v>
      </c>
      <c r="AB87" s="794">
        <v>0</v>
      </c>
      <c r="AC87" s="802">
        <v>0</v>
      </c>
      <c r="AE87" s="793">
        <v>0</v>
      </c>
      <c r="AF87" s="795">
        <v>0</v>
      </c>
      <c r="AG87" s="795">
        <v>0</v>
      </c>
      <c r="AH87" s="794">
        <v>0</v>
      </c>
      <c r="AI87" s="802">
        <v>0</v>
      </c>
      <c r="AK87" s="923">
        <v>0</v>
      </c>
      <c r="AL87" s="803">
        <v>0</v>
      </c>
      <c r="AM87" s="803">
        <v>0</v>
      </c>
      <c r="AN87" s="804">
        <v>0</v>
      </c>
      <c r="AO87" s="804">
        <v>0</v>
      </c>
      <c r="AP87" s="805">
        <v>0</v>
      </c>
      <c r="AR87" s="805">
        <v>0</v>
      </c>
      <c r="AS87" s="805">
        <v>0</v>
      </c>
      <c r="AU87" s="807">
        <v>0</v>
      </c>
      <c r="AW87" s="759" t="s">
        <v>500</v>
      </c>
      <c r="AX87" s="1173">
        <f t="shared" si="2"/>
        <v>0</v>
      </c>
    </row>
    <row r="88" spans="1:50" s="820" customFormat="1" x14ac:dyDescent="0.25">
      <c r="A88" s="759" t="s">
        <v>954</v>
      </c>
      <c r="B88" s="759" t="s">
        <v>502</v>
      </c>
      <c r="C88" s="925" t="s">
        <v>502</v>
      </c>
      <c r="D88" s="809"/>
      <c r="E88" s="809" t="s">
        <v>501</v>
      </c>
      <c r="F88" s="867" t="s">
        <v>501</v>
      </c>
      <c r="G88" s="795">
        <v>0</v>
      </c>
      <c r="H88" s="799">
        <v>0</v>
      </c>
      <c r="I88" s="794">
        <v>0</v>
      </c>
      <c r="J88" s="810">
        <v>0</v>
      </c>
      <c r="K88" s="811" t="s">
        <v>766</v>
      </c>
      <c r="M88" s="793">
        <v>1</v>
      </c>
      <c r="N88" s="799">
        <v>0</v>
      </c>
      <c r="O88" s="795">
        <v>0</v>
      </c>
      <c r="P88" s="794">
        <v>165</v>
      </c>
      <c r="Q88" s="796">
        <v>165</v>
      </c>
      <c r="R88" s="797">
        <v>0</v>
      </c>
      <c r="S88" s="794">
        <v>0</v>
      </c>
      <c r="T88" s="795">
        <v>0</v>
      </c>
      <c r="U88" s="794">
        <v>0</v>
      </c>
      <c r="V88" s="801">
        <v>0</v>
      </c>
      <c r="W88" s="802">
        <v>165</v>
      </c>
      <c r="Y88" s="793">
        <v>0</v>
      </c>
      <c r="Z88" s="795">
        <v>0</v>
      </c>
      <c r="AA88" s="795">
        <v>0</v>
      </c>
      <c r="AB88" s="794">
        <v>0</v>
      </c>
      <c r="AC88" s="802">
        <v>0</v>
      </c>
      <c r="AE88" s="793">
        <v>0</v>
      </c>
      <c r="AF88" s="795">
        <v>0</v>
      </c>
      <c r="AG88" s="795">
        <v>0</v>
      </c>
      <c r="AH88" s="794">
        <v>0</v>
      </c>
      <c r="AI88" s="802">
        <v>0</v>
      </c>
      <c r="AK88" s="923">
        <v>0</v>
      </c>
      <c r="AL88" s="803">
        <v>0</v>
      </c>
      <c r="AM88" s="803">
        <v>0</v>
      </c>
      <c r="AN88" s="804">
        <v>0</v>
      </c>
      <c r="AO88" s="804">
        <v>0</v>
      </c>
      <c r="AP88" s="805">
        <v>0</v>
      </c>
      <c r="AR88" s="805">
        <v>0</v>
      </c>
      <c r="AS88" s="805">
        <v>0</v>
      </c>
      <c r="AU88" s="807">
        <v>0</v>
      </c>
      <c r="AW88" s="759" t="s">
        <v>502</v>
      </c>
      <c r="AX88" s="1173">
        <f t="shared" si="2"/>
        <v>0</v>
      </c>
    </row>
    <row r="89" spans="1:50" s="820" customFormat="1" x14ac:dyDescent="0.25">
      <c r="A89" s="759" t="s">
        <v>955</v>
      </c>
      <c r="B89" s="759" t="s">
        <v>504</v>
      </c>
      <c r="C89" s="930" t="s">
        <v>504</v>
      </c>
      <c r="D89" s="809" t="s">
        <v>956</v>
      </c>
      <c r="E89" s="809" t="s">
        <v>503</v>
      </c>
      <c r="F89" s="867" t="s">
        <v>503</v>
      </c>
      <c r="G89" s="795">
        <v>0</v>
      </c>
      <c r="H89" s="799">
        <v>0</v>
      </c>
      <c r="I89" s="794">
        <v>0</v>
      </c>
      <c r="J89" s="810">
        <v>0</v>
      </c>
      <c r="K89" s="811" t="s">
        <v>766</v>
      </c>
      <c r="M89" s="793">
        <v>0</v>
      </c>
      <c r="N89" s="799">
        <v>0</v>
      </c>
      <c r="O89" s="795">
        <v>0</v>
      </c>
      <c r="P89" s="794">
        <v>0</v>
      </c>
      <c r="Q89" s="796">
        <v>0</v>
      </c>
      <c r="R89" s="797">
        <v>0</v>
      </c>
      <c r="S89" s="794">
        <v>0</v>
      </c>
      <c r="T89" s="795">
        <v>0</v>
      </c>
      <c r="U89" s="794">
        <v>0</v>
      </c>
      <c r="V89" s="801">
        <v>0</v>
      </c>
      <c r="W89" s="802">
        <v>0</v>
      </c>
      <c r="Y89" s="793">
        <v>0</v>
      </c>
      <c r="Z89" s="795">
        <v>0</v>
      </c>
      <c r="AA89" s="795">
        <v>0</v>
      </c>
      <c r="AB89" s="794">
        <v>0</v>
      </c>
      <c r="AC89" s="802">
        <v>0</v>
      </c>
      <c r="AE89" s="793">
        <v>0</v>
      </c>
      <c r="AF89" s="795">
        <v>0</v>
      </c>
      <c r="AG89" s="795">
        <v>0</v>
      </c>
      <c r="AH89" s="794">
        <v>0</v>
      </c>
      <c r="AI89" s="802">
        <v>0</v>
      </c>
      <c r="AK89" s="923">
        <v>0</v>
      </c>
      <c r="AL89" s="803">
        <v>0</v>
      </c>
      <c r="AM89" s="803">
        <v>0</v>
      </c>
      <c r="AN89" s="804">
        <v>0</v>
      </c>
      <c r="AO89" s="804">
        <v>0</v>
      </c>
      <c r="AP89" s="805">
        <v>0</v>
      </c>
      <c r="AR89" s="805">
        <v>0</v>
      </c>
      <c r="AS89" s="805">
        <v>0</v>
      </c>
      <c r="AU89" s="807">
        <v>0</v>
      </c>
      <c r="AW89" s="759" t="s">
        <v>504</v>
      </c>
      <c r="AX89" s="1173">
        <f t="shared" si="2"/>
        <v>0</v>
      </c>
    </row>
    <row r="90" spans="1:50" s="820" customFormat="1" x14ac:dyDescent="0.25">
      <c r="A90" s="759" t="s">
        <v>957</v>
      </c>
      <c r="B90" s="759" t="s">
        <v>505</v>
      </c>
      <c r="C90" s="927" t="s">
        <v>505</v>
      </c>
      <c r="D90" s="809" t="s">
        <v>958</v>
      </c>
      <c r="E90" s="809">
        <v>205852</v>
      </c>
      <c r="F90" s="867">
        <v>205852</v>
      </c>
      <c r="G90" s="795">
        <v>0</v>
      </c>
      <c r="H90" s="799">
        <v>0</v>
      </c>
      <c r="I90" s="794">
        <v>0</v>
      </c>
      <c r="J90" s="810">
        <v>0</v>
      </c>
      <c r="K90" s="811" t="s">
        <v>766</v>
      </c>
      <c r="M90" s="793">
        <v>0</v>
      </c>
      <c r="N90" s="799">
        <v>0</v>
      </c>
      <c r="O90" s="795">
        <v>0</v>
      </c>
      <c r="P90" s="794">
        <v>0</v>
      </c>
      <c r="Q90" s="796">
        <v>0</v>
      </c>
      <c r="R90" s="797">
        <v>0</v>
      </c>
      <c r="S90" s="794">
        <v>0</v>
      </c>
      <c r="T90" s="795">
        <v>0</v>
      </c>
      <c r="U90" s="794">
        <v>0</v>
      </c>
      <c r="V90" s="801">
        <v>0</v>
      </c>
      <c r="W90" s="802">
        <v>0</v>
      </c>
      <c r="Y90" s="793">
        <v>0</v>
      </c>
      <c r="Z90" s="795">
        <v>0</v>
      </c>
      <c r="AA90" s="795">
        <v>0</v>
      </c>
      <c r="AB90" s="794">
        <v>0</v>
      </c>
      <c r="AC90" s="802">
        <v>0</v>
      </c>
      <c r="AE90" s="793">
        <v>0</v>
      </c>
      <c r="AF90" s="795">
        <v>0</v>
      </c>
      <c r="AG90" s="795">
        <v>0</v>
      </c>
      <c r="AH90" s="794">
        <v>0</v>
      </c>
      <c r="AI90" s="802">
        <v>0</v>
      </c>
      <c r="AK90" s="923">
        <v>0</v>
      </c>
      <c r="AL90" s="803">
        <v>0</v>
      </c>
      <c r="AM90" s="803">
        <v>0</v>
      </c>
      <c r="AN90" s="804">
        <v>0</v>
      </c>
      <c r="AO90" s="804">
        <v>0</v>
      </c>
      <c r="AP90" s="805">
        <v>0</v>
      </c>
      <c r="AR90" s="805">
        <v>0</v>
      </c>
      <c r="AS90" s="805">
        <v>0</v>
      </c>
      <c r="AU90" s="807">
        <v>0</v>
      </c>
      <c r="AW90" s="759" t="s">
        <v>505</v>
      </c>
      <c r="AX90" s="1173">
        <f t="shared" si="2"/>
        <v>0</v>
      </c>
    </row>
    <row r="91" spans="1:50" s="820" customFormat="1" x14ac:dyDescent="0.25">
      <c r="A91" s="759" t="s">
        <v>959</v>
      </c>
      <c r="B91" s="759" t="e">
        <v>#N/A</v>
      </c>
      <c r="C91" s="927" t="s">
        <v>506</v>
      </c>
      <c r="D91" s="809"/>
      <c r="E91" s="809">
        <v>205902</v>
      </c>
      <c r="F91" s="867">
        <v>205902</v>
      </c>
      <c r="G91" s="795">
        <v>0</v>
      </c>
      <c r="H91" s="799">
        <v>0</v>
      </c>
      <c r="I91" s="794">
        <v>0</v>
      </c>
      <c r="J91" s="810">
        <v>0</v>
      </c>
      <c r="K91" s="811" t="s">
        <v>766</v>
      </c>
      <c r="M91" s="793">
        <v>0</v>
      </c>
      <c r="N91" s="799">
        <v>0</v>
      </c>
      <c r="O91" s="795">
        <v>0</v>
      </c>
      <c r="P91" s="794">
        <v>0</v>
      </c>
      <c r="Q91" s="796">
        <v>0</v>
      </c>
      <c r="R91" s="797">
        <v>0</v>
      </c>
      <c r="S91" s="794">
        <v>0</v>
      </c>
      <c r="T91" s="795">
        <v>0</v>
      </c>
      <c r="U91" s="794">
        <v>0</v>
      </c>
      <c r="V91" s="801">
        <v>0</v>
      </c>
      <c r="W91" s="802">
        <v>0</v>
      </c>
      <c r="Y91" s="793">
        <v>0</v>
      </c>
      <c r="Z91" s="795">
        <v>0</v>
      </c>
      <c r="AA91" s="795">
        <v>0</v>
      </c>
      <c r="AB91" s="794">
        <v>0</v>
      </c>
      <c r="AC91" s="802">
        <v>0</v>
      </c>
      <c r="AE91" s="793">
        <v>0</v>
      </c>
      <c r="AF91" s="795">
        <v>0</v>
      </c>
      <c r="AG91" s="795">
        <v>0</v>
      </c>
      <c r="AH91" s="794">
        <v>0</v>
      </c>
      <c r="AI91" s="802">
        <v>0</v>
      </c>
      <c r="AK91" s="923">
        <v>0</v>
      </c>
      <c r="AL91" s="803">
        <v>0</v>
      </c>
      <c r="AM91" s="803">
        <v>0</v>
      </c>
      <c r="AN91" s="804">
        <v>0</v>
      </c>
      <c r="AO91" s="804">
        <v>0</v>
      </c>
      <c r="AP91" s="805">
        <v>0</v>
      </c>
      <c r="AR91" s="805">
        <v>0</v>
      </c>
      <c r="AS91" s="805">
        <v>0</v>
      </c>
      <c r="AU91" s="807">
        <v>0</v>
      </c>
      <c r="AW91" s="759" t="s">
        <v>506</v>
      </c>
      <c r="AX91" s="1173">
        <f t="shared" si="2"/>
        <v>0</v>
      </c>
    </row>
    <row r="92" spans="1:50" s="820" customFormat="1" x14ac:dyDescent="0.25">
      <c r="A92" s="759" t="s">
        <v>960</v>
      </c>
      <c r="B92" s="759" t="s">
        <v>507</v>
      </c>
      <c r="C92" s="927" t="s">
        <v>507</v>
      </c>
      <c r="D92" s="809"/>
      <c r="E92" s="809">
        <v>205922</v>
      </c>
      <c r="F92" s="867">
        <v>205922</v>
      </c>
      <c r="G92" s="795">
        <v>252</v>
      </c>
      <c r="H92" s="799">
        <v>210</v>
      </c>
      <c r="I92" s="794">
        <v>165</v>
      </c>
      <c r="J92" s="810">
        <v>627</v>
      </c>
      <c r="K92" s="811" t="s">
        <v>766</v>
      </c>
      <c r="M92" s="793">
        <v>0.88785000000000003</v>
      </c>
      <c r="N92" s="799">
        <v>180</v>
      </c>
      <c r="O92" s="795">
        <v>210</v>
      </c>
      <c r="P92" s="794">
        <v>165</v>
      </c>
      <c r="Q92" s="796">
        <v>555</v>
      </c>
      <c r="R92" s="797">
        <v>0.11215</v>
      </c>
      <c r="S92" s="794">
        <v>28</v>
      </c>
      <c r="T92" s="795">
        <v>24</v>
      </c>
      <c r="U92" s="794">
        <v>19</v>
      </c>
      <c r="V92" s="801">
        <v>71</v>
      </c>
      <c r="W92" s="802">
        <v>626</v>
      </c>
      <c r="Y92" s="793">
        <v>0</v>
      </c>
      <c r="Z92" s="795">
        <v>0</v>
      </c>
      <c r="AA92" s="795">
        <v>0</v>
      </c>
      <c r="AB92" s="794">
        <v>0</v>
      </c>
      <c r="AC92" s="802">
        <v>0</v>
      </c>
      <c r="AE92" s="793">
        <v>0</v>
      </c>
      <c r="AF92" s="795">
        <v>0</v>
      </c>
      <c r="AG92" s="795">
        <v>0</v>
      </c>
      <c r="AH92" s="794">
        <v>0</v>
      </c>
      <c r="AI92" s="802">
        <v>0</v>
      </c>
      <c r="AK92" s="923">
        <v>4834.17</v>
      </c>
      <c r="AL92" s="803">
        <v>0</v>
      </c>
      <c r="AM92" s="803">
        <v>0</v>
      </c>
      <c r="AN92" s="804">
        <v>0</v>
      </c>
      <c r="AO92" s="804">
        <v>0</v>
      </c>
      <c r="AP92" s="805">
        <v>4834.17</v>
      </c>
      <c r="AR92" s="805">
        <v>0</v>
      </c>
      <c r="AS92" s="805">
        <v>4834.17</v>
      </c>
      <c r="AU92" s="807">
        <v>0</v>
      </c>
      <c r="AW92" s="759" t="s">
        <v>507</v>
      </c>
      <c r="AX92" s="1173">
        <f t="shared" si="2"/>
        <v>627</v>
      </c>
    </row>
    <row r="93" spans="1:50" s="820" customFormat="1" x14ac:dyDescent="0.25">
      <c r="A93" s="759" t="s">
        <v>961</v>
      </c>
      <c r="B93" s="759" t="s">
        <v>509</v>
      </c>
      <c r="C93" s="808" t="s">
        <v>509</v>
      </c>
      <c r="D93" s="809" t="s">
        <v>962</v>
      </c>
      <c r="E93" s="809" t="s">
        <v>508</v>
      </c>
      <c r="F93" s="867" t="s">
        <v>508</v>
      </c>
      <c r="G93" s="795">
        <v>0</v>
      </c>
      <c r="H93" s="799">
        <v>0</v>
      </c>
      <c r="I93" s="794">
        <v>0</v>
      </c>
      <c r="J93" s="810">
        <v>0</v>
      </c>
      <c r="K93" s="811" t="s">
        <v>766</v>
      </c>
      <c r="M93" s="793">
        <v>0</v>
      </c>
      <c r="N93" s="799">
        <v>0</v>
      </c>
      <c r="O93" s="795">
        <v>0</v>
      </c>
      <c r="P93" s="794">
        <v>0</v>
      </c>
      <c r="Q93" s="796">
        <v>0</v>
      </c>
      <c r="R93" s="797">
        <v>0</v>
      </c>
      <c r="S93" s="794">
        <v>0</v>
      </c>
      <c r="T93" s="795">
        <v>0</v>
      </c>
      <c r="U93" s="794">
        <v>0</v>
      </c>
      <c r="V93" s="801">
        <v>0</v>
      </c>
      <c r="W93" s="802">
        <v>0</v>
      </c>
      <c r="Y93" s="793">
        <v>0</v>
      </c>
      <c r="Z93" s="795">
        <v>0</v>
      </c>
      <c r="AA93" s="795">
        <v>0</v>
      </c>
      <c r="AB93" s="794">
        <v>0</v>
      </c>
      <c r="AC93" s="802">
        <v>0</v>
      </c>
      <c r="AE93" s="793">
        <v>0</v>
      </c>
      <c r="AF93" s="795">
        <v>0</v>
      </c>
      <c r="AG93" s="795">
        <v>0</v>
      </c>
      <c r="AH93" s="794">
        <v>0</v>
      </c>
      <c r="AI93" s="802">
        <v>0</v>
      </c>
      <c r="AK93" s="923">
        <v>0</v>
      </c>
      <c r="AL93" s="803">
        <v>0</v>
      </c>
      <c r="AM93" s="803">
        <v>0</v>
      </c>
      <c r="AN93" s="804">
        <v>0</v>
      </c>
      <c r="AO93" s="804">
        <v>0</v>
      </c>
      <c r="AP93" s="805">
        <v>0</v>
      </c>
      <c r="AR93" s="805">
        <v>0</v>
      </c>
      <c r="AS93" s="805">
        <v>0</v>
      </c>
      <c r="AU93" s="807">
        <v>0</v>
      </c>
      <c r="AW93" s="759" t="s">
        <v>509</v>
      </c>
      <c r="AX93" s="1173">
        <f t="shared" si="2"/>
        <v>0</v>
      </c>
    </row>
    <row r="94" spans="1:50" s="820" customFormat="1" x14ac:dyDescent="0.25">
      <c r="A94" s="759" t="s">
        <v>963</v>
      </c>
      <c r="B94" s="759" t="s">
        <v>511</v>
      </c>
      <c r="C94" s="931" t="s">
        <v>511</v>
      </c>
      <c r="D94" s="809" t="s">
        <v>964</v>
      </c>
      <c r="E94" s="809" t="s">
        <v>510</v>
      </c>
      <c r="F94" s="867" t="s">
        <v>510</v>
      </c>
      <c r="G94" s="795">
        <v>540</v>
      </c>
      <c r="H94" s="799">
        <v>630</v>
      </c>
      <c r="I94" s="794">
        <v>660</v>
      </c>
      <c r="J94" s="810">
        <v>1830</v>
      </c>
      <c r="K94" s="811" t="s">
        <v>766</v>
      </c>
      <c r="M94" s="793">
        <v>0.43859999999999999</v>
      </c>
      <c r="N94" s="799">
        <v>360</v>
      </c>
      <c r="O94" s="795">
        <v>210</v>
      </c>
      <c r="P94" s="794">
        <v>165</v>
      </c>
      <c r="Q94" s="796">
        <v>735</v>
      </c>
      <c r="R94" s="797">
        <v>0</v>
      </c>
      <c r="S94" s="794">
        <v>0</v>
      </c>
      <c r="T94" s="795">
        <v>0</v>
      </c>
      <c r="U94" s="794">
        <v>0</v>
      </c>
      <c r="V94" s="801">
        <v>0</v>
      </c>
      <c r="W94" s="802">
        <v>735</v>
      </c>
      <c r="Y94" s="793">
        <v>0</v>
      </c>
      <c r="Z94" s="795">
        <v>0</v>
      </c>
      <c r="AA94" s="795">
        <v>0</v>
      </c>
      <c r="AB94" s="794">
        <v>0</v>
      </c>
      <c r="AC94" s="802">
        <v>0</v>
      </c>
      <c r="AE94" s="793">
        <v>0</v>
      </c>
      <c r="AF94" s="795">
        <v>0</v>
      </c>
      <c r="AG94" s="795">
        <v>0</v>
      </c>
      <c r="AH94" s="794">
        <v>0</v>
      </c>
      <c r="AI94" s="802">
        <v>0</v>
      </c>
      <c r="AK94" s="923">
        <v>14109.3</v>
      </c>
      <c r="AL94" s="803">
        <v>0</v>
      </c>
      <c r="AM94" s="803">
        <v>0</v>
      </c>
      <c r="AN94" s="804">
        <v>0</v>
      </c>
      <c r="AO94" s="804">
        <v>0</v>
      </c>
      <c r="AP94" s="805">
        <v>14109.3</v>
      </c>
      <c r="AR94" s="805">
        <v>0</v>
      </c>
      <c r="AS94" s="805">
        <v>14109.3</v>
      </c>
      <c r="AU94" s="807">
        <v>0</v>
      </c>
      <c r="AW94" s="759" t="s">
        <v>511</v>
      </c>
      <c r="AX94" s="1173">
        <f t="shared" si="2"/>
        <v>1830</v>
      </c>
    </row>
    <row r="95" spans="1:50" s="820" customFormat="1" x14ac:dyDescent="0.25">
      <c r="A95" s="759" t="s">
        <v>965</v>
      </c>
      <c r="B95" s="759" t="s">
        <v>512</v>
      </c>
      <c r="C95" s="931" t="s">
        <v>512</v>
      </c>
      <c r="D95" s="809"/>
      <c r="E95" s="932">
        <v>205947</v>
      </c>
      <c r="F95" s="1164">
        <v>205947</v>
      </c>
      <c r="G95" s="795">
        <v>0</v>
      </c>
      <c r="H95" s="799">
        <v>0</v>
      </c>
      <c r="I95" s="794">
        <v>0</v>
      </c>
      <c r="J95" s="810">
        <v>0</v>
      </c>
      <c r="K95" s="811" t="s">
        <v>766</v>
      </c>
      <c r="M95" s="793">
        <v>0</v>
      </c>
      <c r="N95" s="799">
        <v>0</v>
      </c>
      <c r="O95" s="795">
        <v>0</v>
      </c>
      <c r="P95" s="794">
        <v>0</v>
      </c>
      <c r="Q95" s="796">
        <v>0</v>
      </c>
      <c r="R95" s="797">
        <v>0</v>
      </c>
      <c r="S95" s="794">
        <v>0</v>
      </c>
      <c r="T95" s="795">
        <v>0</v>
      </c>
      <c r="U95" s="794">
        <v>0</v>
      </c>
      <c r="V95" s="801">
        <v>0</v>
      </c>
      <c r="W95" s="802">
        <v>0</v>
      </c>
      <c r="Y95" s="793">
        <v>0</v>
      </c>
      <c r="Z95" s="795">
        <v>0</v>
      </c>
      <c r="AA95" s="795">
        <v>0</v>
      </c>
      <c r="AB95" s="794">
        <v>0</v>
      </c>
      <c r="AC95" s="802">
        <v>0</v>
      </c>
      <c r="AE95" s="793">
        <v>0</v>
      </c>
      <c r="AF95" s="795">
        <v>0</v>
      </c>
      <c r="AG95" s="795">
        <v>0</v>
      </c>
      <c r="AH95" s="794">
        <v>0</v>
      </c>
      <c r="AI95" s="802">
        <v>0</v>
      </c>
      <c r="AK95" s="923">
        <v>0</v>
      </c>
      <c r="AL95" s="803">
        <v>0</v>
      </c>
      <c r="AM95" s="803">
        <v>0</v>
      </c>
      <c r="AN95" s="804">
        <v>0</v>
      </c>
      <c r="AO95" s="804">
        <v>0</v>
      </c>
      <c r="AP95" s="805">
        <v>0</v>
      </c>
      <c r="AR95" s="805">
        <v>0</v>
      </c>
      <c r="AS95" s="805">
        <v>0</v>
      </c>
      <c r="AU95" s="807">
        <v>0</v>
      </c>
      <c r="AW95" s="759" t="s">
        <v>512</v>
      </c>
      <c r="AX95" s="1173">
        <f t="shared" si="2"/>
        <v>0</v>
      </c>
    </row>
    <row r="96" spans="1:50" s="820" customFormat="1" x14ac:dyDescent="0.25">
      <c r="A96" s="759" t="s">
        <v>966</v>
      </c>
      <c r="B96" s="759" t="s">
        <v>513</v>
      </c>
      <c r="C96" s="925" t="s">
        <v>513</v>
      </c>
      <c r="D96" s="809" t="s">
        <v>967</v>
      </c>
      <c r="E96" s="809">
        <v>205919</v>
      </c>
      <c r="F96" s="867">
        <v>205919</v>
      </c>
      <c r="G96" s="795">
        <v>0</v>
      </c>
      <c r="H96" s="799">
        <v>0</v>
      </c>
      <c r="I96" s="794">
        <v>0</v>
      </c>
      <c r="J96" s="810">
        <v>0</v>
      </c>
      <c r="K96" s="811" t="s">
        <v>766</v>
      </c>
      <c r="M96" s="793">
        <v>0</v>
      </c>
      <c r="N96" s="799">
        <v>0</v>
      </c>
      <c r="O96" s="795">
        <v>0</v>
      </c>
      <c r="P96" s="794">
        <v>0</v>
      </c>
      <c r="Q96" s="796">
        <v>0</v>
      </c>
      <c r="R96" s="797">
        <v>0</v>
      </c>
      <c r="S96" s="794">
        <v>0</v>
      </c>
      <c r="T96" s="795">
        <v>0</v>
      </c>
      <c r="U96" s="794">
        <v>0</v>
      </c>
      <c r="V96" s="801">
        <v>0</v>
      </c>
      <c r="W96" s="802">
        <v>0</v>
      </c>
      <c r="Y96" s="793">
        <v>0</v>
      </c>
      <c r="Z96" s="795">
        <v>0</v>
      </c>
      <c r="AA96" s="795">
        <v>0</v>
      </c>
      <c r="AB96" s="794">
        <v>0</v>
      </c>
      <c r="AC96" s="802">
        <v>0</v>
      </c>
      <c r="AE96" s="793">
        <v>0</v>
      </c>
      <c r="AF96" s="795">
        <v>0</v>
      </c>
      <c r="AG96" s="795">
        <v>0</v>
      </c>
      <c r="AH96" s="794">
        <v>0</v>
      </c>
      <c r="AI96" s="802">
        <v>0</v>
      </c>
      <c r="AK96" s="923">
        <v>0</v>
      </c>
      <c r="AL96" s="803">
        <v>0</v>
      </c>
      <c r="AM96" s="803">
        <v>0</v>
      </c>
      <c r="AN96" s="804">
        <v>0</v>
      </c>
      <c r="AO96" s="804">
        <v>0</v>
      </c>
      <c r="AP96" s="805">
        <v>0</v>
      </c>
      <c r="AR96" s="805">
        <v>0</v>
      </c>
      <c r="AS96" s="805">
        <v>0</v>
      </c>
      <c r="AU96" s="807">
        <v>0</v>
      </c>
      <c r="AW96" s="759" t="s">
        <v>513</v>
      </c>
      <c r="AX96" s="1173">
        <f t="shared" si="2"/>
        <v>0</v>
      </c>
    </row>
    <row r="97" spans="1:50" s="820" customFormat="1" x14ac:dyDescent="0.25">
      <c r="A97" s="759" t="s">
        <v>968</v>
      </c>
      <c r="B97" s="759" t="s">
        <v>515</v>
      </c>
      <c r="C97" s="925" t="s">
        <v>515</v>
      </c>
      <c r="D97" s="809"/>
      <c r="E97" s="932" t="s">
        <v>514</v>
      </c>
      <c r="F97" s="1164" t="s">
        <v>514</v>
      </c>
      <c r="G97" s="795">
        <v>0</v>
      </c>
      <c r="H97" s="799">
        <v>210</v>
      </c>
      <c r="I97" s="794">
        <v>0</v>
      </c>
      <c r="J97" s="810">
        <v>210</v>
      </c>
      <c r="K97" s="811" t="s">
        <v>766</v>
      </c>
      <c r="M97" s="793">
        <v>0</v>
      </c>
      <c r="N97" s="799">
        <v>0</v>
      </c>
      <c r="O97" s="795">
        <v>0</v>
      </c>
      <c r="P97" s="794">
        <v>0</v>
      </c>
      <c r="Q97" s="796">
        <v>0</v>
      </c>
      <c r="R97" s="797">
        <v>0</v>
      </c>
      <c r="S97" s="794">
        <v>0</v>
      </c>
      <c r="T97" s="795">
        <v>0</v>
      </c>
      <c r="U97" s="794">
        <v>0</v>
      </c>
      <c r="V97" s="801">
        <v>0</v>
      </c>
      <c r="W97" s="802">
        <v>0</v>
      </c>
      <c r="Y97" s="793">
        <v>0</v>
      </c>
      <c r="Z97" s="795">
        <v>0</v>
      </c>
      <c r="AA97" s="795">
        <v>0</v>
      </c>
      <c r="AB97" s="794">
        <v>0</v>
      </c>
      <c r="AC97" s="802">
        <v>0</v>
      </c>
      <c r="AE97" s="793">
        <v>0</v>
      </c>
      <c r="AF97" s="795">
        <v>0</v>
      </c>
      <c r="AG97" s="795">
        <v>0</v>
      </c>
      <c r="AH97" s="794">
        <v>0</v>
      </c>
      <c r="AI97" s="802">
        <v>0</v>
      </c>
      <c r="AK97" s="923">
        <v>1619.1</v>
      </c>
      <c r="AL97" s="803">
        <v>0</v>
      </c>
      <c r="AM97" s="803">
        <v>0</v>
      </c>
      <c r="AN97" s="804">
        <v>0</v>
      </c>
      <c r="AO97" s="804">
        <v>0</v>
      </c>
      <c r="AP97" s="805">
        <v>1619.1</v>
      </c>
      <c r="AR97" s="805">
        <v>0</v>
      </c>
      <c r="AS97" s="805">
        <v>1619.1</v>
      </c>
      <c r="AU97" s="807">
        <v>0</v>
      </c>
      <c r="AW97" s="759" t="s">
        <v>515</v>
      </c>
      <c r="AX97" s="1173">
        <f t="shared" si="2"/>
        <v>210</v>
      </c>
    </row>
    <row r="98" spans="1:50" s="820" customFormat="1" x14ac:dyDescent="0.25">
      <c r="A98" s="759" t="s">
        <v>969</v>
      </c>
      <c r="B98" s="759" t="s">
        <v>517</v>
      </c>
      <c r="C98" s="925" t="s">
        <v>517</v>
      </c>
      <c r="D98" s="809"/>
      <c r="E98" s="809" t="s">
        <v>516</v>
      </c>
      <c r="F98" s="867" t="s">
        <v>516</v>
      </c>
      <c r="G98" s="795">
        <v>0</v>
      </c>
      <c r="H98" s="799">
        <v>0</v>
      </c>
      <c r="I98" s="794">
        <v>0</v>
      </c>
      <c r="J98" s="810">
        <v>0</v>
      </c>
      <c r="K98" s="811" t="s">
        <v>766</v>
      </c>
      <c r="M98" s="793">
        <v>0</v>
      </c>
      <c r="N98" s="799">
        <v>0</v>
      </c>
      <c r="O98" s="795">
        <v>0</v>
      </c>
      <c r="P98" s="794">
        <v>0</v>
      </c>
      <c r="Q98" s="796">
        <v>0</v>
      </c>
      <c r="R98" s="797">
        <v>0</v>
      </c>
      <c r="S98" s="794">
        <v>0</v>
      </c>
      <c r="T98" s="795">
        <v>0</v>
      </c>
      <c r="U98" s="794">
        <v>0</v>
      </c>
      <c r="V98" s="801">
        <v>0</v>
      </c>
      <c r="W98" s="802">
        <v>0</v>
      </c>
      <c r="Y98" s="793">
        <v>0</v>
      </c>
      <c r="Z98" s="795">
        <v>0</v>
      </c>
      <c r="AA98" s="795">
        <v>0</v>
      </c>
      <c r="AB98" s="794">
        <v>0</v>
      </c>
      <c r="AC98" s="802">
        <v>0</v>
      </c>
      <c r="AE98" s="793">
        <v>0</v>
      </c>
      <c r="AF98" s="795">
        <v>0</v>
      </c>
      <c r="AG98" s="795">
        <v>0</v>
      </c>
      <c r="AH98" s="794">
        <v>0</v>
      </c>
      <c r="AI98" s="802">
        <v>0</v>
      </c>
      <c r="AK98" s="923">
        <v>0</v>
      </c>
      <c r="AL98" s="803">
        <v>0</v>
      </c>
      <c r="AM98" s="803">
        <v>0</v>
      </c>
      <c r="AN98" s="804">
        <v>0</v>
      </c>
      <c r="AO98" s="804">
        <v>0</v>
      </c>
      <c r="AP98" s="805">
        <v>0</v>
      </c>
      <c r="AR98" s="805">
        <v>0</v>
      </c>
      <c r="AS98" s="805">
        <v>0</v>
      </c>
      <c r="AU98" s="807">
        <v>0</v>
      </c>
      <c r="AW98" s="759" t="s">
        <v>517</v>
      </c>
      <c r="AX98" s="1173">
        <f t="shared" si="2"/>
        <v>0</v>
      </c>
    </row>
    <row r="99" spans="1:50" s="820" customFormat="1" x14ac:dyDescent="0.25">
      <c r="A99" s="759" t="s">
        <v>970</v>
      </c>
      <c r="B99" s="759" t="s">
        <v>519</v>
      </c>
      <c r="C99" s="925" t="s">
        <v>519</v>
      </c>
      <c r="D99" s="809" t="s">
        <v>971</v>
      </c>
      <c r="E99" s="809" t="s">
        <v>518</v>
      </c>
      <c r="F99" s="867" t="s">
        <v>518</v>
      </c>
      <c r="G99" s="795">
        <v>180</v>
      </c>
      <c r="H99" s="799">
        <v>420</v>
      </c>
      <c r="I99" s="794">
        <v>165</v>
      </c>
      <c r="J99" s="810">
        <v>765</v>
      </c>
      <c r="K99" s="811" t="s">
        <v>766</v>
      </c>
      <c r="M99" s="793">
        <v>0</v>
      </c>
      <c r="N99" s="799">
        <v>0</v>
      </c>
      <c r="O99" s="795">
        <v>0</v>
      </c>
      <c r="P99" s="794">
        <v>0</v>
      </c>
      <c r="Q99" s="796">
        <v>0</v>
      </c>
      <c r="R99" s="797">
        <v>0.35714000000000001</v>
      </c>
      <c r="S99" s="794">
        <v>64</v>
      </c>
      <c r="T99" s="795">
        <v>150</v>
      </c>
      <c r="U99" s="794">
        <v>59</v>
      </c>
      <c r="V99" s="801">
        <v>273</v>
      </c>
      <c r="W99" s="802">
        <v>273</v>
      </c>
      <c r="Y99" s="793">
        <v>0</v>
      </c>
      <c r="Z99" s="795">
        <v>0</v>
      </c>
      <c r="AA99" s="795">
        <v>0</v>
      </c>
      <c r="AB99" s="794">
        <v>0</v>
      </c>
      <c r="AC99" s="802">
        <v>0</v>
      </c>
      <c r="AE99" s="793">
        <v>0</v>
      </c>
      <c r="AF99" s="795">
        <v>0</v>
      </c>
      <c r="AG99" s="795">
        <v>0</v>
      </c>
      <c r="AH99" s="794">
        <v>0</v>
      </c>
      <c r="AI99" s="802">
        <v>0</v>
      </c>
      <c r="AK99" s="923">
        <v>5898.15</v>
      </c>
      <c r="AL99" s="803">
        <v>0</v>
      </c>
      <c r="AM99" s="803">
        <v>0</v>
      </c>
      <c r="AN99" s="804">
        <v>0</v>
      </c>
      <c r="AO99" s="804">
        <v>0</v>
      </c>
      <c r="AP99" s="805">
        <v>5898.15</v>
      </c>
      <c r="AR99" s="805">
        <v>0</v>
      </c>
      <c r="AS99" s="805">
        <v>5898.15</v>
      </c>
      <c r="AU99" s="807">
        <v>0</v>
      </c>
      <c r="AW99" s="759" t="s">
        <v>519</v>
      </c>
      <c r="AX99" s="1173">
        <f t="shared" si="2"/>
        <v>765</v>
      </c>
    </row>
    <row r="100" spans="1:50" s="820" customFormat="1" x14ac:dyDescent="0.25">
      <c r="A100" s="759" t="s">
        <v>972</v>
      </c>
      <c r="B100" s="759" t="s">
        <v>520</v>
      </c>
      <c r="C100" s="927" t="s">
        <v>520</v>
      </c>
      <c r="D100" s="809"/>
      <c r="E100" s="809">
        <v>205879</v>
      </c>
      <c r="F100" s="867">
        <v>205879</v>
      </c>
      <c r="G100" s="795">
        <v>0</v>
      </c>
      <c r="H100" s="799">
        <v>0</v>
      </c>
      <c r="I100" s="794">
        <v>0</v>
      </c>
      <c r="J100" s="810">
        <v>0</v>
      </c>
      <c r="K100" s="811" t="s">
        <v>766</v>
      </c>
      <c r="M100" s="793">
        <v>0</v>
      </c>
      <c r="N100" s="799">
        <v>0</v>
      </c>
      <c r="O100" s="795">
        <v>0</v>
      </c>
      <c r="P100" s="794">
        <v>0</v>
      </c>
      <c r="Q100" s="796">
        <v>0</v>
      </c>
      <c r="R100" s="797">
        <v>0</v>
      </c>
      <c r="S100" s="794">
        <v>0</v>
      </c>
      <c r="T100" s="795">
        <v>0</v>
      </c>
      <c r="U100" s="794">
        <v>0</v>
      </c>
      <c r="V100" s="801">
        <v>0</v>
      </c>
      <c r="W100" s="802">
        <v>0</v>
      </c>
      <c r="Y100" s="793">
        <v>0</v>
      </c>
      <c r="Z100" s="795">
        <v>0</v>
      </c>
      <c r="AA100" s="795">
        <v>0</v>
      </c>
      <c r="AB100" s="794">
        <v>0</v>
      </c>
      <c r="AC100" s="802">
        <v>0</v>
      </c>
      <c r="AE100" s="793">
        <v>0</v>
      </c>
      <c r="AF100" s="795">
        <v>0</v>
      </c>
      <c r="AG100" s="795">
        <v>0</v>
      </c>
      <c r="AH100" s="794">
        <v>0</v>
      </c>
      <c r="AI100" s="802">
        <v>0</v>
      </c>
      <c r="AK100" s="923">
        <v>0</v>
      </c>
      <c r="AL100" s="803">
        <v>0</v>
      </c>
      <c r="AM100" s="803">
        <v>0</v>
      </c>
      <c r="AN100" s="804">
        <v>0</v>
      </c>
      <c r="AO100" s="804">
        <v>0</v>
      </c>
      <c r="AP100" s="805">
        <v>0</v>
      </c>
      <c r="AR100" s="805">
        <v>0</v>
      </c>
      <c r="AS100" s="805">
        <v>0</v>
      </c>
      <c r="AU100" s="807">
        <v>0</v>
      </c>
      <c r="AW100" s="759" t="s">
        <v>520</v>
      </c>
      <c r="AX100" s="1173">
        <f t="shared" si="2"/>
        <v>0</v>
      </c>
    </row>
    <row r="101" spans="1:50" s="820" customFormat="1" x14ac:dyDescent="0.25">
      <c r="A101" s="759" t="s">
        <v>973</v>
      </c>
      <c r="B101" s="759" t="s">
        <v>522</v>
      </c>
      <c r="C101" s="925" t="s">
        <v>522</v>
      </c>
      <c r="D101" s="809"/>
      <c r="E101" s="809" t="s">
        <v>521</v>
      </c>
      <c r="F101" s="867" t="s">
        <v>521</v>
      </c>
      <c r="G101" s="795">
        <v>180</v>
      </c>
      <c r="H101" s="799">
        <v>0</v>
      </c>
      <c r="I101" s="794">
        <v>165</v>
      </c>
      <c r="J101" s="810">
        <v>345</v>
      </c>
      <c r="K101" s="811" t="s">
        <v>766</v>
      </c>
      <c r="M101" s="793">
        <v>1</v>
      </c>
      <c r="N101" s="799">
        <v>180</v>
      </c>
      <c r="O101" s="795">
        <v>0</v>
      </c>
      <c r="P101" s="794">
        <v>165</v>
      </c>
      <c r="Q101" s="796">
        <v>345</v>
      </c>
      <c r="R101" s="797">
        <v>0</v>
      </c>
      <c r="S101" s="794">
        <v>0</v>
      </c>
      <c r="T101" s="795">
        <v>0</v>
      </c>
      <c r="U101" s="794">
        <v>0</v>
      </c>
      <c r="V101" s="801">
        <v>0</v>
      </c>
      <c r="W101" s="802">
        <v>345</v>
      </c>
      <c r="Y101" s="793">
        <v>0</v>
      </c>
      <c r="Z101" s="795">
        <v>0</v>
      </c>
      <c r="AA101" s="795">
        <v>0</v>
      </c>
      <c r="AB101" s="794">
        <v>0</v>
      </c>
      <c r="AC101" s="802">
        <v>0</v>
      </c>
      <c r="AE101" s="793">
        <v>0</v>
      </c>
      <c r="AF101" s="795">
        <v>0</v>
      </c>
      <c r="AG101" s="795">
        <v>0</v>
      </c>
      <c r="AH101" s="794">
        <v>0</v>
      </c>
      <c r="AI101" s="802">
        <v>0</v>
      </c>
      <c r="AK101" s="923">
        <v>2659.95</v>
      </c>
      <c r="AL101" s="803">
        <v>0</v>
      </c>
      <c r="AM101" s="803">
        <v>0</v>
      </c>
      <c r="AN101" s="804">
        <v>0</v>
      </c>
      <c r="AO101" s="804">
        <v>0</v>
      </c>
      <c r="AP101" s="805">
        <v>2659.95</v>
      </c>
      <c r="AR101" s="805">
        <v>0</v>
      </c>
      <c r="AS101" s="805">
        <v>2659.95</v>
      </c>
      <c r="AU101" s="807">
        <v>0</v>
      </c>
      <c r="AW101" s="759" t="s">
        <v>522</v>
      </c>
      <c r="AX101" s="1173">
        <f t="shared" si="2"/>
        <v>345</v>
      </c>
    </row>
    <row r="102" spans="1:50" s="820" customFormat="1" x14ac:dyDescent="0.25">
      <c r="A102" s="759" t="s">
        <v>974</v>
      </c>
      <c r="B102" s="759" t="s">
        <v>524</v>
      </c>
      <c r="C102" s="925" t="s">
        <v>524</v>
      </c>
      <c r="D102" s="809" t="s">
        <v>975</v>
      </c>
      <c r="E102" s="809" t="s">
        <v>523</v>
      </c>
      <c r="F102" s="867" t="s">
        <v>523</v>
      </c>
      <c r="G102" s="795">
        <v>180</v>
      </c>
      <c r="H102" s="799">
        <v>0</v>
      </c>
      <c r="I102" s="794">
        <v>165</v>
      </c>
      <c r="J102" s="810">
        <v>345</v>
      </c>
      <c r="K102" s="811" t="s">
        <v>766</v>
      </c>
      <c r="M102" s="793">
        <v>0</v>
      </c>
      <c r="N102" s="799">
        <v>0</v>
      </c>
      <c r="O102" s="795">
        <v>0</v>
      </c>
      <c r="P102" s="794">
        <v>0</v>
      </c>
      <c r="Q102" s="796">
        <v>0</v>
      </c>
      <c r="R102" s="797">
        <v>0</v>
      </c>
      <c r="S102" s="794">
        <v>0</v>
      </c>
      <c r="T102" s="795">
        <v>0</v>
      </c>
      <c r="U102" s="794">
        <v>0</v>
      </c>
      <c r="V102" s="801">
        <v>0</v>
      </c>
      <c r="W102" s="802">
        <v>0</v>
      </c>
      <c r="Y102" s="793">
        <v>0</v>
      </c>
      <c r="Z102" s="795">
        <v>0</v>
      </c>
      <c r="AA102" s="795">
        <v>0</v>
      </c>
      <c r="AB102" s="794">
        <v>0</v>
      </c>
      <c r="AC102" s="802">
        <v>0</v>
      </c>
      <c r="AE102" s="793">
        <v>0</v>
      </c>
      <c r="AF102" s="795">
        <v>0</v>
      </c>
      <c r="AG102" s="795">
        <v>0</v>
      </c>
      <c r="AH102" s="794">
        <v>0</v>
      </c>
      <c r="AI102" s="802">
        <v>0</v>
      </c>
      <c r="AK102" s="923">
        <v>2659.95</v>
      </c>
      <c r="AL102" s="803">
        <v>0</v>
      </c>
      <c r="AM102" s="803">
        <v>0</v>
      </c>
      <c r="AN102" s="804">
        <v>0</v>
      </c>
      <c r="AO102" s="804">
        <v>0</v>
      </c>
      <c r="AP102" s="805">
        <v>2659.95</v>
      </c>
      <c r="AR102" s="805">
        <v>0</v>
      </c>
      <c r="AS102" s="805">
        <v>2659.95</v>
      </c>
      <c r="AU102" s="807">
        <v>0</v>
      </c>
      <c r="AW102" s="759" t="s">
        <v>524</v>
      </c>
      <c r="AX102" s="1173">
        <f t="shared" si="2"/>
        <v>345</v>
      </c>
    </row>
    <row r="103" spans="1:50" s="820" customFormat="1" x14ac:dyDescent="0.25">
      <c r="A103" s="759" t="s">
        <v>976</v>
      </c>
      <c r="B103" s="759" t="s">
        <v>526</v>
      </c>
      <c r="C103" s="925" t="s">
        <v>526</v>
      </c>
      <c r="D103" s="809" t="s">
        <v>977</v>
      </c>
      <c r="E103" s="809" t="s">
        <v>525</v>
      </c>
      <c r="F103" s="867" t="s">
        <v>525</v>
      </c>
      <c r="G103" s="795">
        <v>0</v>
      </c>
      <c r="H103" s="799">
        <v>420</v>
      </c>
      <c r="I103" s="794">
        <v>0</v>
      </c>
      <c r="J103" s="810">
        <v>420</v>
      </c>
      <c r="K103" s="811" t="s">
        <v>766</v>
      </c>
      <c r="M103" s="793">
        <v>0</v>
      </c>
      <c r="N103" s="799">
        <v>0</v>
      </c>
      <c r="O103" s="795">
        <v>0</v>
      </c>
      <c r="P103" s="794">
        <v>0</v>
      </c>
      <c r="Q103" s="796">
        <v>0</v>
      </c>
      <c r="R103" s="797">
        <v>0.5</v>
      </c>
      <c r="S103" s="794">
        <v>0</v>
      </c>
      <c r="T103" s="795">
        <v>210</v>
      </c>
      <c r="U103" s="794">
        <v>0</v>
      </c>
      <c r="V103" s="801">
        <v>210</v>
      </c>
      <c r="W103" s="802">
        <v>210</v>
      </c>
      <c r="Y103" s="793">
        <v>0</v>
      </c>
      <c r="Z103" s="795">
        <v>0</v>
      </c>
      <c r="AA103" s="795">
        <v>0</v>
      </c>
      <c r="AB103" s="794">
        <v>0</v>
      </c>
      <c r="AC103" s="802">
        <v>0</v>
      </c>
      <c r="AE103" s="793">
        <v>0</v>
      </c>
      <c r="AF103" s="795">
        <v>0</v>
      </c>
      <c r="AG103" s="795">
        <v>0</v>
      </c>
      <c r="AH103" s="794">
        <v>0</v>
      </c>
      <c r="AI103" s="802">
        <v>0</v>
      </c>
      <c r="AK103" s="923">
        <v>3238.2</v>
      </c>
      <c r="AL103" s="803">
        <v>0</v>
      </c>
      <c r="AM103" s="803">
        <v>0</v>
      </c>
      <c r="AN103" s="804">
        <v>0</v>
      </c>
      <c r="AO103" s="804">
        <v>0</v>
      </c>
      <c r="AP103" s="805">
        <v>3238.2</v>
      </c>
      <c r="AR103" s="805">
        <v>0</v>
      </c>
      <c r="AS103" s="805">
        <v>3238.2</v>
      </c>
      <c r="AU103" s="807">
        <v>0</v>
      </c>
      <c r="AW103" s="759" t="s">
        <v>526</v>
      </c>
      <c r="AX103" s="1173">
        <f t="shared" si="2"/>
        <v>420</v>
      </c>
    </row>
    <row r="104" spans="1:50" s="820" customFormat="1" x14ac:dyDescent="0.25">
      <c r="A104" s="759" t="s">
        <v>978</v>
      </c>
      <c r="B104" s="759" t="s">
        <v>528</v>
      </c>
      <c r="C104" s="925" t="s">
        <v>528</v>
      </c>
      <c r="D104" s="809" t="s">
        <v>979</v>
      </c>
      <c r="E104" s="809">
        <v>205849</v>
      </c>
      <c r="F104" s="867" t="s">
        <v>527</v>
      </c>
      <c r="G104" s="795">
        <v>0</v>
      </c>
      <c r="H104" s="799">
        <v>0</v>
      </c>
      <c r="I104" s="794">
        <v>0</v>
      </c>
      <c r="J104" s="810">
        <v>0</v>
      </c>
      <c r="K104" s="811" t="s">
        <v>766</v>
      </c>
      <c r="M104" s="793">
        <v>0</v>
      </c>
      <c r="N104" s="799">
        <v>0</v>
      </c>
      <c r="O104" s="795">
        <v>0</v>
      </c>
      <c r="P104" s="794">
        <v>0</v>
      </c>
      <c r="Q104" s="796">
        <v>0</v>
      </c>
      <c r="R104" s="797">
        <v>0</v>
      </c>
      <c r="S104" s="794">
        <v>0</v>
      </c>
      <c r="T104" s="795">
        <v>0</v>
      </c>
      <c r="U104" s="794">
        <v>0</v>
      </c>
      <c r="V104" s="801">
        <v>0</v>
      </c>
      <c r="W104" s="802">
        <v>0</v>
      </c>
      <c r="Y104" s="793">
        <v>0</v>
      </c>
      <c r="Z104" s="795">
        <v>0</v>
      </c>
      <c r="AA104" s="795">
        <v>0</v>
      </c>
      <c r="AB104" s="794">
        <v>0</v>
      </c>
      <c r="AC104" s="802">
        <v>0</v>
      </c>
      <c r="AE104" s="793">
        <v>0</v>
      </c>
      <c r="AF104" s="795">
        <v>0</v>
      </c>
      <c r="AG104" s="795">
        <v>0</v>
      </c>
      <c r="AH104" s="794">
        <v>0</v>
      </c>
      <c r="AI104" s="802">
        <v>0</v>
      </c>
      <c r="AK104" s="923">
        <v>0</v>
      </c>
      <c r="AL104" s="803">
        <v>0</v>
      </c>
      <c r="AM104" s="803">
        <v>0</v>
      </c>
      <c r="AN104" s="804">
        <v>0</v>
      </c>
      <c r="AO104" s="804">
        <v>0</v>
      </c>
      <c r="AP104" s="805">
        <v>0</v>
      </c>
      <c r="AR104" s="805">
        <v>0</v>
      </c>
      <c r="AS104" s="805">
        <v>0</v>
      </c>
      <c r="AU104" s="807">
        <v>0</v>
      </c>
      <c r="AW104" s="759" t="s">
        <v>528</v>
      </c>
      <c r="AX104" s="1173">
        <f t="shared" si="2"/>
        <v>0</v>
      </c>
    </row>
    <row r="105" spans="1:50" s="820" customFormat="1" x14ac:dyDescent="0.25">
      <c r="A105" s="759" t="s">
        <v>1186</v>
      </c>
      <c r="B105" s="759" t="s">
        <v>529</v>
      </c>
      <c r="C105" s="925" t="s">
        <v>1187</v>
      </c>
      <c r="D105" s="809"/>
      <c r="E105" s="809">
        <v>639312</v>
      </c>
      <c r="F105" s="867">
        <v>2694333</v>
      </c>
      <c r="G105" s="1174">
        <v>90</v>
      </c>
      <c r="H105" s="1175">
        <v>210</v>
      </c>
      <c r="I105" s="1176">
        <v>165</v>
      </c>
      <c r="J105" s="810">
        <v>465</v>
      </c>
      <c r="K105" s="811" t="s">
        <v>766</v>
      </c>
      <c r="M105" s="793">
        <v>0.53125</v>
      </c>
      <c r="N105" s="799">
        <v>90</v>
      </c>
      <c r="O105" s="795">
        <v>0</v>
      </c>
      <c r="P105" s="794">
        <v>165</v>
      </c>
      <c r="Q105" s="796">
        <v>255</v>
      </c>
      <c r="R105" s="797">
        <v>0</v>
      </c>
      <c r="S105" s="794">
        <v>0</v>
      </c>
      <c r="T105" s="795">
        <v>0</v>
      </c>
      <c r="U105" s="794">
        <v>0</v>
      </c>
      <c r="V105" s="801">
        <v>0</v>
      </c>
      <c r="W105" s="802">
        <v>255</v>
      </c>
      <c r="Y105" s="793">
        <v>0</v>
      </c>
      <c r="Z105" s="795">
        <v>0</v>
      </c>
      <c r="AA105" s="795">
        <v>0</v>
      </c>
      <c r="AB105" s="794">
        <v>0</v>
      </c>
      <c r="AC105" s="802">
        <v>0</v>
      </c>
      <c r="AE105" s="793">
        <v>0</v>
      </c>
      <c r="AF105" s="795">
        <v>0</v>
      </c>
      <c r="AG105" s="795">
        <v>0</v>
      </c>
      <c r="AH105" s="794">
        <v>0</v>
      </c>
      <c r="AI105" s="802">
        <v>0</v>
      </c>
      <c r="AK105" s="1177">
        <v>3585.15</v>
      </c>
      <c r="AL105" s="803">
        <v>0</v>
      </c>
      <c r="AM105" s="803">
        <v>0</v>
      </c>
      <c r="AN105" s="804">
        <v>0</v>
      </c>
      <c r="AO105" s="804">
        <v>0</v>
      </c>
      <c r="AP105" s="805">
        <v>3585.15</v>
      </c>
      <c r="AR105" s="805">
        <v>0</v>
      </c>
      <c r="AS105" s="805">
        <v>3585.15</v>
      </c>
      <c r="AU105" s="807">
        <v>0</v>
      </c>
      <c r="AW105" s="759" t="e">
        <v>#N/A</v>
      </c>
      <c r="AX105" s="1173">
        <f t="shared" si="2"/>
        <v>465</v>
      </c>
    </row>
    <row r="106" spans="1:50" s="820" customFormat="1" x14ac:dyDescent="0.25">
      <c r="A106" s="759" t="s">
        <v>980</v>
      </c>
      <c r="B106" s="759" t="s">
        <v>529</v>
      </c>
      <c r="C106" s="925" t="s">
        <v>529</v>
      </c>
      <c r="D106" s="809"/>
      <c r="E106" s="809">
        <v>639307</v>
      </c>
      <c r="F106" s="867">
        <v>2617229</v>
      </c>
      <c r="G106" s="795">
        <v>0</v>
      </c>
      <c r="H106" s="799">
        <v>0</v>
      </c>
      <c r="I106" s="794">
        <v>0</v>
      </c>
      <c r="J106" s="810">
        <v>0</v>
      </c>
      <c r="K106" s="811" t="s">
        <v>766</v>
      </c>
      <c r="M106" s="793">
        <v>0</v>
      </c>
      <c r="N106" s="799">
        <v>0</v>
      </c>
      <c r="O106" s="795">
        <v>0</v>
      </c>
      <c r="P106" s="794">
        <v>0</v>
      </c>
      <c r="Q106" s="796">
        <v>0</v>
      </c>
      <c r="R106" s="797">
        <v>0</v>
      </c>
      <c r="S106" s="794">
        <v>0</v>
      </c>
      <c r="T106" s="795">
        <v>0</v>
      </c>
      <c r="U106" s="794">
        <v>0</v>
      </c>
      <c r="V106" s="801">
        <v>0</v>
      </c>
      <c r="W106" s="802">
        <v>0</v>
      </c>
      <c r="Y106" s="793">
        <v>0</v>
      </c>
      <c r="Z106" s="795">
        <v>0</v>
      </c>
      <c r="AA106" s="795">
        <v>0</v>
      </c>
      <c r="AB106" s="794">
        <v>0</v>
      </c>
      <c r="AC106" s="802">
        <v>0</v>
      </c>
      <c r="AE106" s="793">
        <v>0</v>
      </c>
      <c r="AF106" s="795">
        <v>0</v>
      </c>
      <c r="AG106" s="795">
        <v>0</v>
      </c>
      <c r="AH106" s="794">
        <v>0</v>
      </c>
      <c r="AI106" s="802">
        <v>0</v>
      </c>
      <c r="AK106" s="923">
        <v>0</v>
      </c>
      <c r="AL106" s="803">
        <v>0</v>
      </c>
      <c r="AM106" s="803">
        <v>0</v>
      </c>
      <c r="AN106" s="804">
        <v>0</v>
      </c>
      <c r="AO106" s="804">
        <v>0</v>
      </c>
      <c r="AP106" s="805">
        <v>0</v>
      </c>
      <c r="AR106" s="805">
        <v>0</v>
      </c>
      <c r="AS106" s="805">
        <v>0</v>
      </c>
      <c r="AU106" s="807">
        <v>0</v>
      </c>
      <c r="AW106" s="759" t="s">
        <v>529</v>
      </c>
      <c r="AX106" s="1173">
        <f t="shared" si="2"/>
        <v>0</v>
      </c>
    </row>
    <row r="107" spans="1:50" s="820" customFormat="1" x14ac:dyDescent="0.25">
      <c r="A107" s="759" t="s">
        <v>981</v>
      </c>
      <c r="B107" s="759" t="s">
        <v>532</v>
      </c>
      <c r="C107" s="925" t="s">
        <v>532</v>
      </c>
      <c r="D107" s="809"/>
      <c r="E107" s="928">
        <v>2559906</v>
      </c>
      <c r="F107" s="1162">
        <v>2559906</v>
      </c>
      <c r="G107" s="795">
        <v>0</v>
      </c>
      <c r="H107" s="799">
        <v>210</v>
      </c>
      <c r="I107" s="794">
        <v>0</v>
      </c>
      <c r="J107" s="810">
        <v>210</v>
      </c>
      <c r="K107" s="811" t="s">
        <v>766</v>
      </c>
      <c r="M107" s="793">
        <v>0</v>
      </c>
      <c r="N107" s="799">
        <v>0</v>
      </c>
      <c r="O107" s="795">
        <v>0</v>
      </c>
      <c r="P107" s="794">
        <v>0</v>
      </c>
      <c r="Q107" s="796">
        <v>0</v>
      </c>
      <c r="R107" s="797">
        <v>0</v>
      </c>
      <c r="S107" s="794">
        <v>0</v>
      </c>
      <c r="T107" s="795">
        <v>0</v>
      </c>
      <c r="U107" s="794">
        <v>0</v>
      </c>
      <c r="V107" s="801">
        <v>0</v>
      </c>
      <c r="W107" s="802">
        <v>0</v>
      </c>
      <c r="Y107" s="793">
        <v>0</v>
      </c>
      <c r="Z107" s="795">
        <v>0</v>
      </c>
      <c r="AA107" s="795">
        <v>0</v>
      </c>
      <c r="AB107" s="794">
        <v>0</v>
      </c>
      <c r="AC107" s="802">
        <v>0</v>
      </c>
      <c r="AE107" s="793">
        <v>0</v>
      </c>
      <c r="AF107" s="795">
        <v>0</v>
      </c>
      <c r="AG107" s="795">
        <v>0</v>
      </c>
      <c r="AH107" s="794">
        <v>0</v>
      </c>
      <c r="AI107" s="802">
        <v>0</v>
      </c>
      <c r="AK107" s="923">
        <v>1619.1</v>
      </c>
      <c r="AL107" s="803">
        <v>0</v>
      </c>
      <c r="AM107" s="803">
        <v>0</v>
      </c>
      <c r="AN107" s="804">
        <v>0</v>
      </c>
      <c r="AO107" s="804">
        <v>0</v>
      </c>
      <c r="AP107" s="805">
        <v>1619.1</v>
      </c>
      <c r="AR107" s="805">
        <v>0</v>
      </c>
      <c r="AS107" s="805">
        <v>1619.1</v>
      </c>
      <c r="AU107" s="807">
        <v>0</v>
      </c>
      <c r="AW107" s="759" t="s">
        <v>532</v>
      </c>
      <c r="AX107" s="1173">
        <f t="shared" si="2"/>
        <v>210</v>
      </c>
    </row>
    <row r="108" spans="1:50" s="820" customFormat="1" x14ac:dyDescent="0.25">
      <c r="A108" s="759" t="s">
        <v>982</v>
      </c>
      <c r="B108" s="759" t="s">
        <v>534</v>
      </c>
      <c r="C108" s="927" t="s">
        <v>534</v>
      </c>
      <c r="D108" s="809"/>
      <c r="E108" s="809" t="s">
        <v>533</v>
      </c>
      <c r="F108" s="867" t="s">
        <v>533</v>
      </c>
      <c r="G108" s="795">
        <v>180</v>
      </c>
      <c r="H108" s="799">
        <v>0</v>
      </c>
      <c r="I108" s="794">
        <v>165</v>
      </c>
      <c r="J108" s="810">
        <v>345</v>
      </c>
      <c r="K108" s="811" t="s">
        <v>766</v>
      </c>
      <c r="M108" s="793">
        <v>0</v>
      </c>
      <c r="N108" s="799">
        <v>0</v>
      </c>
      <c r="O108" s="795">
        <v>0</v>
      </c>
      <c r="P108" s="794">
        <v>0</v>
      </c>
      <c r="Q108" s="796">
        <v>0</v>
      </c>
      <c r="R108" s="797">
        <v>0.52173999999999998</v>
      </c>
      <c r="S108" s="794">
        <v>94</v>
      </c>
      <c r="T108" s="795">
        <v>0</v>
      </c>
      <c r="U108" s="794">
        <v>86</v>
      </c>
      <c r="V108" s="801">
        <v>180</v>
      </c>
      <c r="W108" s="802">
        <v>180</v>
      </c>
      <c r="Y108" s="793">
        <v>0</v>
      </c>
      <c r="Z108" s="795">
        <v>0</v>
      </c>
      <c r="AA108" s="795">
        <v>0</v>
      </c>
      <c r="AB108" s="794">
        <v>0</v>
      </c>
      <c r="AC108" s="802">
        <v>0</v>
      </c>
      <c r="AE108" s="793">
        <v>0</v>
      </c>
      <c r="AF108" s="795">
        <v>0</v>
      </c>
      <c r="AG108" s="795">
        <v>0</v>
      </c>
      <c r="AH108" s="794">
        <v>0</v>
      </c>
      <c r="AI108" s="802">
        <v>0</v>
      </c>
      <c r="AK108" s="923">
        <v>2659.95</v>
      </c>
      <c r="AL108" s="803">
        <v>0</v>
      </c>
      <c r="AM108" s="803">
        <v>0</v>
      </c>
      <c r="AN108" s="804">
        <v>0</v>
      </c>
      <c r="AO108" s="804">
        <v>0</v>
      </c>
      <c r="AP108" s="805">
        <v>2659.95</v>
      </c>
      <c r="AR108" s="805">
        <v>0</v>
      </c>
      <c r="AS108" s="805">
        <v>2659.95</v>
      </c>
      <c r="AU108" s="807">
        <v>0</v>
      </c>
      <c r="AW108" s="759" t="s">
        <v>534</v>
      </c>
      <c r="AX108" s="1173">
        <f t="shared" si="2"/>
        <v>345</v>
      </c>
    </row>
    <row r="109" spans="1:50" s="820" customFormat="1" x14ac:dyDescent="0.25">
      <c r="A109" s="759" t="s">
        <v>983</v>
      </c>
      <c r="B109" s="759" t="s">
        <v>535</v>
      </c>
      <c r="C109" s="927" t="s">
        <v>535</v>
      </c>
      <c r="D109" s="809"/>
      <c r="E109" s="809">
        <v>2562992</v>
      </c>
      <c r="F109" s="867">
        <v>2562992</v>
      </c>
      <c r="G109" s="795">
        <v>0</v>
      </c>
      <c r="H109" s="799">
        <v>0</v>
      </c>
      <c r="I109" s="794">
        <v>0</v>
      </c>
      <c r="J109" s="810">
        <v>0</v>
      </c>
      <c r="K109" s="811" t="s">
        <v>766</v>
      </c>
      <c r="M109" s="793">
        <v>0</v>
      </c>
      <c r="N109" s="799">
        <v>0</v>
      </c>
      <c r="O109" s="795">
        <v>0</v>
      </c>
      <c r="P109" s="794">
        <v>0</v>
      </c>
      <c r="Q109" s="796">
        <v>0</v>
      </c>
      <c r="R109" s="797">
        <v>0</v>
      </c>
      <c r="S109" s="794">
        <v>0</v>
      </c>
      <c r="T109" s="795">
        <v>0</v>
      </c>
      <c r="U109" s="794">
        <v>0</v>
      </c>
      <c r="V109" s="801">
        <v>0</v>
      </c>
      <c r="W109" s="802">
        <v>0</v>
      </c>
      <c r="Y109" s="793">
        <v>0</v>
      </c>
      <c r="Z109" s="795">
        <v>0</v>
      </c>
      <c r="AA109" s="795">
        <v>0</v>
      </c>
      <c r="AB109" s="794">
        <v>0</v>
      </c>
      <c r="AC109" s="802">
        <v>0</v>
      </c>
      <c r="AE109" s="793">
        <v>0</v>
      </c>
      <c r="AF109" s="795">
        <v>0</v>
      </c>
      <c r="AG109" s="795">
        <v>0</v>
      </c>
      <c r="AH109" s="794">
        <v>0</v>
      </c>
      <c r="AI109" s="802">
        <v>0</v>
      </c>
      <c r="AK109" s="923">
        <v>0</v>
      </c>
      <c r="AL109" s="803">
        <v>0</v>
      </c>
      <c r="AM109" s="803">
        <v>0</v>
      </c>
      <c r="AN109" s="804">
        <v>0</v>
      </c>
      <c r="AO109" s="804">
        <v>0</v>
      </c>
      <c r="AP109" s="805">
        <v>0</v>
      </c>
      <c r="AR109" s="805">
        <v>0</v>
      </c>
      <c r="AS109" s="805">
        <v>0</v>
      </c>
      <c r="AU109" s="807">
        <v>0</v>
      </c>
      <c r="AW109" s="759" t="s">
        <v>535</v>
      </c>
      <c r="AX109" s="1173">
        <f t="shared" si="2"/>
        <v>0</v>
      </c>
    </row>
    <row r="110" spans="1:50" s="820" customFormat="1" x14ac:dyDescent="0.25">
      <c r="A110" s="759" t="s">
        <v>1191</v>
      </c>
      <c r="B110" s="759" t="s">
        <v>1192</v>
      </c>
      <c r="C110" s="927" t="s">
        <v>1192</v>
      </c>
      <c r="D110" s="809"/>
      <c r="E110" s="809" t="s">
        <v>1193</v>
      </c>
      <c r="F110" s="867" t="s">
        <v>1193</v>
      </c>
      <c r="G110" s="1174">
        <v>180</v>
      </c>
      <c r="H110" s="1175">
        <v>210</v>
      </c>
      <c r="I110" s="1176">
        <v>165</v>
      </c>
      <c r="J110" s="810">
        <v>555</v>
      </c>
      <c r="K110" s="811" t="s">
        <v>766</v>
      </c>
      <c r="M110" s="793">
        <v>0</v>
      </c>
      <c r="N110" s="799">
        <v>180</v>
      </c>
      <c r="O110" s="795">
        <v>210</v>
      </c>
      <c r="P110" s="794">
        <v>0</v>
      </c>
      <c r="Q110" s="796">
        <v>390</v>
      </c>
      <c r="R110" s="797">
        <v>0</v>
      </c>
      <c r="S110" s="794">
        <v>0</v>
      </c>
      <c r="T110" s="795">
        <v>0</v>
      </c>
      <c r="U110" s="794">
        <v>0</v>
      </c>
      <c r="V110" s="801">
        <v>0</v>
      </c>
      <c r="W110" s="802">
        <v>390</v>
      </c>
      <c r="Y110" s="793">
        <v>0</v>
      </c>
      <c r="Z110" s="795">
        <v>0</v>
      </c>
      <c r="AA110" s="795">
        <v>0</v>
      </c>
      <c r="AB110" s="794">
        <v>0</v>
      </c>
      <c r="AC110" s="802">
        <v>0</v>
      </c>
      <c r="AE110" s="793">
        <v>0</v>
      </c>
      <c r="AF110" s="795">
        <v>0</v>
      </c>
      <c r="AG110" s="795">
        <v>0</v>
      </c>
      <c r="AH110" s="794">
        <v>0</v>
      </c>
      <c r="AI110" s="802">
        <v>0</v>
      </c>
      <c r="AK110" s="1177">
        <v>4279.05</v>
      </c>
      <c r="AL110" s="803">
        <v>0</v>
      </c>
      <c r="AM110" s="803">
        <v>0</v>
      </c>
      <c r="AN110" s="804">
        <v>0</v>
      </c>
      <c r="AO110" s="804">
        <v>0</v>
      </c>
      <c r="AP110" s="805">
        <v>4279.05</v>
      </c>
      <c r="AR110" s="805">
        <v>0</v>
      </c>
      <c r="AS110" s="805">
        <v>4279.05</v>
      </c>
      <c r="AU110" s="807">
        <v>0</v>
      </c>
      <c r="AW110" s="759" t="e">
        <v>#N/A</v>
      </c>
      <c r="AX110" s="1173">
        <f t="shared" si="2"/>
        <v>555</v>
      </c>
    </row>
    <row r="111" spans="1:50" s="820" customFormat="1" x14ac:dyDescent="0.25">
      <c r="A111" s="759" t="s">
        <v>984</v>
      </c>
      <c r="B111" s="759" t="s">
        <v>537</v>
      </c>
      <c r="C111" s="927" t="s">
        <v>537</v>
      </c>
      <c r="D111" s="809"/>
      <c r="E111" s="809" t="s">
        <v>536</v>
      </c>
      <c r="F111" s="867" t="s">
        <v>536</v>
      </c>
      <c r="G111" s="795">
        <v>0</v>
      </c>
      <c r="H111" s="799">
        <v>0</v>
      </c>
      <c r="I111" s="794">
        <v>0</v>
      </c>
      <c r="J111" s="810">
        <v>0</v>
      </c>
      <c r="K111" s="811" t="s">
        <v>766</v>
      </c>
      <c r="M111" s="793">
        <v>0</v>
      </c>
      <c r="N111" s="799">
        <v>0</v>
      </c>
      <c r="O111" s="795">
        <v>0</v>
      </c>
      <c r="P111" s="794">
        <v>0</v>
      </c>
      <c r="Q111" s="796">
        <v>0</v>
      </c>
      <c r="R111" s="797">
        <v>0</v>
      </c>
      <c r="S111" s="794">
        <v>0</v>
      </c>
      <c r="T111" s="795">
        <v>0</v>
      </c>
      <c r="U111" s="794">
        <v>0</v>
      </c>
      <c r="V111" s="801">
        <v>0</v>
      </c>
      <c r="W111" s="802">
        <v>0</v>
      </c>
      <c r="Y111" s="793">
        <v>0</v>
      </c>
      <c r="Z111" s="795">
        <v>0</v>
      </c>
      <c r="AA111" s="795">
        <v>0</v>
      </c>
      <c r="AB111" s="794">
        <v>0</v>
      </c>
      <c r="AC111" s="802">
        <v>0</v>
      </c>
      <c r="AE111" s="793">
        <v>0</v>
      </c>
      <c r="AF111" s="795">
        <v>0</v>
      </c>
      <c r="AG111" s="795">
        <v>0</v>
      </c>
      <c r="AH111" s="794">
        <v>0</v>
      </c>
      <c r="AI111" s="802">
        <v>0</v>
      </c>
      <c r="AK111" s="923">
        <v>0</v>
      </c>
      <c r="AL111" s="803">
        <v>0</v>
      </c>
      <c r="AM111" s="803">
        <v>0</v>
      </c>
      <c r="AN111" s="804">
        <v>0</v>
      </c>
      <c r="AO111" s="804">
        <v>0</v>
      </c>
      <c r="AP111" s="805">
        <v>0</v>
      </c>
      <c r="AR111" s="805">
        <v>0</v>
      </c>
      <c r="AS111" s="805">
        <v>0</v>
      </c>
      <c r="AU111" s="807">
        <v>0</v>
      </c>
      <c r="AW111" s="759" t="s">
        <v>537</v>
      </c>
      <c r="AX111" s="1173">
        <f t="shared" si="2"/>
        <v>0</v>
      </c>
    </row>
    <row r="112" spans="1:50" s="820" customFormat="1" x14ac:dyDescent="0.25">
      <c r="A112" s="759" t="s">
        <v>985</v>
      </c>
      <c r="B112" s="759" t="s">
        <v>539</v>
      </c>
      <c r="C112" s="930" t="s">
        <v>539</v>
      </c>
      <c r="D112" s="809" t="s">
        <v>986</v>
      </c>
      <c r="E112" s="933" t="s">
        <v>538</v>
      </c>
      <c r="F112" s="1165" t="s">
        <v>538</v>
      </c>
      <c r="G112" s="795">
        <v>180</v>
      </c>
      <c r="H112" s="799">
        <v>0</v>
      </c>
      <c r="I112" s="794">
        <v>165</v>
      </c>
      <c r="J112" s="810">
        <v>345</v>
      </c>
      <c r="K112" s="811" t="s">
        <v>766</v>
      </c>
      <c r="M112" s="793">
        <v>0</v>
      </c>
      <c r="N112" s="799">
        <v>0</v>
      </c>
      <c r="O112" s="795">
        <v>0</v>
      </c>
      <c r="P112" s="794">
        <v>0</v>
      </c>
      <c r="Q112" s="796">
        <v>0</v>
      </c>
      <c r="R112" s="797">
        <v>1</v>
      </c>
      <c r="S112" s="794">
        <v>180</v>
      </c>
      <c r="T112" s="795">
        <v>0</v>
      </c>
      <c r="U112" s="794">
        <v>165</v>
      </c>
      <c r="V112" s="801">
        <v>345</v>
      </c>
      <c r="W112" s="802">
        <v>345</v>
      </c>
      <c r="Y112" s="793">
        <v>0</v>
      </c>
      <c r="Z112" s="795">
        <v>0</v>
      </c>
      <c r="AA112" s="795">
        <v>0</v>
      </c>
      <c r="AB112" s="794">
        <v>0</v>
      </c>
      <c r="AC112" s="802">
        <v>0</v>
      </c>
      <c r="AE112" s="793">
        <v>0</v>
      </c>
      <c r="AF112" s="795">
        <v>0</v>
      </c>
      <c r="AG112" s="795">
        <v>0</v>
      </c>
      <c r="AH112" s="794">
        <v>0</v>
      </c>
      <c r="AI112" s="802">
        <v>0</v>
      </c>
      <c r="AK112" s="923">
        <v>2659.95</v>
      </c>
      <c r="AL112" s="803">
        <v>0</v>
      </c>
      <c r="AM112" s="803">
        <v>0</v>
      </c>
      <c r="AN112" s="804">
        <v>0</v>
      </c>
      <c r="AO112" s="804">
        <v>0</v>
      </c>
      <c r="AP112" s="805">
        <v>2659.95</v>
      </c>
      <c r="AR112" s="805">
        <v>0</v>
      </c>
      <c r="AS112" s="805">
        <v>2659.95</v>
      </c>
      <c r="AU112" s="807">
        <v>0</v>
      </c>
      <c r="AW112" s="759" t="s">
        <v>539</v>
      </c>
      <c r="AX112" s="1173">
        <f t="shared" si="2"/>
        <v>345</v>
      </c>
    </row>
    <row r="113" spans="1:50" s="820" customFormat="1" x14ac:dyDescent="0.25">
      <c r="A113" s="759" t="s">
        <v>987</v>
      </c>
      <c r="B113" s="759" t="s">
        <v>540</v>
      </c>
      <c r="C113" s="935" t="s">
        <v>540</v>
      </c>
      <c r="D113" s="809" t="s">
        <v>988</v>
      </c>
      <c r="E113" s="809">
        <v>205881</v>
      </c>
      <c r="F113" s="867">
        <v>205881</v>
      </c>
      <c r="G113" s="795">
        <v>0</v>
      </c>
      <c r="H113" s="799">
        <v>0</v>
      </c>
      <c r="I113" s="794">
        <v>0</v>
      </c>
      <c r="J113" s="810">
        <v>0</v>
      </c>
      <c r="K113" s="811" t="s">
        <v>766</v>
      </c>
      <c r="M113" s="793">
        <v>0</v>
      </c>
      <c r="N113" s="799">
        <v>0</v>
      </c>
      <c r="O113" s="795">
        <v>0</v>
      </c>
      <c r="P113" s="794">
        <v>0</v>
      </c>
      <c r="Q113" s="796">
        <v>0</v>
      </c>
      <c r="R113" s="797">
        <v>0</v>
      </c>
      <c r="S113" s="794">
        <v>0</v>
      </c>
      <c r="T113" s="795">
        <v>0</v>
      </c>
      <c r="U113" s="794">
        <v>0</v>
      </c>
      <c r="V113" s="801">
        <v>0</v>
      </c>
      <c r="W113" s="802">
        <v>0</v>
      </c>
      <c r="Y113" s="793">
        <v>0</v>
      </c>
      <c r="Z113" s="795">
        <v>0</v>
      </c>
      <c r="AA113" s="795">
        <v>0</v>
      </c>
      <c r="AB113" s="794">
        <v>0</v>
      </c>
      <c r="AC113" s="802">
        <v>0</v>
      </c>
      <c r="AE113" s="793">
        <v>0</v>
      </c>
      <c r="AF113" s="795">
        <v>0</v>
      </c>
      <c r="AG113" s="795">
        <v>0</v>
      </c>
      <c r="AH113" s="794">
        <v>0</v>
      </c>
      <c r="AI113" s="802">
        <v>0</v>
      </c>
      <c r="AK113" s="923">
        <v>0</v>
      </c>
      <c r="AL113" s="803">
        <v>0</v>
      </c>
      <c r="AM113" s="803">
        <v>0</v>
      </c>
      <c r="AN113" s="804">
        <v>0</v>
      </c>
      <c r="AO113" s="804">
        <v>0</v>
      </c>
      <c r="AP113" s="805">
        <v>0</v>
      </c>
      <c r="AR113" s="805">
        <v>0</v>
      </c>
      <c r="AS113" s="805">
        <v>0</v>
      </c>
      <c r="AU113" s="807">
        <v>0</v>
      </c>
      <c r="AW113" s="759" t="s">
        <v>540</v>
      </c>
      <c r="AX113" s="1173">
        <f t="shared" si="2"/>
        <v>0</v>
      </c>
    </row>
    <row r="114" spans="1:50" s="820" customFormat="1" x14ac:dyDescent="0.25">
      <c r="A114" s="759" t="s">
        <v>989</v>
      </c>
      <c r="B114" s="759" t="s">
        <v>542</v>
      </c>
      <c r="C114" s="935" t="s">
        <v>542</v>
      </c>
      <c r="D114" s="809"/>
      <c r="E114" s="809" t="s">
        <v>541</v>
      </c>
      <c r="F114" s="867" t="s">
        <v>541</v>
      </c>
      <c r="G114" s="795">
        <v>360</v>
      </c>
      <c r="H114" s="799">
        <v>210</v>
      </c>
      <c r="I114" s="794">
        <v>792</v>
      </c>
      <c r="J114" s="810">
        <v>1362</v>
      </c>
      <c r="K114" s="811" t="s">
        <v>766</v>
      </c>
      <c r="M114" s="793">
        <v>0.62295</v>
      </c>
      <c r="N114" s="799">
        <v>180</v>
      </c>
      <c r="O114" s="795">
        <v>210</v>
      </c>
      <c r="P114" s="794">
        <v>165</v>
      </c>
      <c r="Q114" s="796">
        <v>555</v>
      </c>
      <c r="R114" s="797">
        <v>0</v>
      </c>
      <c r="S114" s="794">
        <v>0</v>
      </c>
      <c r="T114" s="795">
        <v>0</v>
      </c>
      <c r="U114" s="794">
        <v>0</v>
      </c>
      <c r="V114" s="801">
        <v>0</v>
      </c>
      <c r="W114" s="802">
        <v>555</v>
      </c>
      <c r="Y114" s="793">
        <v>0</v>
      </c>
      <c r="Z114" s="795">
        <v>0</v>
      </c>
      <c r="AA114" s="795">
        <v>0</v>
      </c>
      <c r="AB114" s="794">
        <v>0</v>
      </c>
      <c r="AC114" s="802">
        <v>0</v>
      </c>
      <c r="AE114" s="793">
        <v>0</v>
      </c>
      <c r="AF114" s="795">
        <v>0</v>
      </c>
      <c r="AG114" s="795">
        <v>0</v>
      </c>
      <c r="AH114" s="794">
        <v>0</v>
      </c>
      <c r="AI114" s="802">
        <v>0</v>
      </c>
      <c r="AK114" s="923">
        <v>10501.02</v>
      </c>
      <c r="AL114" s="803">
        <v>0</v>
      </c>
      <c r="AM114" s="803">
        <v>0</v>
      </c>
      <c r="AN114" s="804">
        <v>0</v>
      </c>
      <c r="AO114" s="804">
        <v>0</v>
      </c>
      <c r="AP114" s="805">
        <v>10501.02</v>
      </c>
      <c r="AR114" s="805">
        <v>0</v>
      </c>
      <c r="AS114" s="805">
        <v>10501.02</v>
      </c>
      <c r="AU114" s="807">
        <v>0</v>
      </c>
      <c r="AW114" s="759" t="s">
        <v>542</v>
      </c>
      <c r="AX114" s="1173">
        <f t="shared" si="2"/>
        <v>1362</v>
      </c>
    </row>
    <row r="115" spans="1:50" s="820" customFormat="1" x14ac:dyDescent="0.25">
      <c r="A115" s="759" t="s">
        <v>990</v>
      </c>
      <c r="B115" s="759" t="s">
        <v>544</v>
      </c>
      <c r="C115" s="924" t="s">
        <v>544</v>
      </c>
      <c r="D115" s="809" t="s">
        <v>991</v>
      </c>
      <c r="E115" s="809" t="s">
        <v>543</v>
      </c>
      <c r="F115" s="867" t="s">
        <v>543</v>
      </c>
      <c r="G115" s="795">
        <v>0</v>
      </c>
      <c r="H115" s="799">
        <v>0</v>
      </c>
      <c r="I115" s="794">
        <v>0</v>
      </c>
      <c r="J115" s="810">
        <v>0</v>
      </c>
      <c r="K115" s="811" t="s">
        <v>766</v>
      </c>
      <c r="M115" s="793">
        <v>0</v>
      </c>
      <c r="N115" s="799">
        <v>0</v>
      </c>
      <c r="O115" s="795">
        <v>0</v>
      </c>
      <c r="P115" s="794">
        <v>0</v>
      </c>
      <c r="Q115" s="796">
        <v>0</v>
      </c>
      <c r="R115" s="797">
        <v>0</v>
      </c>
      <c r="S115" s="794">
        <v>0</v>
      </c>
      <c r="T115" s="795">
        <v>0</v>
      </c>
      <c r="U115" s="794">
        <v>0</v>
      </c>
      <c r="V115" s="801">
        <v>0</v>
      </c>
      <c r="W115" s="802">
        <v>0</v>
      </c>
      <c r="Y115" s="793">
        <v>0</v>
      </c>
      <c r="Z115" s="795">
        <v>0</v>
      </c>
      <c r="AA115" s="795">
        <v>0</v>
      </c>
      <c r="AB115" s="794">
        <v>0</v>
      </c>
      <c r="AC115" s="802">
        <v>0</v>
      </c>
      <c r="AE115" s="793">
        <v>0</v>
      </c>
      <c r="AF115" s="795">
        <v>0</v>
      </c>
      <c r="AG115" s="795">
        <v>0</v>
      </c>
      <c r="AH115" s="794">
        <v>0</v>
      </c>
      <c r="AI115" s="802">
        <v>0</v>
      </c>
      <c r="AK115" s="923">
        <v>0</v>
      </c>
      <c r="AL115" s="803">
        <v>0</v>
      </c>
      <c r="AM115" s="803">
        <v>0</v>
      </c>
      <c r="AN115" s="804">
        <v>0</v>
      </c>
      <c r="AO115" s="804">
        <v>0</v>
      </c>
      <c r="AP115" s="805">
        <v>0</v>
      </c>
      <c r="AR115" s="805">
        <v>0</v>
      </c>
      <c r="AS115" s="805">
        <v>0</v>
      </c>
      <c r="AU115" s="807">
        <v>0</v>
      </c>
      <c r="AW115" s="759" t="s">
        <v>544</v>
      </c>
      <c r="AX115" s="1173">
        <f t="shared" si="2"/>
        <v>0</v>
      </c>
    </row>
    <row r="116" spans="1:50" s="820" customFormat="1" x14ac:dyDescent="0.25">
      <c r="A116" s="759" t="s">
        <v>992</v>
      </c>
      <c r="B116" s="759" t="s">
        <v>546</v>
      </c>
      <c r="C116" s="935" t="s">
        <v>546</v>
      </c>
      <c r="D116" s="809"/>
      <c r="E116" s="929" t="s">
        <v>545</v>
      </c>
      <c r="F116" s="1163" t="s">
        <v>545</v>
      </c>
      <c r="G116" s="795">
        <v>0</v>
      </c>
      <c r="H116" s="799">
        <v>0</v>
      </c>
      <c r="I116" s="794">
        <v>0</v>
      </c>
      <c r="J116" s="810">
        <v>0</v>
      </c>
      <c r="K116" s="811" t="s">
        <v>766</v>
      </c>
      <c r="M116" s="793">
        <v>0</v>
      </c>
      <c r="N116" s="799">
        <v>0</v>
      </c>
      <c r="O116" s="795">
        <v>0</v>
      </c>
      <c r="P116" s="794">
        <v>0</v>
      </c>
      <c r="Q116" s="796">
        <v>0</v>
      </c>
      <c r="R116" s="797">
        <v>0</v>
      </c>
      <c r="S116" s="794">
        <v>0</v>
      </c>
      <c r="T116" s="795">
        <v>0</v>
      </c>
      <c r="U116" s="794">
        <v>0</v>
      </c>
      <c r="V116" s="801">
        <v>0</v>
      </c>
      <c r="W116" s="802">
        <v>0</v>
      </c>
      <c r="Y116" s="793">
        <v>0</v>
      </c>
      <c r="Z116" s="795">
        <v>0</v>
      </c>
      <c r="AA116" s="795">
        <v>0</v>
      </c>
      <c r="AB116" s="794">
        <v>0</v>
      </c>
      <c r="AC116" s="802">
        <v>0</v>
      </c>
      <c r="AE116" s="793">
        <v>0</v>
      </c>
      <c r="AF116" s="795">
        <v>0</v>
      </c>
      <c r="AG116" s="795">
        <v>0</v>
      </c>
      <c r="AH116" s="794">
        <v>0</v>
      </c>
      <c r="AI116" s="802">
        <v>0</v>
      </c>
      <c r="AK116" s="923">
        <v>0</v>
      </c>
      <c r="AL116" s="803">
        <v>0</v>
      </c>
      <c r="AM116" s="803">
        <v>0</v>
      </c>
      <c r="AN116" s="804">
        <v>0</v>
      </c>
      <c r="AO116" s="804">
        <v>0</v>
      </c>
      <c r="AP116" s="805">
        <v>0</v>
      </c>
      <c r="AR116" s="805">
        <v>0</v>
      </c>
      <c r="AS116" s="805">
        <v>0</v>
      </c>
      <c r="AU116" s="807">
        <v>0</v>
      </c>
      <c r="AW116" s="759" t="s">
        <v>546</v>
      </c>
      <c r="AX116" s="1173">
        <f t="shared" si="2"/>
        <v>0</v>
      </c>
    </row>
    <row r="117" spans="1:50" s="820" customFormat="1" x14ac:dyDescent="0.25">
      <c r="A117" s="759" t="s">
        <v>547</v>
      </c>
      <c r="B117" s="759" t="s">
        <v>547</v>
      </c>
      <c r="C117" s="935" t="s">
        <v>547</v>
      </c>
      <c r="D117" s="809"/>
      <c r="E117" s="929"/>
      <c r="F117" s="1163">
        <v>2575281</v>
      </c>
      <c r="G117" s="795">
        <v>0</v>
      </c>
      <c r="H117" s="799">
        <v>0</v>
      </c>
      <c r="I117" s="794">
        <v>0</v>
      </c>
      <c r="J117" s="810">
        <v>0</v>
      </c>
      <c r="K117" s="811" t="s">
        <v>766</v>
      </c>
      <c r="M117" s="793">
        <v>0</v>
      </c>
      <c r="N117" s="799">
        <v>0</v>
      </c>
      <c r="O117" s="795">
        <v>0</v>
      </c>
      <c r="P117" s="794">
        <v>0</v>
      </c>
      <c r="Q117" s="796">
        <v>0</v>
      </c>
      <c r="R117" s="797">
        <v>0</v>
      </c>
      <c r="S117" s="794">
        <v>0</v>
      </c>
      <c r="T117" s="795">
        <v>0</v>
      </c>
      <c r="U117" s="794">
        <v>0</v>
      </c>
      <c r="V117" s="801">
        <v>0</v>
      </c>
      <c r="W117" s="802">
        <v>0</v>
      </c>
      <c r="Y117" s="793">
        <v>0</v>
      </c>
      <c r="Z117" s="795">
        <v>0</v>
      </c>
      <c r="AA117" s="795">
        <v>0</v>
      </c>
      <c r="AB117" s="794">
        <v>0</v>
      </c>
      <c r="AC117" s="802">
        <v>0</v>
      </c>
      <c r="AE117" s="793">
        <v>0</v>
      </c>
      <c r="AF117" s="795">
        <v>0</v>
      </c>
      <c r="AG117" s="795">
        <v>0</v>
      </c>
      <c r="AH117" s="794">
        <v>0</v>
      </c>
      <c r="AI117" s="802">
        <v>0</v>
      </c>
      <c r="AK117" s="923">
        <v>0</v>
      </c>
      <c r="AL117" s="803">
        <v>0</v>
      </c>
      <c r="AM117" s="803">
        <v>0</v>
      </c>
      <c r="AN117" s="804">
        <v>0</v>
      </c>
      <c r="AO117" s="804">
        <v>0</v>
      </c>
      <c r="AP117" s="805">
        <v>0</v>
      </c>
      <c r="AR117" s="805">
        <v>0</v>
      </c>
      <c r="AS117" s="805">
        <v>0</v>
      </c>
      <c r="AU117" s="807">
        <v>0</v>
      </c>
      <c r="AW117" s="759" t="s">
        <v>547</v>
      </c>
      <c r="AX117" s="1173">
        <f t="shared" si="2"/>
        <v>0</v>
      </c>
    </row>
    <row r="118" spans="1:50" s="820" customFormat="1" x14ac:dyDescent="0.25">
      <c r="A118" s="759" t="s">
        <v>993</v>
      </c>
      <c r="B118" s="759" t="s">
        <v>549</v>
      </c>
      <c r="C118" s="935" t="s">
        <v>549</v>
      </c>
      <c r="D118" s="809" t="s">
        <v>994</v>
      </c>
      <c r="E118" s="809" t="s">
        <v>548</v>
      </c>
      <c r="F118" s="867" t="s">
        <v>548</v>
      </c>
      <c r="G118" s="795">
        <v>180</v>
      </c>
      <c r="H118" s="799">
        <v>0</v>
      </c>
      <c r="I118" s="794">
        <v>165</v>
      </c>
      <c r="J118" s="810">
        <v>345</v>
      </c>
      <c r="K118" s="811" t="s">
        <v>766</v>
      </c>
      <c r="M118" s="793">
        <v>1</v>
      </c>
      <c r="N118" s="799">
        <v>180</v>
      </c>
      <c r="O118" s="795">
        <v>0</v>
      </c>
      <c r="P118" s="794">
        <v>165</v>
      </c>
      <c r="Q118" s="796">
        <v>345</v>
      </c>
      <c r="R118" s="797">
        <v>0</v>
      </c>
      <c r="S118" s="794">
        <v>0</v>
      </c>
      <c r="T118" s="795">
        <v>0</v>
      </c>
      <c r="U118" s="794">
        <v>0</v>
      </c>
      <c r="V118" s="801">
        <v>0</v>
      </c>
      <c r="W118" s="802">
        <v>345</v>
      </c>
      <c r="Y118" s="793">
        <v>0</v>
      </c>
      <c r="Z118" s="795">
        <v>0</v>
      </c>
      <c r="AA118" s="795">
        <v>0</v>
      </c>
      <c r="AB118" s="794">
        <v>0</v>
      </c>
      <c r="AC118" s="802">
        <v>0</v>
      </c>
      <c r="AE118" s="793">
        <v>0</v>
      </c>
      <c r="AF118" s="795">
        <v>0</v>
      </c>
      <c r="AG118" s="795">
        <v>0</v>
      </c>
      <c r="AH118" s="794">
        <v>0</v>
      </c>
      <c r="AI118" s="802">
        <v>0</v>
      </c>
      <c r="AK118" s="923">
        <v>2659.95</v>
      </c>
      <c r="AL118" s="803">
        <v>0</v>
      </c>
      <c r="AM118" s="803">
        <v>0</v>
      </c>
      <c r="AN118" s="804">
        <v>0</v>
      </c>
      <c r="AO118" s="804">
        <v>0</v>
      </c>
      <c r="AP118" s="805">
        <v>2659.95</v>
      </c>
      <c r="AR118" s="805">
        <v>0</v>
      </c>
      <c r="AS118" s="805">
        <v>2659.95</v>
      </c>
      <c r="AU118" s="807">
        <v>0</v>
      </c>
      <c r="AW118" s="759" t="s">
        <v>549</v>
      </c>
      <c r="AX118" s="1173">
        <f t="shared" si="2"/>
        <v>345</v>
      </c>
    </row>
    <row r="119" spans="1:50" s="820" customFormat="1" x14ac:dyDescent="0.25">
      <c r="A119" s="759" t="s">
        <v>995</v>
      </c>
      <c r="B119" s="759" t="s">
        <v>550</v>
      </c>
      <c r="C119" s="935" t="s">
        <v>550</v>
      </c>
      <c r="D119" s="809" t="s">
        <v>996</v>
      </c>
      <c r="E119" s="809">
        <v>306845</v>
      </c>
      <c r="F119" s="867">
        <v>306845</v>
      </c>
      <c r="G119" s="795">
        <v>0</v>
      </c>
      <c r="H119" s="799">
        <v>0</v>
      </c>
      <c r="I119" s="794">
        <v>0</v>
      </c>
      <c r="J119" s="810">
        <v>0</v>
      </c>
      <c r="K119" s="811" t="s">
        <v>766</v>
      </c>
      <c r="M119" s="793">
        <v>0</v>
      </c>
      <c r="N119" s="799">
        <v>0</v>
      </c>
      <c r="O119" s="795">
        <v>0</v>
      </c>
      <c r="P119" s="794">
        <v>0</v>
      </c>
      <c r="Q119" s="796">
        <v>0</v>
      </c>
      <c r="R119" s="797">
        <v>0</v>
      </c>
      <c r="S119" s="794">
        <v>0</v>
      </c>
      <c r="T119" s="795">
        <v>0</v>
      </c>
      <c r="U119" s="794">
        <v>0</v>
      </c>
      <c r="V119" s="801">
        <v>0</v>
      </c>
      <c r="W119" s="802">
        <v>0</v>
      </c>
      <c r="Y119" s="793">
        <v>0</v>
      </c>
      <c r="Z119" s="795">
        <v>0</v>
      </c>
      <c r="AA119" s="795">
        <v>0</v>
      </c>
      <c r="AB119" s="794">
        <v>0</v>
      </c>
      <c r="AC119" s="802">
        <v>0</v>
      </c>
      <c r="AE119" s="793">
        <v>0</v>
      </c>
      <c r="AF119" s="795">
        <v>0</v>
      </c>
      <c r="AG119" s="795">
        <v>0</v>
      </c>
      <c r="AH119" s="794">
        <v>0</v>
      </c>
      <c r="AI119" s="802">
        <v>0</v>
      </c>
      <c r="AK119" s="923">
        <v>0</v>
      </c>
      <c r="AL119" s="803">
        <v>0</v>
      </c>
      <c r="AM119" s="803">
        <v>0</v>
      </c>
      <c r="AN119" s="804">
        <v>0</v>
      </c>
      <c r="AO119" s="804">
        <v>0</v>
      </c>
      <c r="AP119" s="805">
        <v>0</v>
      </c>
      <c r="AR119" s="805">
        <v>0</v>
      </c>
      <c r="AS119" s="805">
        <v>0</v>
      </c>
      <c r="AU119" s="807">
        <v>0</v>
      </c>
      <c r="AW119" s="759" t="s">
        <v>550</v>
      </c>
      <c r="AX119" s="1173">
        <f t="shared" si="2"/>
        <v>0</v>
      </c>
    </row>
    <row r="120" spans="1:50" s="820" customFormat="1" x14ac:dyDescent="0.25">
      <c r="A120" s="759" t="s">
        <v>997</v>
      </c>
      <c r="B120" s="759" t="s">
        <v>551</v>
      </c>
      <c r="C120" s="927" t="s">
        <v>551</v>
      </c>
      <c r="D120" s="809"/>
      <c r="E120" s="809">
        <v>2518126</v>
      </c>
      <c r="F120" s="867">
        <v>2518126</v>
      </c>
      <c r="G120" s="795">
        <v>0</v>
      </c>
      <c r="H120" s="799">
        <v>0</v>
      </c>
      <c r="I120" s="794">
        <v>0</v>
      </c>
      <c r="J120" s="810">
        <v>0</v>
      </c>
      <c r="K120" s="811" t="s">
        <v>766</v>
      </c>
      <c r="M120" s="793">
        <v>0</v>
      </c>
      <c r="N120" s="799">
        <v>0</v>
      </c>
      <c r="O120" s="795">
        <v>0</v>
      </c>
      <c r="P120" s="794">
        <v>0</v>
      </c>
      <c r="Q120" s="796">
        <v>0</v>
      </c>
      <c r="R120" s="797">
        <v>0</v>
      </c>
      <c r="S120" s="794">
        <v>0</v>
      </c>
      <c r="T120" s="795">
        <v>0</v>
      </c>
      <c r="U120" s="794">
        <v>0</v>
      </c>
      <c r="V120" s="801">
        <v>0</v>
      </c>
      <c r="W120" s="802">
        <v>0</v>
      </c>
      <c r="Y120" s="793">
        <v>0</v>
      </c>
      <c r="Z120" s="795">
        <v>0</v>
      </c>
      <c r="AA120" s="795">
        <v>0</v>
      </c>
      <c r="AB120" s="794">
        <v>0</v>
      </c>
      <c r="AC120" s="802">
        <v>0</v>
      </c>
      <c r="AE120" s="793">
        <v>0</v>
      </c>
      <c r="AF120" s="795">
        <v>0</v>
      </c>
      <c r="AG120" s="795">
        <v>0</v>
      </c>
      <c r="AH120" s="794">
        <v>0</v>
      </c>
      <c r="AI120" s="802">
        <v>0</v>
      </c>
      <c r="AK120" s="923">
        <v>0</v>
      </c>
      <c r="AL120" s="803">
        <v>0</v>
      </c>
      <c r="AM120" s="803">
        <v>0</v>
      </c>
      <c r="AN120" s="804">
        <v>0</v>
      </c>
      <c r="AO120" s="804">
        <v>0</v>
      </c>
      <c r="AP120" s="805">
        <v>0</v>
      </c>
      <c r="AR120" s="805">
        <v>0</v>
      </c>
      <c r="AS120" s="805">
        <v>0</v>
      </c>
      <c r="AU120" s="807">
        <v>0</v>
      </c>
      <c r="AW120" s="759" t="s">
        <v>551</v>
      </c>
      <c r="AX120" s="1173">
        <f t="shared" si="2"/>
        <v>0</v>
      </c>
    </row>
    <row r="121" spans="1:50" s="820" customFormat="1" x14ac:dyDescent="0.25">
      <c r="A121" s="759" t="s">
        <v>998</v>
      </c>
      <c r="B121" s="759" t="s">
        <v>553</v>
      </c>
      <c r="C121" s="927" t="s">
        <v>553</v>
      </c>
      <c r="D121" s="809"/>
      <c r="E121" s="809" t="s">
        <v>552</v>
      </c>
      <c r="F121" s="867" t="s">
        <v>552</v>
      </c>
      <c r="G121" s="795">
        <v>0</v>
      </c>
      <c r="H121" s="799">
        <v>0</v>
      </c>
      <c r="I121" s="794">
        <v>0</v>
      </c>
      <c r="J121" s="810">
        <v>0</v>
      </c>
      <c r="K121" s="811" t="s">
        <v>766</v>
      </c>
      <c r="M121" s="793">
        <v>0</v>
      </c>
      <c r="N121" s="799">
        <v>0</v>
      </c>
      <c r="O121" s="795">
        <v>0</v>
      </c>
      <c r="P121" s="794">
        <v>0</v>
      </c>
      <c r="Q121" s="796">
        <v>0</v>
      </c>
      <c r="R121" s="797">
        <v>0</v>
      </c>
      <c r="S121" s="794">
        <v>0</v>
      </c>
      <c r="T121" s="795">
        <v>0</v>
      </c>
      <c r="U121" s="794">
        <v>0</v>
      </c>
      <c r="V121" s="801">
        <v>0</v>
      </c>
      <c r="W121" s="802">
        <v>0</v>
      </c>
      <c r="Y121" s="793">
        <v>0</v>
      </c>
      <c r="Z121" s="795">
        <v>0</v>
      </c>
      <c r="AA121" s="795">
        <v>0</v>
      </c>
      <c r="AB121" s="794">
        <v>0</v>
      </c>
      <c r="AC121" s="802">
        <v>0</v>
      </c>
      <c r="AE121" s="793">
        <v>0</v>
      </c>
      <c r="AF121" s="795">
        <v>0</v>
      </c>
      <c r="AG121" s="795">
        <v>0</v>
      </c>
      <c r="AH121" s="794">
        <v>0</v>
      </c>
      <c r="AI121" s="802">
        <v>0</v>
      </c>
      <c r="AK121" s="923">
        <v>0</v>
      </c>
      <c r="AL121" s="803">
        <v>0</v>
      </c>
      <c r="AM121" s="803">
        <v>0</v>
      </c>
      <c r="AN121" s="804">
        <v>0</v>
      </c>
      <c r="AO121" s="804">
        <v>0</v>
      </c>
      <c r="AP121" s="805">
        <v>0</v>
      </c>
      <c r="AR121" s="805">
        <v>0</v>
      </c>
      <c r="AS121" s="805">
        <v>0</v>
      </c>
      <c r="AU121" s="807">
        <v>0</v>
      </c>
      <c r="AW121" s="759" t="s">
        <v>553</v>
      </c>
      <c r="AX121" s="1173">
        <f t="shared" si="2"/>
        <v>0</v>
      </c>
    </row>
    <row r="122" spans="1:50" s="820" customFormat="1" x14ac:dyDescent="0.25">
      <c r="A122" s="759" t="s">
        <v>1198</v>
      </c>
      <c r="B122" s="759" t="s">
        <v>553</v>
      </c>
      <c r="C122" s="927" t="s">
        <v>555</v>
      </c>
      <c r="D122" s="809"/>
      <c r="E122" s="809">
        <v>639311</v>
      </c>
      <c r="F122" s="867" t="s">
        <v>554</v>
      </c>
      <c r="G122" s="795">
        <v>180</v>
      </c>
      <c r="H122" s="799">
        <v>210</v>
      </c>
      <c r="I122" s="794">
        <v>165</v>
      </c>
      <c r="J122" s="810">
        <v>555</v>
      </c>
      <c r="K122" s="811" t="s">
        <v>766</v>
      </c>
      <c r="M122" s="793">
        <v>0</v>
      </c>
      <c r="N122" s="799">
        <v>0</v>
      </c>
      <c r="O122" s="795">
        <v>0</v>
      </c>
      <c r="P122" s="794">
        <v>0</v>
      </c>
      <c r="Q122" s="796">
        <v>0</v>
      </c>
      <c r="R122" s="797">
        <v>0</v>
      </c>
      <c r="S122" s="794">
        <v>0</v>
      </c>
      <c r="T122" s="795">
        <v>0</v>
      </c>
      <c r="U122" s="794">
        <v>0</v>
      </c>
      <c r="V122" s="801">
        <v>0</v>
      </c>
      <c r="W122" s="802">
        <v>0</v>
      </c>
      <c r="Y122" s="793">
        <v>0</v>
      </c>
      <c r="Z122" s="795">
        <v>0</v>
      </c>
      <c r="AA122" s="795">
        <v>0</v>
      </c>
      <c r="AB122" s="794">
        <v>0</v>
      </c>
      <c r="AC122" s="802">
        <v>0</v>
      </c>
      <c r="AE122" s="793">
        <v>0</v>
      </c>
      <c r="AF122" s="795">
        <v>0</v>
      </c>
      <c r="AG122" s="795">
        <v>0</v>
      </c>
      <c r="AH122" s="794">
        <v>0</v>
      </c>
      <c r="AI122" s="802">
        <v>0</v>
      </c>
      <c r="AK122" s="923">
        <v>4279.05</v>
      </c>
      <c r="AL122" s="803">
        <v>0</v>
      </c>
      <c r="AM122" s="803">
        <v>0</v>
      </c>
      <c r="AN122" s="804">
        <v>0</v>
      </c>
      <c r="AO122" s="804">
        <v>0</v>
      </c>
      <c r="AP122" s="805">
        <v>4279.05</v>
      </c>
      <c r="AR122" s="805">
        <v>0</v>
      </c>
      <c r="AS122" s="805">
        <v>4279.05</v>
      </c>
      <c r="AU122" s="807">
        <v>0</v>
      </c>
      <c r="AW122" s="759" t="s">
        <v>555</v>
      </c>
      <c r="AX122" s="1173">
        <f t="shared" si="2"/>
        <v>555</v>
      </c>
    </row>
    <row r="123" spans="1:50" s="820" customFormat="1" x14ac:dyDescent="0.25">
      <c r="A123" s="759" t="s">
        <v>999</v>
      </c>
      <c r="B123" s="759" t="s">
        <v>557</v>
      </c>
      <c r="C123" s="927" t="s">
        <v>557</v>
      </c>
      <c r="D123" s="809"/>
      <c r="E123" s="809" t="s">
        <v>556</v>
      </c>
      <c r="F123" s="867" t="s">
        <v>556</v>
      </c>
      <c r="G123" s="795">
        <v>0</v>
      </c>
      <c r="H123" s="799">
        <v>0</v>
      </c>
      <c r="I123" s="794">
        <v>0</v>
      </c>
      <c r="J123" s="810">
        <v>0</v>
      </c>
      <c r="K123" s="811" t="s">
        <v>766</v>
      </c>
      <c r="M123" s="793">
        <v>0</v>
      </c>
      <c r="N123" s="799">
        <v>0</v>
      </c>
      <c r="O123" s="795">
        <v>0</v>
      </c>
      <c r="P123" s="794">
        <v>0</v>
      </c>
      <c r="Q123" s="796">
        <v>0</v>
      </c>
      <c r="R123" s="797">
        <v>0</v>
      </c>
      <c r="S123" s="794">
        <v>0</v>
      </c>
      <c r="T123" s="795">
        <v>0</v>
      </c>
      <c r="U123" s="794">
        <v>0</v>
      </c>
      <c r="V123" s="801">
        <v>0</v>
      </c>
      <c r="W123" s="802">
        <v>0</v>
      </c>
      <c r="Y123" s="793">
        <v>0</v>
      </c>
      <c r="Z123" s="795">
        <v>0</v>
      </c>
      <c r="AA123" s="795">
        <v>0</v>
      </c>
      <c r="AB123" s="794">
        <v>0</v>
      </c>
      <c r="AC123" s="802">
        <v>0</v>
      </c>
      <c r="AE123" s="793">
        <v>0</v>
      </c>
      <c r="AF123" s="795">
        <v>0</v>
      </c>
      <c r="AG123" s="795">
        <v>0</v>
      </c>
      <c r="AH123" s="794">
        <v>0</v>
      </c>
      <c r="AI123" s="802">
        <v>0</v>
      </c>
      <c r="AK123" s="923">
        <v>0</v>
      </c>
      <c r="AL123" s="803">
        <v>0</v>
      </c>
      <c r="AM123" s="803">
        <v>0</v>
      </c>
      <c r="AN123" s="804">
        <v>0</v>
      </c>
      <c r="AO123" s="804">
        <v>0</v>
      </c>
      <c r="AP123" s="805">
        <v>0</v>
      </c>
      <c r="AR123" s="805">
        <v>0</v>
      </c>
      <c r="AS123" s="805">
        <v>0</v>
      </c>
      <c r="AU123" s="807">
        <v>0</v>
      </c>
      <c r="AW123" s="759" t="s">
        <v>557</v>
      </c>
      <c r="AX123" s="1173">
        <f t="shared" si="2"/>
        <v>0</v>
      </c>
    </row>
    <row r="124" spans="1:50" s="820" customFormat="1" x14ac:dyDescent="0.25">
      <c r="A124" s="759" t="s">
        <v>1000</v>
      </c>
      <c r="B124" s="759" t="s">
        <v>559</v>
      </c>
      <c r="C124" s="935" t="s">
        <v>559</v>
      </c>
      <c r="D124" s="809" t="s">
        <v>1001</v>
      </c>
      <c r="E124" s="809" t="s">
        <v>558</v>
      </c>
      <c r="F124" s="867" t="s">
        <v>558</v>
      </c>
      <c r="G124" s="795">
        <v>0</v>
      </c>
      <c r="H124" s="799">
        <v>0</v>
      </c>
      <c r="I124" s="794">
        <v>0</v>
      </c>
      <c r="J124" s="810">
        <v>0</v>
      </c>
      <c r="K124" s="811" t="s">
        <v>766</v>
      </c>
      <c r="M124" s="793">
        <v>0</v>
      </c>
      <c r="N124" s="799">
        <v>0</v>
      </c>
      <c r="O124" s="795">
        <v>0</v>
      </c>
      <c r="P124" s="794">
        <v>0</v>
      </c>
      <c r="Q124" s="796">
        <v>0</v>
      </c>
      <c r="R124" s="797">
        <v>0</v>
      </c>
      <c r="S124" s="794">
        <v>0</v>
      </c>
      <c r="T124" s="795">
        <v>0</v>
      </c>
      <c r="U124" s="794">
        <v>0</v>
      </c>
      <c r="V124" s="801">
        <v>0</v>
      </c>
      <c r="W124" s="802">
        <v>0</v>
      </c>
      <c r="Y124" s="793">
        <v>0</v>
      </c>
      <c r="Z124" s="795">
        <v>0</v>
      </c>
      <c r="AA124" s="795">
        <v>0</v>
      </c>
      <c r="AB124" s="794">
        <v>0</v>
      </c>
      <c r="AC124" s="802">
        <v>0</v>
      </c>
      <c r="AE124" s="793">
        <v>0</v>
      </c>
      <c r="AF124" s="795">
        <v>0</v>
      </c>
      <c r="AG124" s="795">
        <v>0</v>
      </c>
      <c r="AH124" s="794">
        <v>0</v>
      </c>
      <c r="AI124" s="802">
        <v>0</v>
      </c>
      <c r="AK124" s="923">
        <v>0</v>
      </c>
      <c r="AL124" s="803">
        <v>0</v>
      </c>
      <c r="AM124" s="803">
        <v>0</v>
      </c>
      <c r="AN124" s="804">
        <v>0</v>
      </c>
      <c r="AO124" s="804">
        <v>0</v>
      </c>
      <c r="AP124" s="805">
        <v>0</v>
      </c>
      <c r="AR124" s="805">
        <v>0</v>
      </c>
      <c r="AS124" s="805">
        <v>0</v>
      </c>
      <c r="AU124" s="807">
        <v>0</v>
      </c>
      <c r="AW124" s="759" t="s">
        <v>559</v>
      </c>
      <c r="AX124" s="1173">
        <f t="shared" ref="AX124:AX175" si="3">J124</f>
        <v>0</v>
      </c>
    </row>
    <row r="125" spans="1:50" s="820" customFormat="1" x14ac:dyDescent="0.25">
      <c r="A125" s="759" t="s">
        <v>1002</v>
      </c>
      <c r="B125" s="759" t="s">
        <v>560</v>
      </c>
      <c r="C125" s="930" t="s">
        <v>560</v>
      </c>
      <c r="D125" s="809" t="s">
        <v>1003</v>
      </c>
      <c r="E125" s="809">
        <v>205878</v>
      </c>
      <c r="F125" s="867">
        <v>205878</v>
      </c>
      <c r="G125" s="795">
        <v>540</v>
      </c>
      <c r="H125" s="799">
        <v>1050</v>
      </c>
      <c r="I125" s="794">
        <v>660</v>
      </c>
      <c r="J125" s="810">
        <v>2250</v>
      </c>
      <c r="K125" s="811" t="s">
        <v>766</v>
      </c>
      <c r="M125" s="793">
        <v>0.36806</v>
      </c>
      <c r="N125" s="799">
        <v>180</v>
      </c>
      <c r="O125" s="795">
        <v>420</v>
      </c>
      <c r="P125" s="794">
        <v>165</v>
      </c>
      <c r="Q125" s="796">
        <v>765</v>
      </c>
      <c r="R125" s="797">
        <v>0.36806</v>
      </c>
      <c r="S125" s="794">
        <v>199</v>
      </c>
      <c r="T125" s="795">
        <v>386</v>
      </c>
      <c r="U125" s="794">
        <v>243</v>
      </c>
      <c r="V125" s="801">
        <v>828</v>
      </c>
      <c r="W125" s="802">
        <v>1593</v>
      </c>
      <c r="Y125" s="793">
        <v>0</v>
      </c>
      <c r="Z125" s="795">
        <v>0</v>
      </c>
      <c r="AA125" s="795">
        <v>0</v>
      </c>
      <c r="AB125" s="794">
        <v>0</v>
      </c>
      <c r="AC125" s="802">
        <v>0</v>
      </c>
      <c r="AE125" s="793">
        <v>0</v>
      </c>
      <c r="AF125" s="795">
        <v>0</v>
      </c>
      <c r="AG125" s="795">
        <v>0</v>
      </c>
      <c r="AH125" s="794">
        <v>0</v>
      </c>
      <c r="AI125" s="802">
        <v>0</v>
      </c>
      <c r="AK125" s="923">
        <v>17347.5</v>
      </c>
      <c r="AL125" s="803">
        <v>0</v>
      </c>
      <c r="AM125" s="803">
        <v>0</v>
      </c>
      <c r="AN125" s="804">
        <v>0</v>
      </c>
      <c r="AO125" s="804">
        <v>0</v>
      </c>
      <c r="AP125" s="805">
        <v>17347.5</v>
      </c>
      <c r="AR125" s="805">
        <v>0</v>
      </c>
      <c r="AS125" s="805">
        <v>17347.5</v>
      </c>
      <c r="AU125" s="807">
        <v>0</v>
      </c>
      <c r="AW125" s="759" t="s">
        <v>560</v>
      </c>
      <c r="AX125" s="1173">
        <f t="shared" si="3"/>
        <v>2250</v>
      </c>
    </row>
    <row r="126" spans="1:50" s="820" customFormat="1" x14ac:dyDescent="0.25">
      <c r="A126" s="759" t="s">
        <v>1199</v>
      </c>
      <c r="B126" s="759" t="s">
        <v>562</v>
      </c>
      <c r="C126" s="925" t="s">
        <v>1200</v>
      </c>
      <c r="D126" s="809"/>
      <c r="E126" s="928">
        <v>639230</v>
      </c>
      <c r="F126" s="1162" t="s">
        <v>1201</v>
      </c>
      <c r="G126" s="1174">
        <v>180</v>
      </c>
      <c r="H126" s="1175">
        <v>420</v>
      </c>
      <c r="I126" s="1176">
        <v>165</v>
      </c>
      <c r="J126" s="810">
        <v>765</v>
      </c>
      <c r="K126" s="811" t="s">
        <v>766</v>
      </c>
      <c r="M126" s="793">
        <v>1</v>
      </c>
      <c r="N126" s="799">
        <v>180</v>
      </c>
      <c r="O126" s="795">
        <v>420</v>
      </c>
      <c r="P126" s="794">
        <v>165</v>
      </c>
      <c r="Q126" s="796">
        <v>765</v>
      </c>
      <c r="R126" s="797">
        <v>0</v>
      </c>
      <c r="S126" s="794">
        <v>0</v>
      </c>
      <c r="T126" s="795">
        <v>0</v>
      </c>
      <c r="U126" s="794">
        <v>0</v>
      </c>
      <c r="V126" s="801">
        <v>0</v>
      </c>
      <c r="W126" s="802">
        <v>765</v>
      </c>
      <c r="Y126" s="793">
        <v>0</v>
      </c>
      <c r="Z126" s="795">
        <v>0</v>
      </c>
      <c r="AA126" s="795">
        <v>0</v>
      </c>
      <c r="AB126" s="794">
        <v>0</v>
      </c>
      <c r="AC126" s="802">
        <v>0</v>
      </c>
      <c r="AE126" s="793">
        <v>0</v>
      </c>
      <c r="AF126" s="795">
        <v>0</v>
      </c>
      <c r="AG126" s="795">
        <v>0</v>
      </c>
      <c r="AH126" s="794">
        <v>0</v>
      </c>
      <c r="AI126" s="802">
        <v>0</v>
      </c>
      <c r="AK126" s="1177">
        <v>5898.15</v>
      </c>
      <c r="AL126" s="803">
        <v>0</v>
      </c>
      <c r="AM126" s="803">
        <v>0</v>
      </c>
      <c r="AN126" s="804">
        <v>0</v>
      </c>
      <c r="AO126" s="804">
        <v>0</v>
      </c>
      <c r="AP126" s="805">
        <v>5898.15</v>
      </c>
      <c r="AR126" s="805">
        <v>0</v>
      </c>
      <c r="AS126" s="805">
        <v>5898.15</v>
      </c>
      <c r="AU126" s="807">
        <v>0</v>
      </c>
      <c r="AW126" s="759" t="e">
        <v>#N/A</v>
      </c>
      <c r="AX126" s="1173">
        <f t="shared" si="3"/>
        <v>765</v>
      </c>
    </row>
    <row r="127" spans="1:50" s="820" customFormat="1" x14ac:dyDescent="0.25">
      <c r="A127" s="759" t="s">
        <v>1004</v>
      </c>
      <c r="B127" s="759" t="s">
        <v>562</v>
      </c>
      <c r="C127" s="925" t="s">
        <v>562</v>
      </c>
      <c r="D127" s="809"/>
      <c r="E127" s="928" t="s">
        <v>561</v>
      </c>
      <c r="F127" s="1162" t="s">
        <v>561</v>
      </c>
      <c r="G127" s="795">
        <v>0</v>
      </c>
      <c r="H127" s="799">
        <v>210</v>
      </c>
      <c r="I127" s="794">
        <v>0</v>
      </c>
      <c r="J127" s="810">
        <v>210</v>
      </c>
      <c r="K127" s="811" t="s">
        <v>766</v>
      </c>
      <c r="M127" s="793">
        <v>0</v>
      </c>
      <c r="N127" s="799">
        <v>0</v>
      </c>
      <c r="O127" s="795">
        <v>0</v>
      </c>
      <c r="P127" s="794">
        <v>0</v>
      </c>
      <c r="Q127" s="796">
        <v>0</v>
      </c>
      <c r="R127" s="797">
        <v>0</v>
      </c>
      <c r="S127" s="794">
        <v>0</v>
      </c>
      <c r="T127" s="795">
        <v>0</v>
      </c>
      <c r="U127" s="794">
        <v>0</v>
      </c>
      <c r="V127" s="801">
        <v>0</v>
      </c>
      <c r="W127" s="802">
        <v>0</v>
      </c>
      <c r="Y127" s="793">
        <v>0</v>
      </c>
      <c r="Z127" s="795">
        <v>0</v>
      </c>
      <c r="AA127" s="795">
        <v>0</v>
      </c>
      <c r="AB127" s="794">
        <v>0</v>
      </c>
      <c r="AC127" s="802">
        <v>0</v>
      </c>
      <c r="AE127" s="793">
        <v>0</v>
      </c>
      <c r="AF127" s="795">
        <v>0</v>
      </c>
      <c r="AG127" s="795">
        <v>0</v>
      </c>
      <c r="AH127" s="794">
        <v>0</v>
      </c>
      <c r="AI127" s="802">
        <v>0</v>
      </c>
      <c r="AK127" s="923">
        <v>1619.1</v>
      </c>
      <c r="AL127" s="803">
        <v>0</v>
      </c>
      <c r="AM127" s="803">
        <v>0</v>
      </c>
      <c r="AN127" s="804">
        <v>0</v>
      </c>
      <c r="AO127" s="804">
        <v>0</v>
      </c>
      <c r="AP127" s="805">
        <v>1619.1</v>
      </c>
      <c r="AR127" s="805">
        <v>0</v>
      </c>
      <c r="AS127" s="805">
        <v>1619.1</v>
      </c>
      <c r="AU127" s="807">
        <v>0</v>
      </c>
      <c r="AW127" s="759" t="s">
        <v>562</v>
      </c>
      <c r="AX127" s="1173">
        <f t="shared" si="3"/>
        <v>210</v>
      </c>
    </row>
    <row r="128" spans="1:50" s="820" customFormat="1" x14ac:dyDescent="0.25">
      <c r="A128" s="759" t="s">
        <v>1005</v>
      </c>
      <c r="B128" s="759" t="s">
        <v>564</v>
      </c>
      <c r="C128" s="925" t="s">
        <v>564</v>
      </c>
      <c r="D128" s="809" t="s">
        <v>1006</v>
      </c>
      <c r="E128" s="933" t="s">
        <v>563</v>
      </c>
      <c r="F128" s="1165" t="s">
        <v>563</v>
      </c>
      <c r="G128" s="795">
        <v>0</v>
      </c>
      <c r="H128" s="799">
        <v>0</v>
      </c>
      <c r="I128" s="794">
        <v>0</v>
      </c>
      <c r="J128" s="810">
        <v>0</v>
      </c>
      <c r="K128" s="811" t="s">
        <v>766</v>
      </c>
      <c r="M128" s="793">
        <v>0</v>
      </c>
      <c r="N128" s="799">
        <v>0</v>
      </c>
      <c r="O128" s="795">
        <v>0</v>
      </c>
      <c r="P128" s="794">
        <v>0</v>
      </c>
      <c r="Q128" s="796">
        <v>0</v>
      </c>
      <c r="R128" s="797">
        <v>0</v>
      </c>
      <c r="S128" s="794">
        <v>0</v>
      </c>
      <c r="T128" s="795">
        <v>0</v>
      </c>
      <c r="U128" s="794">
        <v>0</v>
      </c>
      <c r="V128" s="801">
        <v>0</v>
      </c>
      <c r="W128" s="802">
        <v>0</v>
      </c>
      <c r="Y128" s="793">
        <v>0</v>
      </c>
      <c r="Z128" s="795">
        <v>0</v>
      </c>
      <c r="AA128" s="795">
        <v>0</v>
      </c>
      <c r="AB128" s="794">
        <v>0</v>
      </c>
      <c r="AC128" s="802">
        <v>0</v>
      </c>
      <c r="AE128" s="793">
        <v>0</v>
      </c>
      <c r="AF128" s="795">
        <v>0</v>
      </c>
      <c r="AG128" s="795">
        <v>0</v>
      </c>
      <c r="AH128" s="794">
        <v>0</v>
      </c>
      <c r="AI128" s="802">
        <v>0</v>
      </c>
      <c r="AK128" s="923">
        <v>0</v>
      </c>
      <c r="AL128" s="803">
        <v>0</v>
      </c>
      <c r="AM128" s="803">
        <v>0</v>
      </c>
      <c r="AN128" s="804">
        <v>0</v>
      </c>
      <c r="AO128" s="804">
        <v>0</v>
      </c>
      <c r="AP128" s="805">
        <v>0</v>
      </c>
      <c r="AR128" s="805">
        <v>0</v>
      </c>
      <c r="AS128" s="805">
        <v>0</v>
      </c>
      <c r="AU128" s="807">
        <v>0</v>
      </c>
      <c r="AW128" s="759" t="s">
        <v>564</v>
      </c>
      <c r="AX128" s="1173">
        <f t="shared" si="3"/>
        <v>0</v>
      </c>
    </row>
    <row r="129" spans="1:50" s="820" customFormat="1" x14ac:dyDescent="0.25">
      <c r="A129" s="759" t="s">
        <v>1007</v>
      </c>
      <c r="B129" s="759" t="s">
        <v>566</v>
      </c>
      <c r="C129" s="808" t="s">
        <v>566</v>
      </c>
      <c r="D129" s="809"/>
      <c r="E129" s="809">
        <v>639304</v>
      </c>
      <c r="F129" s="867">
        <v>2578607</v>
      </c>
      <c r="G129" s="795">
        <v>0</v>
      </c>
      <c r="H129" s="799">
        <v>168</v>
      </c>
      <c r="I129" s="794">
        <v>0</v>
      </c>
      <c r="J129" s="810">
        <v>168</v>
      </c>
      <c r="K129" s="811" t="s">
        <v>766</v>
      </c>
      <c r="M129" s="793">
        <v>0</v>
      </c>
      <c r="N129" s="799">
        <v>0</v>
      </c>
      <c r="O129" s="795">
        <v>0</v>
      </c>
      <c r="P129" s="794">
        <v>0</v>
      </c>
      <c r="Q129" s="796">
        <v>0</v>
      </c>
      <c r="R129" s="797">
        <v>0.91666999999999998</v>
      </c>
      <c r="S129" s="794">
        <v>0</v>
      </c>
      <c r="T129" s="795">
        <v>154</v>
      </c>
      <c r="U129" s="794">
        <v>0</v>
      </c>
      <c r="V129" s="801">
        <v>154</v>
      </c>
      <c r="W129" s="802">
        <v>154</v>
      </c>
      <c r="Y129" s="793">
        <v>0</v>
      </c>
      <c r="Z129" s="795">
        <v>0</v>
      </c>
      <c r="AA129" s="795">
        <v>0</v>
      </c>
      <c r="AB129" s="794">
        <v>0</v>
      </c>
      <c r="AC129" s="802">
        <v>0</v>
      </c>
      <c r="AE129" s="793">
        <v>0</v>
      </c>
      <c r="AF129" s="795">
        <v>0</v>
      </c>
      <c r="AG129" s="795">
        <v>0</v>
      </c>
      <c r="AH129" s="794">
        <v>0</v>
      </c>
      <c r="AI129" s="802">
        <v>0</v>
      </c>
      <c r="AK129" s="923">
        <v>1295.28</v>
      </c>
      <c r="AL129" s="803">
        <v>0</v>
      </c>
      <c r="AM129" s="803">
        <v>0</v>
      </c>
      <c r="AN129" s="804">
        <v>0</v>
      </c>
      <c r="AO129" s="804">
        <v>0</v>
      </c>
      <c r="AP129" s="805">
        <v>1295.28</v>
      </c>
      <c r="AR129" s="805">
        <v>0</v>
      </c>
      <c r="AS129" s="805">
        <v>1295.28</v>
      </c>
      <c r="AU129" s="807">
        <v>0</v>
      </c>
      <c r="AW129" s="759" t="s">
        <v>566</v>
      </c>
      <c r="AX129" s="1173">
        <f t="shared" si="3"/>
        <v>168</v>
      </c>
    </row>
    <row r="130" spans="1:50" s="820" customFormat="1" x14ac:dyDescent="0.25">
      <c r="A130" s="759" t="s">
        <v>1009</v>
      </c>
      <c r="B130" s="759" t="s">
        <v>568</v>
      </c>
      <c r="C130" s="927" t="s">
        <v>568</v>
      </c>
      <c r="D130" s="809"/>
      <c r="E130" s="809" t="s">
        <v>567</v>
      </c>
      <c r="F130" s="867" t="s">
        <v>567</v>
      </c>
      <c r="G130" s="795">
        <v>0</v>
      </c>
      <c r="H130" s="799">
        <v>0</v>
      </c>
      <c r="I130" s="794">
        <v>0</v>
      </c>
      <c r="J130" s="810">
        <v>0</v>
      </c>
      <c r="K130" s="811" t="s">
        <v>766</v>
      </c>
      <c r="M130" s="793">
        <v>0</v>
      </c>
      <c r="N130" s="799">
        <v>0</v>
      </c>
      <c r="O130" s="795">
        <v>0</v>
      </c>
      <c r="P130" s="794">
        <v>0</v>
      </c>
      <c r="Q130" s="796">
        <v>0</v>
      </c>
      <c r="R130" s="797">
        <v>0</v>
      </c>
      <c r="S130" s="794">
        <v>0</v>
      </c>
      <c r="T130" s="795">
        <v>0</v>
      </c>
      <c r="U130" s="794">
        <v>0</v>
      </c>
      <c r="V130" s="801">
        <v>0</v>
      </c>
      <c r="W130" s="802">
        <v>0</v>
      </c>
      <c r="Y130" s="793">
        <v>0</v>
      </c>
      <c r="Z130" s="795">
        <v>0</v>
      </c>
      <c r="AA130" s="795">
        <v>0</v>
      </c>
      <c r="AB130" s="794">
        <v>0</v>
      </c>
      <c r="AC130" s="802">
        <v>0</v>
      </c>
      <c r="AE130" s="793">
        <v>0</v>
      </c>
      <c r="AF130" s="795">
        <v>0</v>
      </c>
      <c r="AG130" s="795">
        <v>0</v>
      </c>
      <c r="AH130" s="794">
        <v>0</v>
      </c>
      <c r="AI130" s="802">
        <v>0</v>
      </c>
      <c r="AK130" s="923">
        <v>0</v>
      </c>
      <c r="AL130" s="803">
        <v>0</v>
      </c>
      <c r="AM130" s="803">
        <v>0</v>
      </c>
      <c r="AN130" s="804">
        <v>0</v>
      </c>
      <c r="AO130" s="804">
        <v>0</v>
      </c>
      <c r="AP130" s="805">
        <v>0</v>
      </c>
      <c r="AR130" s="805">
        <v>0</v>
      </c>
      <c r="AS130" s="805">
        <v>0</v>
      </c>
      <c r="AU130" s="807">
        <v>0</v>
      </c>
      <c r="AW130" s="759" t="s">
        <v>568</v>
      </c>
      <c r="AX130" s="1173">
        <f t="shared" si="3"/>
        <v>0</v>
      </c>
    </row>
    <row r="131" spans="1:50" s="820" customFormat="1" x14ac:dyDescent="0.25">
      <c r="A131" s="759" t="s">
        <v>1010</v>
      </c>
      <c r="B131" s="759" t="s">
        <v>570</v>
      </c>
      <c r="C131" s="927" t="s">
        <v>570</v>
      </c>
      <c r="D131" s="809" t="s">
        <v>1011</v>
      </c>
      <c r="E131" s="936" t="s">
        <v>569</v>
      </c>
      <c r="F131" s="1166" t="s">
        <v>569</v>
      </c>
      <c r="G131" s="795">
        <v>0</v>
      </c>
      <c r="H131" s="799">
        <v>0</v>
      </c>
      <c r="I131" s="794">
        <v>0</v>
      </c>
      <c r="J131" s="810">
        <v>0</v>
      </c>
      <c r="K131" s="811" t="s">
        <v>766</v>
      </c>
      <c r="M131" s="793">
        <v>0</v>
      </c>
      <c r="N131" s="799">
        <v>0</v>
      </c>
      <c r="O131" s="795">
        <v>0</v>
      </c>
      <c r="P131" s="794">
        <v>0</v>
      </c>
      <c r="Q131" s="796">
        <v>0</v>
      </c>
      <c r="R131" s="797">
        <v>0</v>
      </c>
      <c r="S131" s="794">
        <v>0</v>
      </c>
      <c r="T131" s="795">
        <v>0</v>
      </c>
      <c r="U131" s="794">
        <v>0</v>
      </c>
      <c r="V131" s="801">
        <v>0</v>
      </c>
      <c r="W131" s="802">
        <v>0</v>
      </c>
      <c r="Y131" s="793">
        <v>0</v>
      </c>
      <c r="Z131" s="795">
        <v>0</v>
      </c>
      <c r="AA131" s="795">
        <v>0</v>
      </c>
      <c r="AB131" s="794">
        <v>0</v>
      </c>
      <c r="AC131" s="802">
        <v>0</v>
      </c>
      <c r="AE131" s="793">
        <v>0</v>
      </c>
      <c r="AF131" s="795">
        <v>0</v>
      </c>
      <c r="AG131" s="795">
        <v>0</v>
      </c>
      <c r="AH131" s="794">
        <v>0</v>
      </c>
      <c r="AI131" s="802">
        <v>0</v>
      </c>
      <c r="AK131" s="923">
        <v>0</v>
      </c>
      <c r="AL131" s="803">
        <v>0</v>
      </c>
      <c r="AM131" s="803">
        <v>0</v>
      </c>
      <c r="AN131" s="804">
        <v>0</v>
      </c>
      <c r="AO131" s="804">
        <v>0</v>
      </c>
      <c r="AP131" s="805">
        <v>0</v>
      </c>
      <c r="AR131" s="805">
        <v>0</v>
      </c>
      <c r="AS131" s="805">
        <v>0</v>
      </c>
      <c r="AU131" s="807">
        <v>0</v>
      </c>
      <c r="AW131" s="759" t="s">
        <v>570</v>
      </c>
      <c r="AX131" s="1173">
        <f t="shared" si="3"/>
        <v>0</v>
      </c>
    </row>
    <row r="132" spans="1:50" s="820" customFormat="1" x14ac:dyDescent="0.25">
      <c r="A132" s="759" t="s">
        <v>1012</v>
      </c>
      <c r="B132" s="759" t="s">
        <v>572</v>
      </c>
      <c r="C132" s="927" t="s">
        <v>572</v>
      </c>
      <c r="D132" s="809"/>
      <c r="E132" s="936" t="s">
        <v>571</v>
      </c>
      <c r="F132" s="1166" t="s">
        <v>571</v>
      </c>
      <c r="G132" s="795">
        <v>0</v>
      </c>
      <c r="H132" s="799">
        <v>0</v>
      </c>
      <c r="I132" s="794">
        <v>0</v>
      </c>
      <c r="J132" s="810">
        <v>0</v>
      </c>
      <c r="K132" s="811" t="s">
        <v>766</v>
      </c>
      <c r="M132" s="793">
        <v>0</v>
      </c>
      <c r="N132" s="799">
        <v>0</v>
      </c>
      <c r="O132" s="795">
        <v>0</v>
      </c>
      <c r="P132" s="794">
        <v>0</v>
      </c>
      <c r="Q132" s="796">
        <v>0</v>
      </c>
      <c r="R132" s="797">
        <v>0</v>
      </c>
      <c r="S132" s="794">
        <v>0</v>
      </c>
      <c r="T132" s="795">
        <v>0</v>
      </c>
      <c r="U132" s="794">
        <v>0</v>
      </c>
      <c r="V132" s="801">
        <v>0</v>
      </c>
      <c r="W132" s="802">
        <v>0</v>
      </c>
      <c r="Y132" s="793">
        <v>0</v>
      </c>
      <c r="Z132" s="795">
        <v>0</v>
      </c>
      <c r="AA132" s="795">
        <v>0</v>
      </c>
      <c r="AB132" s="794">
        <v>0</v>
      </c>
      <c r="AC132" s="802">
        <v>0</v>
      </c>
      <c r="AE132" s="793">
        <v>0</v>
      </c>
      <c r="AF132" s="795">
        <v>0</v>
      </c>
      <c r="AG132" s="795">
        <v>0</v>
      </c>
      <c r="AH132" s="794">
        <v>0</v>
      </c>
      <c r="AI132" s="802">
        <v>0</v>
      </c>
      <c r="AK132" s="923">
        <v>0</v>
      </c>
      <c r="AL132" s="803">
        <v>0</v>
      </c>
      <c r="AM132" s="803">
        <v>0</v>
      </c>
      <c r="AN132" s="804">
        <v>0</v>
      </c>
      <c r="AO132" s="804">
        <v>0</v>
      </c>
      <c r="AP132" s="805">
        <v>0</v>
      </c>
      <c r="AR132" s="805">
        <v>0</v>
      </c>
      <c r="AS132" s="805">
        <v>0</v>
      </c>
      <c r="AU132" s="807">
        <v>0</v>
      </c>
      <c r="AW132" s="759" t="s">
        <v>572</v>
      </c>
      <c r="AX132" s="1173">
        <f t="shared" si="3"/>
        <v>0</v>
      </c>
    </row>
    <row r="133" spans="1:50" s="820" customFormat="1" x14ac:dyDescent="0.25">
      <c r="A133" s="759" t="s">
        <v>1013</v>
      </c>
      <c r="B133" s="759" t="s">
        <v>574</v>
      </c>
      <c r="C133" s="927" t="s">
        <v>574</v>
      </c>
      <c r="D133" s="809"/>
      <c r="E133" s="761">
        <v>639309</v>
      </c>
      <c r="F133" s="1167" t="s">
        <v>573</v>
      </c>
      <c r="G133" s="795">
        <v>0</v>
      </c>
      <c r="H133" s="799">
        <v>0</v>
      </c>
      <c r="I133" s="794">
        <v>0</v>
      </c>
      <c r="J133" s="810">
        <v>0</v>
      </c>
      <c r="K133" s="811" t="s">
        <v>766</v>
      </c>
      <c r="M133" s="793">
        <v>0</v>
      </c>
      <c r="N133" s="799">
        <v>0</v>
      </c>
      <c r="O133" s="795">
        <v>0</v>
      </c>
      <c r="P133" s="794">
        <v>0</v>
      </c>
      <c r="Q133" s="796">
        <v>0</v>
      </c>
      <c r="R133" s="797">
        <v>0</v>
      </c>
      <c r="S133" s="794">
        <v>0</v>
      </c>
      <c r="T133" s="795">
        <v>0</v>
      </c>
      <c r="U133" s="794">
        <v>0</v>
      </c>
      <c r="V133" s="801">
        <v>0</v>
      </c>
      <c r="W133" s="802">
        <v>0</v>
      </c>
      <c r="Y133" s="793">
        <v>0</v>
      </c>
      <c r="Z133" s="795">
        <v>0</v>
      </c>
      <c r="AA133" s="795">
        <v>0</v>
      </c>
      <c r="AB133" s="794">
        <v>0</v>
      </c>
      <c r="AC133" s="802">
        <v>0</v>
      </c>
      <c r="AE133" s="793">
        <v>0</v>
      </c>
      <c r="AF133" s="795">
        <v>0</v>
      </c>
      <c r="AG133" s="795">
        <v>0</v>
      </c>
      <c r="AH133" s="794">
        <v>0</v>
      </c>
      <c r="AI133" s="802">
        <v>0</v>
      </c>
      <c r="AK133" s="923">
        <v>0</v>
      </c>
      <c r="AL133" s="803">
        <v>0</v>
      </c>
      <c r="AM133" s="803">
        <v>0</v>
      </c>
      <c r="AN133" s="804">
        <v>0</v>
      </c>
      <c r="AO133" s="804">
        <v>0</v>
      </c>
      <c r="AP133" s="805">
        <v>0</v>
      </c>
      <c r="AR133" s="805">
        <v>0</v>
      </c>
      <c r="AS133" s="805">
        <v>0</v>
      </c>
      <c r="AU133" s="807">
        <v>0</v>
      </c>
      <c r="AW133" s="759" t="s">
        <v>574</v>
      </c>
      <c r="AX133" s="1173">
        <f t="shared" si="3"/>
        <v>0</v>
      </c>
    </row>
    <row r="134" spans="1:50" s="820" customFormat="1" x14ac:dyDescent="0.25">
      <c r="A134" s="759" t="s">
        <v>1015</v>
      </c>
      <c r="B134" s="759" t="s">
        <v>576</v>
      </c>
      <c r="C134" s="935" t="s">
        <v>576</v>
      </c>
      <c r="D134" s="809" t="s">
        <v>1016</v>
      </c>
      <c r="E134" s="809" t="s">
        <v>575</v>
      </c>
      <c r="F134" s="867" t="s">
        <v>575</v>
      </c>
      <c r="G134" s="795">
        <v>180</v>
      </c>
      <c r="H134" s="799">
        <v>210</v>
      </c>
      <c r="I134" s="794">
        <v>165</v>
      </c>
      <c r="J134" s="810">
        <v>555</v>
      </c>
      <c r="K134" s="811" t="s">
        <v>766</v>
      </c>
      <c r="M134" s="793">
        <v>0</v>
      </c>
      <c r="N134" s="799">
        <v>0</v>
      </c>
      <c r="O134" s="795">
        <v>0</v>
      </c>
      <c r="P134" s="794">
        <v>0</v>
      </c>
      <c r="Q134" s="796">
        <v>0</v>
      </c>
      <c r="R134" s="797">
        <v>0</v>
      </c>
      <c r="S134" s="794">
        <v>0</v>
      </c>
      <c r="T134" s="795">
        <v>0</v>
      </c>
      <c r="U134" s="794">
        <v>0</v>
      </c>
      <c r="V134" s="801">
        <v>0</v>
      </c>
      <c r="W134" s="802">
        <v>0</v>
      </c>
      <c r="Y134" s="793">
        <v>0</v>
      </c>
      <c r="Z134" s="795">
        <v>0</v>
      </c>
      <c r="AA134" s="795">
        <v>0</v>
      </c>
      <c r="AB134" s="794">
        <v>0</v>
      </c>
      <c r="AC134" s="802">
        <v>0</v>
      </c>
      <c r="AE134" s="793">
        <v>0</v>
      </c>
      <c r="AF134" s="795">
        <v>0</v>
      </c>
      <c r="AG134" s="795">
        <v>0</v>
      </c>
      <c r="AH134" s="794">
        <v>0</v>
      </c>
      <c r="AI134" s="802">
        <v>0</v>
      </c>
      <c r="AK134" s="923">
        <v>4279.05</v>
      </c>
      <c r="AL134" s="803">
        <v>0</v>
      </c>
      <c r="AM134" s="803">
        <v>0</v>
      </c>
      <c r="AN134" s="804">
        <v>0</v>
      </c>
      <c r="AO134" s="804">
        <v>0</v>
      </c>
      <c r="AP134" s="805">
        <v>4279.05</v>
      </c>
      <c r="AR134" s="805">
        <v>0</v>
      </c>
      <c r="AS134" s="805">
        <v>4279.05</v>
      </c>
      <c r="AU134" s="807">
        <v>0</v>
      </c>
      <c r="AW134" s="759" t="s">
        <v>576</v>
      </c>
      <c r="AX134" s="1173">
        <f t="shared" si="3"/>
        <v>555</v>
      </c>
    </row>
    <row r="135" spans="1:50" s="820" customFormat="1" x14ac:dyDescent="0.25">
      <c r="A135" s="759" t="s">
        <v>1017</v>
      </c>
      <c r="B135" s="759" t="s">
        <v>578</v>
      </c>
      <c r="C135" s="935" t="s">
        <v>578</v>
      </c>
      <c r="D135" s="809" t="s">
        <v>1018</v>
      </c>
      <c r="E135" s="936" t="s">
        <v>577</v>
      </c>
      <c r="F135" s="1166" t="s">
        <v>577</v>
      </c>
      <c r="G135" s="795">
        <v>0</v>
      </c>
      <c r="H135" s="799">
        <v>0</v>
      </c>
      <c r="I135" s="794">
        <v>0</v>
      </c>
      <c r="J135" s="810">
        <v>0</v>
      </c>
      <c r="K135" s="811" t="s">
        <v>766</v>
      </c>
      <c r="M135" s="793">
        <v>0</v>
      </c>
      <c r="N135" s="799">
        <v>0</v>
      </c>
      <c r="O135" s="795">
        <v>0</v>
      </c>
      <c r="P135" s="794">
        <v>0</v>
      </c>
      <c r="Q135" s="796">
        <v>0</v>
      </c>
      <c r="R135" s="797">
        <v>0</v>
      </c>
      <c r="S135" s="794">
        <v>0</v>
      </c>
      <c r="T135" s="795">
        <v>0</v>
      </c>
      <c r="U135" s="794">
        <v>0</v>
      </c>
      <c r="V135" s="801">
        <v>0</v>
      </c>
      <c r="W135" s="802">
        <v>0</v>
      </c>
      <c r="Y135" s="793">
        <v>0</v>
      </c>
      <c r="Z135" s="795">
        <v>0</v>
      </c>
      <c r="AA135" s="795">
        <v>0</v>
      </c>
      <c r="AB135" s="794">
        <v>0</v>
      </c>
      <c r="AC135" s="802">
        <v>0</v>
      </c>
      <c r="AE135" s="793">
        <v>0</v>
      </c>
      <c r="AF135" s="795">
        <v>0</v>
      </c>
      <c r="AG135" s="795">
        <v>0</v>
      </c>
      <c r="AH135" s="794">
        <v>0</v>
      </c>
      <c r="AI135" s="802">
        <v>0</v>
      </c>
      <c r="AK135" s="923">
        <v>0</v>
      </c>
      <c r="AL135" s="803">
        <v>0</v>
      </c>
      <c r="AM135" s="803">
        <v>0</v>
      </c>
      <c r="AN135" s="804">
        <v>0</v>
      </c>
      <c r="AO135" s="804">
        <v>0</v>
      </c>
      <c r="AP135" s="805">
        <v>0</v>
      </c>
      <c r="AR135" s="805">
        <v>0</v>
      </c>
      <c r="AS135" s="805">
        <v>0</v>
      </c>
      <c r="AU135" s="807">
        <v>0</v>
      </c>
      <c r="AW135" s="759" t="s">
        <v>578</v>
      </c>
      <c r="AX135" s="1173">
        <f t="shared" si="3"/>
        <v>0</v>
      </c>
    </row>
    <row r="136" spans="1:50" s="820" customFormat="1" x14ac:dyDescent="0.25">
      <c r="A136" s="759" t="s">
        <v>1019</v>
      </c>
      <c r="B136" s="759" t="s">
        <v>580</v>
      </c>
      <c r="C136" s="935" t="s">
        <v>580</v>
      </c>
      <c r="D136" s="809"/>
      <c r="E136" s="933" t="s">
        <v>579</v>
      </c>
      <c r="F136" s="1165" t="s">
        <v>579</v>
      </c>
      <c r="G136" s="795">
        <v>0</v>
      </c>
      <c r="H136" s="799">
        <v>0</v>
      </c>
      <c r="I136" s="794">
        <v>0</v>
      </c>
      <c r="J136" s="810">
        <v>0</v>
      </c>
      <c r="K136" s="811" t="s">
        <v>766</v>
      </c>
      <c r="M136" s="793">
        <v>0</v>
      </c>
      <c r="N136" s="799">
        <v>0</v>
      </c>
      <c r="O136" s="795">
        <v>0</v>
      </c>
      <c r="P136" s="794">
        <v>0</v>
      </c>
      <c r="Q136" s="796">
        <v>0</v>
      </c>
      <c r="R136" s="797">
        <v>0</v>
      </c>
      <c r="S136" s="794">
        <v>0</v>
      </c>
      <c r="T136" s="795">
        <v>0</v>
      </c>
      <c r="U136" s="794">
        <v>0</v>
      </c>
      <c r="V136" s="801">
        <v>0</v>
      </c>
      <c r="W136" s="802">
        <v>0</v>
      </c>
      <c r="Y136" s="793">
        <v>0</v>
      </c>
      <c r="Z136" s="795">
        <v>0</v>
      </c>
      <c r="AA136" s="795">
        <v>0</v>
      </c>
      <c r="AB136" s="794">
        <v>0</v>
      </c>
      <c r="AC136" s="802">
        <v>0</v>
      </c>
      <c r="AE136" s="793">
        <v>0</v>
      </c>
      <c r="AF136" s="795">
        <v>0</v>
      </c>
      <c r="AG136" s="795">
        <v>0</v>
      </c>
      <c r="AH136" s="794">
        <v>0</v>
      </c>
      <c r="AI136" s="802">
        <v>0</v>
      </c>
      <c r="AK136" s="923">
        <v>0</v>
      </c>
      <c r="AL136" s="803">
        <v>0</v>
      </c>
      <c r="AM136" s="803">
        <v>0</v>
      </c>
      <c r="AN136" s="804">
        <v>0</v>
      </c>
      <c r="AO136" s="804">
        <v>0</v>
      </c>
      <c r="AP136" s="805">
        <v>0</v>
      </c>
      <c r="AR136" s="805">
        <v>0</v>
      </c>
      <c r="AS136" s="805">
        <v>0</v>
      </c>
      <c r="AU136" s="807">
        <v>0</v>
      </c>
      <c r="AW136" s="759" t="s">
        <v>580</v>
      </c>
      <c r="AX136" s="1173">
        <f t="shared" si="3"/>
        <v>0</v>
      </c>
    </row>
    <row r="137" spans="1:50" s="820" customFormat="1" x14ac:dyDescent="0.25">
      <c r="A137" s="759" t="s">
        <v>1020</v>
      </c>
      <c r="B137" s="759" t="s">
        <v>582</v>
      </c>
      <c r="C137" s="925" t="s">
        <v>582</v>
      </c>
      <c r="D137" s="809" t="s">
        <v>1021</v>
      </c>
      <c r="E137" s="926" t="s">
        <v>581</v>
      </c>
      <c r="F137" s="1161" t="s">
        <v>581</v>
      </c>
      <c r="G137" s="795">
        <v>180</v>
      </c>
      <c r="H137" s="799">
        <v>420</v>
      </c>
      <c r="I137" s="794">
        <v>165</v>
      </c>
      <c r="J137" s="810">
        <v>765</v>
      </c>
      <c r="K137" s="811" t="s">
        <v>766</v>
      </c>
      <c r="M137" s="793">
        <v>0</v>
      </c>
      <c r="N137" s="799">
        <v>0</v>
      </c>
      <c r="O137" s="795">
        <v>0</v>
      </c>
      <c r="P137" s="794">
        <v>0</v>
      </c>
      <c r="Q137" s="796">
        <v>0</v>
      </c>
      <c r="R137" s="797">
        <v>0.52381</v>
      </c>
      <c r="S137" s="794">
        <v>94</v>
      </c>
      <c r="T137" s="795">
        <v>220</v>
      </c>
      <c r="U137" s="794">
        <v>86</v>
      </c>
      <c r="V137" s="801">
        <v>400</v>
      </c>
      <c r="W137" s="802">
        <v>400</v>
      </c>
      <c r="Y137" s="793">
        <v>0</v>
      </c>
      <c r="Z137" s="795">
        <v>0</v>
      </c>
      <c r="AA137" s="795">
        <v>0</v>
      </c>
      <c r="AB137" s="794">
        <v>0</v>
      </c>
      <c r="AC137" s="802">
        <v>0</v>
      </c>
      <c r="AE137" s="793">
        <v>0</v>
      </c>
      <c r="AF137" s="795">
        <v>0</v>
      </c>
      <c r="AG137" s="795">
        <v>0</v>
      </c>
      <c r="AH137" s="794">
        <v>0</v>
      </c>
      <c r="AI137" s="802">
        <v>0</v>
      </c>
      <c r="AK137" s="923">
        <v>5898.15</v>
      </c>
      <c r="AL137" s="803">
        <v>0</v>
      </c>
      <c r="AM137" s="803">
        <v>0</v>
      </c>
      <c r="AN137" s="804">
        <v>0</v>
      </c>
      <c r="AO137" s="804">
        <v>0</v>
      </c>
      <c r="AP137" s="805">
        <v>5898.15</v>
      </c>
      <c r="AR137" s="805">
        <v>0</v>
      </c>
      <c r="AS137" s="805">
        <v>5898.15</v>
      </c>
      <c r="AU137" s="807">
        <v>0</v>
      </c>
      <c r="AW137" s="759" t="s">
        <v>582</v>
      </c>
      <c r="AX137" s="1173">
        <f t="shared" si="3"/>
        <v>765</v>
      </c>
    </row>
    <row r="138" spans="1:50" s="820" customFormat="1" x14ac:dyDescent="0.25">
      <c r="A138" s="759" t="s">
        <v>1022</v>
      </c>
      <c r="B138" s="759" t="s">
        <v>584</v>
      </c>
      <c r="C138" s="925" t="s">
        <v>584</v>
      </c>
      <c r="D138" s="809" t="s">
        <v>1023</v>
      </c>
      <c r="E138" s="926" t="s">
        <v>583</v>
      </c>
      <c r="F138" s="1161" t="s">
        <v>583</v>
      </c>
      <c r="G138" s="795">
        <v>180</v>
      </c>
      <c r="H138" s="799">
        <v>0</v>
      </c>
      <c r="I138" s="794">
        <v>165</v>
      </c>
      <c r="J138" s="810">
        <v>345</v>
      </c>
      <c r="K138" s="811" t="s">
        <v>766</v>
      </c>
      <c r="M138" s="793">
        <v>1</v>
      </c>
      <c r="N138" s="799">
        <v>180</v>
      </c>
      <c r="O138" s="795">
        <v>0</v>
      </c>
      <c r="P138" s="794">
        <v>0</v>
      </c>
      <c r="Q138" s="796">
        <v>180</v>
      </c>
      <c r="R138" s="797">
        <v>0</v>
      </c>
      <c r="S138" s="794">
        <v>0</v>
      </c>
      <c r="T138" s="795">
        <v>0</v>
      </c>
      <c r="U138" s="794">
        <v>0</v>
      </c>
      <c r="V138" s="801">
        <v>0</v>
      </c>
      <c r="W138" s="802">
        <v>180</v>
      </c>
      <c r="Y138" s="793">
        <v>0</v>
      </c>
      <c r="Z138" s="795">
        <v>0</v>
      </c>
      <c r="AA138" s="795">
        <v>0</v>
      </c>
      <c r="AB138" s="794">
        <v>0</v>
      </c>
      <c r="AC138" s="802">
        <v>0</v>
      </c>
      <c r="AE138" s="793">
        <v>0</v>
      </c>
      <c r="AF138" s="795">
        <v>0</v>
      </c>
      <c r="AG138" s="795">
        <v>0</v>
      </c>
      <c r="AH138" s="794">
        <v>0</v>
      </c>
      <c r="AI138" s="802">
        <v>0</v>
      </c>
      <c r="AK138" s="923">
        <v>2659.95</v>
      </c>
      <c r="AL138" s="803">
        <v>0</v>
      </c>
      <c r="AM138" s="803">
        <v>0</v>
      </c>
      <c r="AN138" s="804">
        <v>0</v>
      </c>
      <c r="AO138" s="804">
        <v>0</v>
      </c>
      <c r="AP138" s="805">
        <v>2659.95</v>
      </c>
      <c r="AR138" s="805">
        <v>0</v>
      </c>
      <c r="AS138" s="805">
        <v>2659.95</v>
      </c>
      <c r="AU138" s="807">
        <v>0</v>
      </c>
      <c r="AW138" s="759" t="s">
        <v>584</v>
      </c>
      <c r="AX138" s="1173">
        <f t="shared" si="3"/>
        <v>345</v>
      </c>
    </row>
    <row r="139" spans="1:50" s="820" customFormat="1" x14ac:dyDescent="0.25">
      <c r="A139" s="759" t="s">
        <v>1211</v>
      </c>
      <c r="B139" s="759" t="s">
        <v>585</v>
      </c>
      <c r="C139" s="925" t="s">
        <v>587</v>
      </c>
      <c r="D139" s="809"/>
      <c r="E139" s="929" t="s">
        <v>586</v>
      </c>
      <c r="F139" s="1163" t="s">
        <v>586</v>
      </c>
      <c r="G139" s="795">
        <v>0</v>
      </c>
      <c r="H139" s="799">
        <v>420</v>
      </c>
      <c r="I139" s="794">
        <v>0</v>
      </c>
      <c r="J139" s="810">
        <v>420</v>
      </c>
      <c r="K139" s="811" t="s">
        <v>766</v>
      </c>
      <c r="M139" s="793">
        <v>1</v>
      </c>
      <c r="N139" s="799">
        <v>0</v>
      </c>
      <c r="O139" s="795">
        <v>420</v>
      </c>
      <c r="P139" s="794">
        <v>0</v>
      </c>
      <c r="Q139" s="796">
        <v>420</v>
      </c>
      <c r="R139" s="797">
        <v>0</v>
      </c>
      <c r="S139" s="794">
        <v>0</v>
      </c>
      <c r="T139" s="795">
        <v>0</v>
      </c>
      <c r="U139" s="794">
        <v>0</v>
      </c>
      <c r="V139" s="801">
        <v>0</v>
      </c>
      <c r="W139" s="802">
        <v>420</v>
      </c>
      <c r="Y139" s="793">
        <v>0</v>
      </c>
      <c r="Z139" s="795">
        <v>0</v>
      </c>
      <c r="AA139" s="795">
        <v>0</v>
      </c>
      <c r="AB139" s="794">
        <v>0</v>
      </c>
      <c r="AC139" s="802">
        <v>0</v>
      </c>
      <c r="AE139" s="793">
        <v>0</v>
      </c>
      <c r="AF139" s="795">
        <v>0</v>
      </c>
      <c r="AG139" s="795">
        <v>0</v>
      </c>
      <c r="AH139" s="794">
        <v>0</v>
      </c>
      <c r="AI139" s="802">
        <v>0</v>
      </c>
      <c r="AK139" s="923">
        <v>3238.2</v>
      </c>
      <c r="AL139" s="803">
        <v>0</v>
      </c>
      <c r="AM139" s="803">
        <v>0</v>
      </c>
      <c r="AN139" s="804">
        <v>0</v>
      </c>
      <c r="AO139" s="804">
        <v>0</v>
      </c>
      <c r="AP139" s="805">
        <v>3238.2</v>
      </c>
      <c r="AR139" s="805">
        <v>0</v>
      </c>
      <c r="AS139" s="805">
        <v>3238.2</v>
      </c>
      <c r="AU139" s="807">
        <v>0</v>
      </c>
      <c r="AW139" s="759" t="s">
        <v>587</v>
      </c>
      <c r="AX139" s="1173">
        <f t="shared" si="3"/>
        <v>420</v>
      </c>
    </row>
    <row r="140" spans="1:50" s="820" customFormat="1" x14ac:dyDescent="0.25">
      <c r="A140" s="759" t="s">
        <v>1024</v>
      </c>
      <c r="B140" s="759" t="s">
        <v>585</v>
      </c>
      <c r="C140" s="925" t="s">
        <v>585</v>
      </c>
      <c r="D140" s="809"/>
      <c r="E140" s="929">
        <v>206046</v>
      </c>
      <c r="F140" s="1163">
        <v>206046</v>
      </c>
      <c r="G140" s="795">
        <v>0</v>
      </c>
      <c r="H140" s="799">
        <v>0</v>
      </c>
      <c r="I140" s="794">
        <v>0</v>
      </c>
      <c r="J140" s="810">
        <v>0</v>
      </c>
      <c r="K140" s="811" t="s">
        <v>766</v>
      </c>
      <c r="M140" s="793">
        <v>0</v>
      </c>
      <c r="N140" s="799">
        <v>0</v>
      </c>
      <c r="O140" s="795">
        <v>0</v>
      </c>
      <c r="P140" s="794">
        <v>0</v>
      </c>
      <c r="Q140" s="796">
        <v>0</v>
      </c>
      <c r="R140" s="797">
        <v>0</v>
      </c>
      <c r="S140" s="794">
        <v>0</v>
      </c>
      <c r="T140" s="795">
        <v>0</v>
      </c>
      <c r="U140" s="794">
        <v>0</v>
      </c>
      <c r="V140" s="801">
        <v>0</v>
      </c>
      <c r="W140" s="802">
        <v>0</v>
      </c>
      <c r="Y140" s="793">
        <v>0</v>
      </c>
      <c r="Z140" s="795">
        <v>0</v>
      </c>
      <c r="AA140" s="795">
        <v>0</v>
      </c>
      <c r="AB140" s="794">
        <v>0</v>
      </c>
      <c r="AC140" s="802">
        <v>0</v>
      </c>
      <c r="AE140" s="793">
        <v>0</v>
      </c>
      <c r="AF140" s="795">
        <v>0</v>
      </c>
      <c r="AG140" s="795">
        <v>0</v>
      </c>
      <c r="AH140" s="794">
        <v>0</v>
      </c>
      <c r="AI140" s="802">
        <v>0</v>
      </c>
      <c r="AK140" s="923">
        <v>0</v>
      </c>
      <c r="AL140" s="803">
        <v>0</v>
      </c>
      <c r="AM140" s="803">
        <v>0</v>
      </c>
      <c r="AN140" s="804">
        <v>0</v>
      </c>
      <c r="AO140" s="804">
        <v>0</v>
      </c>
      <c r="AP140" s="805">
        <v>0</v>
      </c>
      <c r="AR140" s="805">
        <v>0</v>
      </c>
      <c r="AS140" s="805">
        <v>0</v>
      </c>
      <c r="AU140" s="807">
        <v>0</v>
      </c>
      <c r="AW140" s="759" t="s">
        <v>585</v>
      </c>
      <c r="AX140" s="1173">
        <f t="shared" si="3"/>
        <v>0</v>
      </c>
    </row>
    <row r="141" spans="1:50" s="820" customFormat="1" x14ac:dyDescent="0.25">
      <c r="A141" s="759" t="s">
        <v>1025</v>
      </c>
      <c r="B141" s="759" t="s">
        <v>589</v>
      </c>
      <c r="C141" s="930" t="s">
        <v>589</v>
      </c>
      <c r="D141" s="809" t="s">
        <v>1026</v>
      </c>
      <c r="E141" s="933" t="s">
        <v>588</v>
      </c>
      <c r="F141" s="1165" t="s">
        <v>588</v>
      </c>
      <c r="G141" s="795">
        <v>0</v>
      </c>
      <c r="H141" s="799">
        <v>0</v>
      </c>
      <c r="I141" s="794">
        <v>0</v>
      </c>
      <c r="J141" s="810">
        <v>0</v>
      </c>
      <c r="K141" s="811" t="s">
        <v>766</v>
      </c>
      <c r="M141" s="793">
        <v>0</v>
      </c>
      <c r="N141" s="799">
        <v>0</v>
      </c>
      <c r="O141" s="795">
        <v>0</v>
      </c>
      <c r="P141" s="794">
        <v>0</v>
      </c>
      <c r="Q141" s="796">
        <v>0</v>
      </c>
      <c r="R141" s="797">
        <v>0</v>
      </c>
      <c r="S141" s="794">
        <v>0</v>
      </c>
      <c r="T141" s="795">
        <v>0</v>
      </c>
      <c r="U141" s="794">
        <v>0</v>
      </c>
      <c r="V141" s="801">
        <v>0</v>
      </c>
      <c r="W141" s="802">
        <v>0</v>
      </c>
      <c r="Y141" s="793">
        <v>0</v>
      </c>
      <c r="Z141" s="795">
        <v>0</v>
      </c>
      <c r="AA141" s="795">
        <v>0</v>
      </c>
      <c r="AB141" s="794">
        <v>0</v>
      </c>
      <c r="AC141" s="802">
        <v>0</v>
      </c>
      <c r="AE141" s="793">
        <v>0</v>
      </c>
      <c r="AF141" s="795">
        <v>0</v>
      </c>
      <c r="AG141" s="795">
        <v>0</v>
      </c>
      <c r="AH141" s="794">
        <v>0</v>
      </c>
      <c r="AI141" s="802">
        <v>0</v>
      </c>
      <c r="AK141" s="923">
        <v>0</v>
      </c>
      <c r="AL141" s="803">
        <v>0</v>
      </c>
      <c r="AM141" s="803">
        <v>0</v>
      </c>
      <c r="AN141" s="804">
        <v>0</v>
      </c>
      <c r="AO141" s="804">
        <v>0</v>
      </c>
      <c r="AP141" s="805">
        <v>0</v>
      </c>
      <c r="AR141" s="805">
        <v>0</v>
      </c>
      <c r="AS141" s="805">
        <v>0</v>
      </c>
      <c r="AU141" s="807">
        <v>0</v>
      </c>
      <c r="AW141" s="759" t="s">
        <v>589</v>
      </c>
      <c r="AX141" s="1173">
        <f t="shared" si="3"/>
        <v>0</v>
      </c>
    </row>
    <row r="142" spans="1:50" s="820" customFormat="1" x14ac:dyDescent="0.25">
      <c r="A142" s="759" t="s">
        <v>1027</v>
      </c>
      <c r="B142" s="759" t="s">
        <v>591</v>
      </c>
      <c r="C142" s="930" t="s">
        <v>591</v>
      </c>
      <c r="D142" s="809" t="s">
        <v>1028</v>
      </c>
      <c r="E142" s="933" t="s">
        <v>590</v>
      </c>
      <c r="F142" s="1165" t="s">
        <v>590</v>
      </c>
      <c r="G142" s="795">
        <v>0</v>
      </c>
      <c r="H142" s="799">
        <v>0</v>
      </c>
      <c r="I142" s="794">
        <v>0</v>
      </c>
      <c r="J142" s="810">
        <v>0</v>
      </c>
      <c r="K142" s="811" t="s">
        <v>766</v>
      </c>
      <c r="M142" s="793">
        <v>0</v>
      </c>
      <c r="N142" s="799">
        <v>0</v>
      </c>
      <c r="O142" s="795">
        <v>0</v>
      </c>
      <c r="P142" s="794">
        <v>0</v>
      </c>
      <c r="Q142" s="796">
        <v>0</v>
      </c>
      <c r="R142" s="797">
        <v>0</v>
      </c>
      <c r="S142" s="794">
        <v>0</v>
      </c>
      <c r="T142" s="795">
        <v>0</v>
      </c>
      <c r="U142" s="794">
        <v>0</v>
      </c>
      <c r="V142" s="801">
        <v>0</v>
      </c>
      <c r="W142" s="802">
        <v>0</v>
      </c>
      <c r="Y142" s="793">
        <v>0</v>
      </c>
      <c r="Z142" s="795">
        <v>0</v>
      </c>
      <c r="AA142" s="795">
        <v>0</v>
      </c>
      <c r="AB142" s="794">
        <v>0</v>
      </c>
      <c r="AC142" s="802">
        <v>0</v>
      </c>
      <c r="AE142" s="793">
        <v>0</v>
      </c>
      <c r="AF142" s="795">
        <v>0</v>
      </c>
      <c r="AG142" s="795">
        <v>0</v>
      </c>
      <c r="AH142" s="794">
        <v>0</v>
      </c>
      <c r="AI142" s="802">
        <v>0</v>
      </c>
      <c r="AK142" s="923">
        <v>0</v>
      </c>
      <c r="AL142" s="803">
        <v>0</v>
      </c>
      <c r="AM142" s="803">
        <v>0</v>
      </c>
      <c r="AN142" s="804">
        <v>0</v>
      </c>
      <c r="AO142" s="804">
        <v>0</v>
      </c>
      <c r="AP142" s="805">
        <v>0</v>
      </c>
      <c r="AR142" s="805">
        <v>0</v>
      </c>
      <c r="AS142" s="805">
        <v>0</v>
      </c>
      <c r="AU142" s="807">
        <v>0</v>
      </c>
      <c r="AW142" s="759" t="s">
        <v>591</v>
      </c>
      <c r="AX142" s="1173">
        <f t="shared" si="3"/>
        <v>0</v>
      </c>
    </row>
    <row r="143" spans="1:50" s="820" customFormat="1" x14ac:dyDescent="0.25">
      <c r="A143" s="759" t="s">
        <v>1029</v>
      </c>
      <c r="B143" s="759" t="s">
        <v>592</v>
      </c>
      <c r="C143" s="925" t="s">
        <v>592</v>
      </c>
      <c r="D143" s="809" t="s">
        <v>1030</v>
      </c>
      <c r="E143" s="933">
        <v>260848</v>
      </c>
      <c r="F143" s="1165">
        <v>260848</v>
      </c>
      <c r="G143" s="795">
        <v>0</v>
      </c>
      <c r="H143" s="799">
        <v>0</v>
      </c>
      <c r="I143" s="794">
        <v>0</v>
      </c>
      <c r="J143" s="810">
        <v>0</v>
      </c>
      <c r="K143" s="811" t="s">
        <v>766</v>
      </c>
      <c r="M143" s="793">
        <v>0</v>
      </c>
      <c r="N143" s="799">
        <v>0</v>
      </c>
      <c r="O143" s="795">
        <v>0</v>
      </c>
      <c r="P143" s="794">
        <v>0</v>
      </c>
      <c r="Q143" s="796">
        <v>0</v>
      </c>
      <c r="R143" s="797">
        <v>0</v>
      </c>
      <c r="S143" s="794">
        <v>0</v>
      </c>
      <c r="T143" s="795">
        <v>0</v>
      </c>
      <c r="U143" s="794">
        <v>0</v>
      </c>
      <c r="V143" s="801">
        <v>0</v>
      </c>
      <c r="W143" s="802">
        <v>0</v>
      </c>
      <c r="Y143" s="793">
        <v>0</v>
      </c>
      <c r="Z143" s="795">
        <v>0</v>
      </c>
      <c r="AA143" s="795">
        <v>0</v>
      </c>
      <c r="AB143" s="794">
        <v>0</v>
      </c>
      <c r="AC143" s="802">
        <v>0</v>
      </c>
      <c r="AE143" s="793">
        <v>0</v>
      </c>
      <c r="AF143" s="795">
        <v>0</v>
      </c>
      <c r="AG143" s="795">
        <v>0</v>
      </c>
      <c r="AH143" s="794">
        <v>0</v>
      </c>
      <c r="AI143" s="802">
        <v>0</v>
      </c>
      <c r="AK143" s="923">
        <v>0</v>
      </c>
      <c r="AL143" s="803">
        <v>0</v>
      </c>
      <c r="AM143" s="803">
        <v>0</v>
      </c>
      <c r="AN143" s="804">
        <v>0</v>
      </c>
      <c r="AO143" s="804">
        <v>0</v>
      </c>
      <c r="AP143" s="805">
        <v>0</v>
      </c>
      <c r="AR143" s="805">
        <v>0</v>
      </c>
      <c r="AS143" s="805">
        <v>0</v>
      </c>
      <c r="AU143" s="807">
        <v>0</v>
      </c>
      <c r="AW143" s="759" t="s">
        <v>592</v>
      </c>
      <c r="AX143" s="1173">
        <f t="shared" si="3"/>
        <v>0</v>
      </c>
    </row>
    <row r="144" spans="1:50" s="820" customFormat="1" x14ac:dyDescent="0.25">
      <c r="A144" s="759" t="s">
        <v>1031</v>
      </c>
      <c r="B144" s="759" t="s">
        <v>593</v>
      </c>
      <c r="C144" s="925" t="s">
        <v>593</v>
      </c>
      <c r="D144" s="809" t="s">
        <v>1032</v>
      </c>
      <c r="E144" s="933">
        <v>205978</v>
      </c>
      <c r="F144" s="1165">
        <v>205978</v>
      </c>
      <c r="G144" s="795">
        <v>348</v>
      </c>
      <c r="H144" s="799">
        <v>490</v>
      </c>
      <c r="I144" s="794">
        <v>319</v>
      </c>
      <c r="J144" s="810">
        <v>1157</v>
      </c>
      <c r="K144" s="811" t="s">
        <v>914</v>
      </c>
      <c r="M144" s="793">
        <v>0.44630999999999998</v>
      </c>
      <c r="N144" s="799">
        <v>168</v>
      </c>
      <c r="O144" s="795">
        <v>196</v>
      </c>
      <c r="P144" s="794">
        <v>154</v>
      </c>
      <c r="Q144" s="796">
        <v>518</v>
      </c>
      <c r="R144" s="797">
        <v>0.28943000000000002</v>
      </c>
      <c r="S144" s="794">
        <v>101</v>
      </c>
      <c r="T144" s="795">
        <v>142</v>
      </c>
      <c r="U144" s="794">
        <v>92</v>
      </c>
      <c r="V144" s="801">
        <v>335</v>
      </c>
      <c r="W144" s="802">
        <v>853</v>
      </c>
      <c r="Y144" s="793">
        <v>0</v>
      </c>
      <c r="Z144" s="795">
        <v>0</v>
      </c>
      <c r="AA144" s="795">
        <v>0</v>
      </c>
      <c r="AB144" s="794">
        <v>0</v>
      </c>
      <c r="AC144" s="802">
        <v>0</v>
      </c>
      <c r="AE144" s="793">
        <v>0</v>
      </c>
      <c r="AF144" s="795">
        <v>0</v>
      </c>
      <c r="AG144" s="795">
        <v>0</v>
      </c>
      <c r="AH144" s="794">
        <v>0</v>
      </c>
      <c r="AI144" s="802">
        <v>0</v>
      </c>
      <c r="AK144" s="923">
        <v>8920.4699999999993</v>
      </c>
      <c r="AL144" s="803">
        <v>0</v>
      </c>
      <c r="AM144" s="803">
        <v>0</v>
      </c>
      <c r="AN144" s="804">
        <v>0</v>
      </c>
      <c r="AO144" s="804">
        <v>0</v>
      </c>
      <c r="AP144" s="805">
        <v>8920.4699999999993</v>
      </c>
      <c r="AR144" s="805">
        <v>0</v>
      </c>
      <c r="AS144" s="805">
        <v>8920.4699999999993</v>
      </c>
      <c r="AU144" s="807">
        <v>0</v>
      </c>
      <c r="AW144" s="759" t="s">
        <v>593</v>
      </c>
      <c r="AX144" s="1173">
        <f t="shared" si="3"/>
        <v>1157</v>
      </c>
    </row>
    <row r="145" spans="1:50" s="820" customFormat="1" x14ac:dyDescent="0.25">
      <c r="A145" s="759" t="s">
        <v>1033</v>
      </c>
      <c r="B145" s="759" t="s">
        <v>594</v>
      </c>
      <c r="C145" s="930" t="s">
        <v>594</v>
      </c>
      <c r="D145" s="809" t="s">
        <v>1034</v>
      </c>
      <c r="E145" s="928">
        <v>2563900</v>
      </c>
      <c r="F145" s="1162">
        <v>2563900</v>
      </c>
      <c r="G145" s="795">
        <v>0</v>
      </c>
      <c r="H145" s="799">
        <v>0</v>
      </c>
      <c r="I145" s="794">
        <v>0</v>
      </c>
      <c r="J145" s="810">
        <v>0</v>
      </c>
      <c r="K145" s="811" t="s">
        <v>766</v>
      </c>
      <c r="M145" s="793">
        <v>0</v>
      </c>
      <c r="N145" s="799">
        <v>0</v>
      </c>
      <c r="O145" s="795">
        <v>0</v>
      </c>
      <c r="P145" s="794">
        <v>0</v>
      </c>
      <c r="Q145" s="796">
        <v>0</v>
      </c>
      <c r="R145" s="797">
        <v>0</v>
      </c>
      <c r="S145" s="794">
        <v>0</v>
      </c>
      <c r="T145" s="795">
        <v>0</v>
      </c>
      <c r="U145" s="794">
        <v>0</v>
      </c>
      <c r="V145" s="801">
        <v>0</v>
      </c>
      <c r="W145" s="802">
        <v>0</v>
      </c>
      <c r="Y145" s="793">
        <v>0</v>
      </c>
      <c r="Z145" s="795">
        <v>0</v>
      </c>
      <c r="AA145" s="795">
        <v>0</v>
      </c>
      <c r="AB145" s="794">
        <v>0</v>
      </c>
      <c r="AC145" s="802">
        <v>0</v>
      </c>
      <c r="AE145" s="793">
        <v>0</v>
      </c>
      <c r="AF145" s="795">
        <v>0</v>
      </c>
      <c r="AG145" s="795">
        <v>0</v>
      </c>
      <c r="AH145" s="794">
        <v>0</v>
      </c>
      <c r="AI145" s="802">
        <v>0</v>
      </c>
      <c r="AK145" s="923">
        <v>0</v>
      </c>
      <c r="AL145" s="803">
        <v>0</v>
      </c>
      <c r="AM145" s="803">
        <v>0</v>
      </c>
      <c r="AN145" s="804">
        <v>0</v>
      </c>
      <c r="AO145" s="804">
        <v>0</v>
      </c>
      <c r="AP145" s="805">
        <v>0</v>
      </c>
      <c r="AR145" s="805">
        <v>0</v>
      </c>
      <c r="AS145" s="805">
        <v>0</v>
      </c>
      <c r="AU145" s="807">
        <v>0</v>
      </c>
      <c r="AW145" s="759" t="s">
        <v>594</v>
      </c>
      <c r="AX145" s="1173">
        <f t="shared" si="3"/>
        <v>0</v>
      </c>
    </row>
    <row r="146" spans="1:50" s="820" customFormat="1" x14ac:dyDescent="0.25">
      <c r="A146" s="759" t="s">
        <v>1035</v>
      </c>
      <c r="B146" s="759" t="s">
        <v>596</v>
      </c>
      <c r="C146" s="930" t="s">
        <v>596</v>
      </c>
      <c r="D146" s="809"/>
      <c r="E146" s="933" t="s">
        <v>595</v>
      </c>
      <c r="F146" s="1165" t="s">
        <v>595</v>
      </c>
      <c r="G146" s="795">
        <v>0</v>
      </c>
      <c r="H146" s="799">
        <v>0</v>
      </c>
      <c r="I146" s="794">
        <v>0</v>
      </c>
      <c r="J146" s="810">
        <v>0</v>
      </c>
      <c r="K146" s="811" t="s">
        <v>766</v>
      </c>
      <c r="M146" s="793">
        <v>0</v>
      </c>
      <c r="N146" s="799">
        <v>0</v>
      </c>
      <c r="O146" s="795">
        <v>0</v>
      </c>
      <c r="P146" s="794">
        <v>0</v>
      </c>
      <c r="Q146" s="796">
        <v>0</v>
      </c>
      <c r="R146" s="797">
        <v>0</v>
      </c>
      <c r="S146" s="794">
        <v>0</v>
      </c>
      <c r="T146" s="795">
        <v>0</v>
      </c>
      <c r="U146" s="794">
        <v>0</v>
      </c>
      <c r="V146" s="801">
        <v>0</v>
      </c>
      <c r="W146" s="802">
        <v>0</v>
      </c>
      <c r="Y146" s="793">
        <v>0</v>
      </c>
      <c r="Z146" s="795">
        <v>0</v>
      </c>
      <c r="AA146" s="795">
        <v>0</v>
      </c>
      <c r="AB146" s="794">
        <v>0</v>
      </c>
      <c r="AC146" s="802">
        <v>0</v>
      </c>
      <c r="AE146" s="793">
        <v>0</v>
      </c>
      <c r="AF146" s="795">
        <v>0</v>
      </c>
      <c r="AG146" s="795">
        <v>0</v>
      </c>
      <c r="AH146" s="794">
        <v>0</v>
      </c>
      <c r="AI146" s="802">
        <v>0</v>
      </c>
      <c r="AK146" s="923">
        <v>0</v>
      </c>
      <c r="AL146" s="803">
        <v>0</v>
      </c>
      <c r="AM146" s="803">
        <v>0</v>
      </c>
      <c r="AN146" s="804">
        <v>0</v>
      </c>
      <c r="AO146" s="804">
        <v>0</v>
      </c>
      <c r="AP146" s="805">
        <v>0</v>
      </c>
      <c r="AR146" s="805">
        <v>0</v>
      </c>
      <c r="AS146" s="805">
        <v>0</v>
      </c>
      <c r="AU146" s="807">
        <v>0</v>
      </c>
      <c r="AW146" s="759" t="s">
        <v>596</v>
      </c>
      <c r="AX146" s="1173">
        <f t="shared" si="3"/>
        <v>0</v>
      </c>
    </row>
    <row r="147" spans="1:50" s="820" customFormat="1" x14ac:dyDescent="0.25">
      <c r="A147" s="759" t="s">
        <v>1036</v>
      </c>
      <c r="B147" s="759" t="s">
        <v>597</v>
      </c>
      <c r="C147" s="930" t="s">
        <v>597</v>
      </c>
      <c r="D147" s="809" t="s">
        <v>1037</v>
      </c>
      <c r="E147" s="933">
        <v>206043</v>
      </c>
      <c r="F147" s="1165">
        <v>206043</v>
      </c>
      <c r="G147" s="795">
        <v>0</v>
      </c>
      <c r="H147" s="799">
        <v>0</v>
      </c>
      <c r="I147" s="794">
        <v>0</v>
      </c>
      <c r="J147" s="810">
        <v>0</v>
      </c>
      <c r="K147" s="811" t="s">
        <v>766</v>
      </c>
      <c r="M147" s="793">
        <v>0</v>
      </c>
      <c r="N147" s="799">
        <v>0</v>
      </c>
      <c r="O147" s="795">
        <v>0</v>
      </c>
      <c r="P147" s="794">
        <v>0</v>
      </c>
      <c r="Q147" s="796">
        <v>0</v>
      </c>
      <c r="R147" s="797">
        <v>0</v>
      </c>
      <c r="S147" s="794">
        <v>0</v>
      </c>
      <c r="T147" s="795">
        <v>0</v>
      </c>
      <c r="U147" s="794">
        <v>0</v>
      </c>
      <c r="V147" s="801">
        <v>0</v>
      </c>
      <c r="W147" s="802">
        <v>0</v>
      </c>
      <c r="Y147" s="793">
        <v>0</v>
      </c>
      <c r="Z147" s="795">
        <v>0</v>
      </c>
      <c r="AA147" s="795">
        <v>0</v>
      </c>
      <c r="AB147" s="794">
        <v>0</v>
      </c>
      <c r="AC147" s="802">
        <v>0</v>
      </c>
      <c r="AE147" s="793">
        <v>0</v>
      </c>
      <c r="AF147" s="795">
        <v>0</v>
      </c>
      <c r="AG147" s="795">
        <v>0</v>
      </c>
      <c r="AH147" s="794">
        <v>0</v>
      </c>
      <c r="AI147" s="802">
        <v>0</v>
      </c>
      <c r="AK147" s="923">
        <v>0</v>
      </c>
      <c r="AL147" s="803">
        <v>0</v>
      </c>
      <c r="AM147" s="803">
        <v>0</v>
      </c>
      <c r="AN147" s="804">
        <v>0</v>
      </c>
      <c r="AO147" s="804">
        <v>0</v>
      </c>
      <c r="AP147" s="805">
        <v>0</v>
      </c>
      <c r="AR147" s="805">
        <v>0</v>
      </c>
      <c r="AS147" s="805">
        <v>0</v>
      </c>
      <c r="AU147" s="807">
        <v>0</v>
      </c>
      <c r="AW147" s="759" t="s">
        <v>597</v>
      </c>
      <c r="AX147" s="1173">
        <f t="shared" si="3"/>
        <v>0</v>
      </c>
    </row>
    <row r="148" spans="1:50" s="820" customFormat="1" x14ac:dyDescent="0.25">
      <c r="A148" s="759" t="s">
        <v>1038</v>
      </c>
      <c r="B148" s="759" t="s">
        <v>599</v>
      </c>
      <c r="C148" s="930" t="s">
        <v>599</v>
      </c>
      <c r="D148" s="809"/>
      <c r="E148" s="929" t="s">
        <v>598</v>
      </c>
      <c r="F148" s="1163" t="s">
        <v>598</v>
      </c>
      <c r="G148" s="795">
        <v>180</v>
      </c>
      <c r="H148" s="799">
        <v>210</v>
      </c>
      <c r="I148" s="794">
        <v>165</v>
      </c>
      <c r="J148" s="810">
        <v>555</v>
      </c>
      <c r="K148" s="811" t="s">
        <v>766</v>
      </c>
      <c r="M148" s="793">
        <v>0</v>
      </c>
      <c r="N148" s="799">
        <v>0</v>
      </c>
      <c r="O148" s="795">
        <v>0</v>
      </c>
      <c r="P148" s="794">
        <v>0</v>
      </c>
      <c r="Q148" s="796">
        <v>0</v>
      </c>
      <c r="R148" s="797">
        <v>0</v>
      </c>
      <c r="S148" s="794">
        <v>0</v>
      </c>
      <c r="T148" s="795">
        <v>0</v>
      </c>
      <c r="U148" s="794">
        <v>0</v>
      </c>
      <c r="V148" s="801">
        <v>0</v>
      </c>
      <c r="W148" s="802">
        <v>0</v>
      </c>
      <c r="Y148" s="793">
        <v>0</v>
      </c>
      <c r="Z148" s="795">
        <v>0</v>
      </c>
      <c r="AA148" s="795">
        <v>0</v>
      </c>
      <c r="AB148" s="794">
        <v>0</v>
      </c>
      <c r="AC148" s="802">
        <v>0</v>
      </c>
      <c r="AE148" s="793">
        <v>0</v>
      </c>
      <c r="AF148" s="795">
        <v>0</v>
      </c>
      <c r="AG148" s="795">
        <v>0</v>
      </c>
      <c r="AH148" s="794">
        <v>0</v>
      </c>
      <c r="AI148" s="802">
        <v>0</v>
      </c>
      <c r="AK148" s="923">
        <v>4279.05</v>
      </c>
      <c r="AL148" s="803">
        <v>0</v>
      </c>
      <c r="AM148" s="803">
        <v>0</v>
      </c>
      <c r="AN148" s="804">
        <v>0</v>
      </c>
      <c r="AO148" s="804">
        <v>0</v>
      </c>
      <c r="AP148" s="805">
        <v>4279.05</v>
      </c>
      <c r="AR148" s="805">
        <v>0</v>
      </c>
      <c r="AS148" s="805">
        <v>4279.05</v>
      </c>
      <c r="AU148" s="807">
        <v>0</v>
      </c>
      <c r="AW148" s="759" t="s">
        <v>599</v>
      </c>
      <c r="AX148" s="1173">
        <f t="shared" si="3"/>
        <v>555</v>
      </c>
    </row>
    <row r="149" spans="1:50" s="820" customFormat="1" x14ac:dyDescent="0.25">
      <c r="A149" s="759" t="s">
        <v>1039</v>
      </c>
      <c r="B149" s="759" t="s">
        <v>600</v>
      </c>
      <c r="C149" s="930" t="s">
        <v>600</v>
      </c>
      <c r="D149" s="809" t="s">
        <v>1040</v>
      </c>
      <c r="E149" s="926">
        <v>505502</v>
      </c>
      <c r="F149" s="1161">
        <v>505502</v>
      </c>
      <c r="G149" s="795">
        <v>0</v>
      </c>
      <c r="H149" s="799">
        <v>0</v>
      </c>
      <c r="I149" s="794">
        <v>0</v>
      </c>
      <c r="J149" s="810">
        <v>0</v>
      </c>
      <c r="K149" s="811" t="s">
        <v>766</v>
      </c>
      <c r="M149" s="793">
        <v>0</v>
      </c>
      <c r="N149" s="799">
        <v>0</v>
      </c>
      <c r="O149" s="795">
        <v>0</v>
      </c>
      <c r="P149" s="794">
        <v>0</v>
      </c>
      <c r="Q149" s="796">
        <v>0</v>
      </c>
      <c r="R149" s="797">
        <v>0</v>
      </c>
      <c r="S149" s="794">
        <v>0</v>
      </c>
      <c r="T149" s="795">
        <v>0</v>
      </c>
      <c r="U149" s="794">
        <v>0</v>
      </c>
      <c r="V149" s="801">
        <v>0</v>
      </c>
      <c r="W149" s="802">
        <v>0</v>
      </c>
      <c r="Y149" s="793">
        <v>0</v>
      </c>
      <c r="Z149" s="795">
        <v>0</v>
      </c>
      <c r="AA149" s="795">
        <v>0</v>
      </c>
      <c r="AB149" s="794">
        <v>0</v>
      </c>
      <c r="AC149" s="802">
        <v>0</v>
      </c>
      <c r="AE149" s="793">
        <v>0</v>
      </c>
      <c r="AF149" s="795">
        <v>0</v>
      </c>
      <c r="AG149" s="795">
        <v>0</v>
      </c>
      <c r="AH149" s="794">
        <v>0</v>
      </c>
      <c r="AI149" s="802">
        <v>0</v>
      </c>
      <c r="AK149" s="923">
        <v>0</v>
      </c>
      <c r="AL149" s="803">
        <v>0</v>
      </c>
      <c r="AM149" s="803">
        <v>0</v>
      </c>
      <c r="AN149" s="804">
        <v>0</v>
      </c>
      <c r="AO149" s="804">
        <v>0</v>
      </c>
      <c r="AP149" s="805">
        <v>0</v>
      </c>
      <c r="AR149" s="805">
        <v>0</v>
      </c>
      <c r="AS149" s="805">
        <v>0</v>
      </c>
      <c r="AU149" s="807">
        <v>0</v>
      </c>
      <c r="AW149" s="759" t="s">
        <v>600</v>
      </c>
      <c r="AX149" s="1173">
        <f t="shared" si="3"/>
        <v>0</v>
      </c>
    </row>
    <row r="150" spans="1:50" s="820" customFormat="1" x14ac:dyDescent="0.25">
      <c r="A150" s="759" t="s">
        <v>1041</v>
      </c>
      <c r="B150" s="759" t="s">
        <v>602</v>
      </c>
      <c r="C150" s="925" t="s">
        <v>602</v>
      </c>
      <c r="D150" s="809" t="s">
        <v>1042</v>
      </c>
      <c r="E150" s="926" t="s">
        <v>601</v>
      </c>
      <c r="F150" s="1161" t="s">
        <v>601</v>
      </c>
      <c r="G150" s="795">
        <v>0</v>
      </c>
      <c r="H150" s="799">
        <v>0</v>
      </c>
      <c r="I150" s="794">
        <v>0</v>
      </c>
      <c r="J150" s="810">
        <v>0</v>
      </c>
      <c r="K150" s="811" t="s">
        <v>766</v>
      </c>
      <c r="M150" s="793">
        <v>0</v>
      </c>
      <c r="N150" s="799">
        <v>0</v>
      </c>
      <c r="O150" s="795">
        <v>0</v>
      </c>
      <c r="P150" s="794">
        <v>0</v>
      </c>
      <c r="Q150" s="796">
        <v>0</v>
      </c>
      <c r="R150" s="797">
        <v>0</v>
      </c>
      <c r="S150" s="794">
        <v>0</v>
      </c>
      <c r="T150" s="795">
        <v>0</v>
      </c>
      <c r="U150" s="794">
        <v>0</v>
      </c>
      <c r="V150" s="801">
        <v>0</v>
      </c>
      <c r="W150" s="802">
        <v>0</v>
      </c>
      <c r="Y150" s="793">
        <v>0</v>
      </c>
      <c r="Z150" s="795">
        <v>0</v>
      </c>
      <c r="AA150" s="795">
        <v>0</v>
      </c>
      <c r="AB150" s="794">
        <v>0</v>
      </c>
      <c r="AC150" s="802">
        <v>0</v>
      </c>
      <c r="AE150" s="793">
        <v>0</v>
      </c>
      <c r="AF150" s="795">
        <v>0</v>
      </c>
      <c r="AG150" s="795">
        <v>0</v>
      </c>
      <c r="AH150" s="794">
        <v>0</v>
      </c>
      <c r="AI150" s="802">
        <v>0</v>
      </c>
      <c r="AK150" s="923">
        <v>0</v>
      </c>
      <c r="AL150" s="803">
        <v>0</v>
      </c>
      <c r="AM150" s="803">
        <v>0</v>
      </c>
      <c r="AN150" s="804">
        <v>0</v>
      </c>
      <c r="AO150" s="804">
        <v>0</v>
      </c>
      <c r="AP150" s="805">
        <v>0</v>
      </c>
      <c r="AR150" s="805">
        <v>0</v>
      </c>
      <c r="AS150" s="805">
        <v>0</v>
      </c>
      <c r="AU150" s="807">
        <v>0</v>
      </c>
      <c r="AW150" s="759" t="s">
        <v>602</v>
      </c>
      <c r="AX150" s="1173">
        <f t="shared" si="3"/>
        <v>0</v>
      </c>
    </row>
    <row r="151" spans="1:50" s="820" customFormat="1" x14ac:dyDescent="0.25">
      <c r="A151" s="759" t="s">
        <v>1043</v>
      </c>
      <c r="B151" s="759" t="s">
        <v>604</v>
      </c>
      <c r="C151" s="934" t="s">
        <v>604</v>
      </c>
      <c r="D151" s="809" t="s">
        <v>1044</v>
      </c>
      <c r="E151" s="936" t="s">
        <v>603</v>
      </c>
      <c r="F151" s="1166" t="s">
        <v>603</v>
      </c>
      <c r="G151" s="795">
        <v>900</v>
      </c>
      <c r="H151" s="799">
        <v>630</v>
      </c>
      <c r="I151" s="794">
        <v>495</v>
      </c>
      <c r="J151" s="810">
        <v>2025</v>
      </c>
      <c r="K151" s="811" t="s">
        <v>766</v>
      </c>
      <c r="M151" s="793">
        <v>1</v>
      </c>
      <c r="N151" s="799">
        <v>900</v>
      </c>
      <c r="O151" s="795">
        <v>630</v>
      </c>
      <c r="P151" s="794">
        <v>495</v>
      </c>
      <c r="Q151" s="796">
        <v>2025</v>
      </c>
      <c r="R151" s="797">
        <v>0</v>
      </c>
      <c r="S151" s="794">
        <v>0</v>
      </c>
      <c r="T151" s="795">
        <v>0</v>
      </c>
      <c r="U151" s="794">
        <v>0</v>
      </c>
      <c r="V151" s="801">
        <v>0</v>
      </c>
      <c r="W151" s="802">
        <v>2025</v>
      </c>
      <c r="Y151" s="793">
        <v>0</v>
      </c>
      <c r="Z151" s="795">
        <v>0</v>
      </c>
      <c r="AA151" s="795">
        <v>0</v>
      </c>
      <c r="AB151" s="794">
        <v>0</v>
      </c>
      <c r="AC151" s="802">
        <v>0</v>
      </c>
      <c r="AE151" s="793">
        <v>0</v>
      </c>
      <c r="AF151" s="795">
        <v>0</v>
      </c>
      <c r="AG151" s="795">
        <v>0</v>
      </c>
      <c r="AH151" s="794">
        <v>0</v>
      </c>
      <c r="AI151" s="802">
        <v>0</v>
      </c>
      <c r="AK151" s="923">
        <v>15612.75</v>
      </c>
      <c r="AL151" s="803">
        <v>0</v>
      </c>
      <c r="AM151" s="803">
        <v>0</v>
      </c>
      <c r="AN151" s="804">
        <v>0</v>
      </c>
      <c r="AO151" s="804">
        <v>0</v>
      </c>
      <c r="AP151" s="805">
        <v>15612.75</v>
      </c>
      <c r="AR151" s="805">
        <v>0</v>
      </c>
      <c r="AS151" s="805">
        <v>15612.75</v>
      </c>
      <c r="AU151" s="807">
        <v>0</v>
      </c>
      <c r="AW151" s="759" t="s">
        <v>604</v>
      </c>
      <c r="AX151" s="1173">
        <f t="shared" si="3"/>
        <v>2025</v>
      </c>
    </row>
    <row r="152" spans="1:50" s="820" customFormat="1" x14ac:dyDescent="0.25">
      <c r="A152" s="759" t="s">
        <v>1045</v>
      </c>
      <c r="B152" s="759" t="s">
        <v>606</v>
      </c>
      <c r="C152" s="934" t="s">
        <v>606</v>
      </c>
      <c r="D152" s="809" t="s">
        <v>1046</v>
      </c>
      <c r="E152" s="936" t="s">
        <v>605</v>
      </c>
      <c r="F152" s="1166" t="s">
        <v>605</v>
      </c>
      <c r="G152" s="795">
        <v>0</v>
      </c>
      <c r="H152" s="799">
        <v>0</v>
      </c>
      <c r="I152" s="794">
        <v>0</v>
      </c>
      <c r="J152" s="810">
        <v>0</v>
      </c>
      <c r="K152" s="811" t="s">
        <v>766</v>
      </c>
      <c r="M152" s="793">
        <v>0</v>
      </c>
      <c r="N152" s="799">
        <v>0</v>
      </c>
      <c r="O152" s="795">
        <v>0</v>
      </c>
      <c r="P152" s="794">
        <v>0</v>
      </c>
      <c r="Q152" s="796">
        <v>0</v>
      </c>
      <c r="R152" s="797">
        <v>0</v>
      </c>
      <c r="S152" s="794">
        <v>0</v>
      </c>
      <c r="T152" s="795">
        <v>0</v>
      </c>
      <c r="U152" s="794">
        <v>0</v>
      </c>
      <c r="V152" s="801">
        <v>0</v>
      </c>
      <c r="W152" s="802">
        <v>0</v>
      </c>
      <c r="Y152" s="793">
        <v>0</v>
      </c>
      <c r="Z152" s="795">
        <v>0</v>
      </c>
      <c r="AA152" s="795">
        <v>0</v>
      </c>
      <c r="AB152" s="794">
        <v>0</v>
      </c>
      <c r="AC152" s="802">
        <v>0</v>
      </c>
      <c r="AE152" s="793">
        <v>0</v>
      </c>
      <c r="AF152" s="795">
        <v>0</v>
      </c>
      <c r="AG152" s="795">
        <v>0</v>
      </c>
      <c r="AH152" s="794">
        <v>0</v>
      </c>
      <c r="AI152" s="802">
        <v>0</v>
      </c>
      <c r="AK152" s="923">
        <v>0</v>
      </c>
      <c r="AL152" s="803">
        <v>0</v>
      </c>
      <c r="AM152" s="803">
        <v>0</v>
      </c>
      <c r="AN152" s="804">
        <v>0</v>
      </c>
      <c r="AO152" s="804">
        <v>0</v>
      </c>
      <c r="AP152" s="805">
        <v>0</v>
      </c>
      <c r="AR152" s="805">
        <v>0</v>
      </c>
      <c r="AS152" s="805">
        <v>0</v>
      </c>
      <c r="AU152" s="807">
        <v>0</v>
      </c>
      <c r="AW152" s="759" t="s">
        <v>606</v>
      </c>
      <c r="AX152" s="1173">
        <f t="shared" si="3"/>
        <v>0</v>
      </c>
    </row>
    <row r="153" spans="1:50" s="820" customFormat="1" x14ac:dyDescent="0.25">
      <c r="A153" s="759" t="s">
        <v>1047</v>
      </c>
      <c r="B153" s="759" t="s">
        <v>608</v>
      </c>
      <c r="C153" s="934" t="s">
        <v>608</v>
      </c>
      <c r="D153" s="809"/>
      <c r="E153" s="937" t="s">
        <v>607</v>
      </c>
      <c r="F153" s="1168" t="s">
        <v>607</v>
      </c>
      <c r="G153" s="795">
        <v>0</v>
      </c>
      <c r="H153" s="799">
        <v>0</v>
      </c>
      <c r="I153" s="794">
        <v>0</v>
      </c>
      <c r="J153" s="810">
        <v>0</v>
      </c>
      <c r="K153" s="811" t="s">
        <v>766</v>
      </c>
      <c r="M153" s="793">
        <v>0</v>
      </c>
      <c r="N153" s="799">
        <v>0</v>
      </c>
      <c r="O153" s="795">
        <v>0</v>
      </c>
      <c r="P153" s="794">
        <v>0</v>
      </c>
      <c r="Q153" s="796">
        <v>0</v>
      </c>
      <c r="R153" s="797">
        <v>0</v>
      </c>
      <c r="S153" s="794">
        <v>0</v>
      </c>
      <c r="T153" s="795">
        <v>0</v>
      </c>
      <c r="U153" s="794">
        <v>0</v>
      </c>
      <c r="V153" s="801">
        <v>0</v>
      </c>
      <c r="W153" s="802">
        <v>0</v>
      </c>
      <c r="Y153" s="793">
        <v>0</v>
      </c>
      <c r="Z153" s="795">
        <v>0</v>
      </c>
      <c r="AA153" s="795">
        <v>0</v>
      </c>
      <c r="AB153" s="794">
        <v>0</v>
      </c>
      <c r="AC153" s="802">
        <v>0</v>
      </c>
      <c r="AE153" s="793">
        <v>0</v>
      </c>
      <c r="AF153" s="795">
        <v>0</v>
      </c>
      <c r="AG153" s="795">
        <v>0</v>
      </c>
      <c r="AH153" s="794">
        <v>0</v>
      </c>
      <c r="AI153" s="802">
        <v>0</v>
      </c>
      <c r="AK153" s="923">
        <v>0</v>
      </c>
      <c r="AL153" s="803">
        <v>0</v>
      </c>
      <c r="AM153" s="803">
        <v>0</v>
      </c>
      <c r="AN153" s="804">
        <v>0</v>
      </c>
      <c r="AO153" s="804">
        <v>0</v>
      </c>
      <c r="AP153" s="805">
        <v>0</v>
      </c>
      <c r="AR153" s="805">
        <v>0</v>
      </c>
      <c r="AS153" s="805">
        <v>0</v>
      </c>
      <c r="AU153" s="807">
        <v>0</v>
      </c>
      <c r="AW153" s="759" t="s">
        <v>608</v>
      </c>
      <c r="AX153" s="1173">
        <f t="shared" si="3"/>
        <v>0</v>
      </c>
    </row>
    <row r="154" spans="1:50" s="820" customFormat="1" x14ac:dyDescent="0.25">
      <c r="A154" s="759" t="s">
        <v>1048</v>
      </c>
      <c r="B154" s="759" t="s">
        <v>610</v>
      </c>
      <c r="C154" s="808" t="s">
        <v>610</v>
      </c>
      <c r="D154" s="809" t="s">
        <v>1049</v>
      </c>
      <c r="E154" s="809" t="s">
        <v>609</v>
      </c>
      <c r="F154" s="867" t="s">
        <v>609</v>
      </c>
      <c r="G154" s="795">
        <v>0</v>
      </c>
      <c r="H154" s="799">
        <v>0</v>
      </c>
      <c r="I154" s="794">
        <v>0</v>
      </c>
      <c r="J154" s="810">
        <v>0</v>
      </c>
      <c r="K154" s="811" t="s">
        <v>766</v>
      </c>
      <c r="M154" s="793">
        <v>0</v>
      </c>
      <c r="N154" s="799">
        <v>0</v>
      </c>
      <c r="O154" s="795">
        <v>0</v>
      </c>
      <c r="P154" s="794">
        <v>0</v>
      </c>
      <c r="Q154" s="796">
        <v>0</v>
      </c>
      <c r="R154" s="797">
        <v>0</v>
      </c>
      <c r="S154" s="794">
        <v>0</v>
      </c>
      <c r="T154" s="795">
        <v>0</v>
      </c>
      <c r="U154" s="794">
        <v>0</v>
      </c>
      <c r="V154" s="801">
        <v>0</v>
      </c>
      <c r="W154" s="802">
        <v>0</v>
      </c>
      <c r="Y154" s="793">
        <v>0</v>
      </c>
      <c r="Z154" s="795">
        <v>0</v>
      </c>
      <c r="AA154" s="795">
        <v>0</v>
      </c>
      <c r="AB154" s="794">
        <v>0</v>
      </c>
      <c r="AC154" s="802">
        <v>0</v>
      </c>
      <c r="AE154" s="793">
        <v>0</v>
      </c>
      <c r="AF154" s="795">
        <v>0</v>
      </c>
      <c r="AG154" s="795">
        <v>0</v>
      </c>
      <c r="AH154" s="794">
        <v>0</v>
      </c>
      <c r="AI154" s="802">
        <v>0</v>
      </c>
      <c r="AK154" s="923">
        <v>0</v>
      </c>
      <c r="AL154" s="803">
        <v>0</v>
      </c>
      <c r="AM154" s="803">
        <v>0</v>
      </c>
      <c r="AN154" s="804">
        <v>0</v>
      </c>
      <c r="AO154" s="804">
        <v>0</v>
      </c>
      <c r="AP154" s="805">
        <v>0</v>
      </c>
      <c r="AR154" s="805">
        <v>0</v>
      </c>
      <c r="AS154" s="805">
        <v>0</v>
      </c>
      <c r="AU154" s="807">
        <v>0</v>
      </c>
      <c r="AW154" s="759" t="s">
        <v>610</v>
      </c>
      <c r="AX154" s="1173">
        <f t="shared" si="3"/>
        <v>0</v>
      </c>
    </row>
    <row r="155" spans="1:50" s="820" customFormat="1" x14ac:dyDescent="0.25">
      <c r="A155" s="759" t="s">
        <v>1050</v>
      </c>
      <c r="B155" s="759" t="s">
        <v>612</v>
      </c>
      <c r="C155" s="938" t="s">
        <v>612</v>
      </c>
      <c r="D155" s="809" t="s">
        <v>1051</v>
      </c>
      <c r="E155" s="809" t="s">
        <v>611</v>
      </c>
      <c r="F155" s="867" t="s">
        <v>611</v>
      </c>
      <c r="G155" s="795">
        <v>180</v>
      </c>
      <c r="H155" s="799">
        <v>0</v>
      </c>
      <c r="I155" s="794">
        <v>165</v>
      </c>
      <c r="J155" s="810">
        <v>345</v>
      </c>
      <c r="K155" s="811" t="s">
        <v>766</v>
      </c>
      <c r="M155" s="793">
        <v>0</v>
      </c>
      <c r="N155" s="799">
        <v>0</v>
      </c>
      <c r="O155" s="795">
        <v>0</v>
      </c>
      <c r="P155" s="794">
        <v>0</v>
      </c>
      <c r="Q155" s="796">
        <v>0</v>
      </c>
      <c r="R155" s="797">
        <v>0</v>
      </c>
      <c r="S155" s="794">
        <v>0</v>
      </c>
      <c r="T155" s="795">
        <v>0</v>
      </c>
      <c r="U155" s="794">
        <v>0</v>
      </c>
      <c r="V155" s="801">
        <v>0</v>
      </c>
      <c r="W155" s="802">
        <v>0</v>
      </c>
      <c r="Y155" s="793">
        <v>0</v>
      </c>
      <c r="Z155" s="795">
        <v>0</v>
      </c>
      <c r="AA155" s="795">
        <v>0</v>
      </c>
      <c r="AB155" s="794">
        <v>0</v>
      </c>
      <c r="AC155" s="802">
        <v>0</v>
      </c>
      <c r="AE155" s="793">
        <v>0</v>
      </c>
      <c r="AF155" s="795">
        <v>0</v>
      </c>
      <c r="AG155" s="795">
        <v>0</v>
      </c>
      <c r="AH155" s="794">
        <v>0</v>
      </c>
      <c r="AI155" s="802">
        <v>0</v>
      </c>
      <c r="AK155" s="923">
        <v>2659.95</v>
      </c>
      <c r="AL155" s="803">
        <v>0</v>
      </c>
      <c r="AM155" s="803">
        <v>0</v>
      </c>
      <c r="AN155" s="804">
        <v>0</v>
      </c>
      <c r="AO155" s="804">
        <v>0</v>
      </c>
      <c r="AP155" s="805">
        <v>2659.95</v>
      </c>
      <c r="AR155" s="805">
        <v>0</v>
      </c>
      <c r="AS155" s="805">
        <v>2659.95</v>
      </c>
      <c r="AU155" s="807">
        <v>0</v>
      </c>
      <c r="AW155" s="759" t="s">
        <v>612</v>
      </c>
      <c r="AX155" s="1173">
        <f t="shared" si="3"/>
        <v>345</v>
      </c>
    </row>
    <row r="156" spans="1:50" s="820" customFormat="1" x14ac:dyDescent="0.25">
      <c r="A156" s="759" t="s">
        <v>1052</v>
      </c>
      <c r="B156" s="759" t="s">
        <v>614</v>
      </c>
      <c r="C156" s="938" t="s">
        <v>614</v>
      </c>
      <c r="D156" s="809" t="s">
        <v>1053</v>
      </c>
      <c r="E156" s="809" t="s">
        <v>613</v>
      </c>
      <c r="F156" s="867" t="s">
        <v>613</v>
      </c>
      <c r="G156" s="795">
        <v>180</v>
      </c>
      <c r="H156" s="799">
        <v>420</v>
      </c>
      <c r="I156" s="794">
        <v>165</v>
      </c>
      <c r="J156" s="810">
        <v>765</v>
      </c>
      <c r="K156" s="811" t="s">
        <v>766</v>
      </c>
      <c r="M156" s="793">
        <v>0.49057000000000001</v>
      </c>
      <c r="N156" s="799">
        <v>0</v>
      </c>
      <c r="O156" s="795">
        <v>210</v>
      </c>
      <c r="P156" s="794">
        <v>165</v>
      </c>
      <c r="Q156" s="796">
        <v>375</v>
      </c>
      <c r="R156" s="797">
        <v>0.50943000000000005</v>
      </c>
      <c r="S156" s="794">
        <v>92</v>
      </c>
      <c r="T156" s="795">
        <v>214</v>
      </c>
      <c r="U156" s="794">
        <v>84</v>
      </c>
      <c r="V156" s="801">
        <v>390</v>
      </c>
      <c r="W156" s="802">
        <v>765</v>
      </c>
      <c r="Y156" s="793">
        <v>0</v>
      </c>
      <c r="Z156" s="795">
        <v>0</v>
      </c>
      <c r="AA156" s="795">
        <v>0</v>
      </c>
      <c r="AB156" s="794">
        <v>0</v>
      </c>
      <c r="AC156" s="802">
        <v>0</v>
      </c>
      <c r="AE156" s="793">
        <v>0</v>
      </c>
      <c r="AF156" s="795">
        <v>0</v>
      </c>
      <c r="AG156" s="795">
        <v>0</v>
      </c>
      <c r="AH156" s="794">
        <v>0</v>
      </c>
      <c r="AI156" s="802">
        <v>0</v>
      </c>
      <c r="AK156" s="923">
        <v>5898.15</v>
      </c>
      <c r="AL156" s="803">
        <v>0</v>
      </c>
      <c r="AM156" s="803">
        <v>0</v>
      </c>
      <c r="AN156" s="804">
        <v>0</v>
      </c>
      <c r="AO156" s="804">
        <v>0</v>
      </c>
      <c r="AP156" s="805">
        <v>5898.15</v>
      </c>
      <c r="AR156" s="805">
        <v>0</v>
      </c>
      <c r="AS156" s="805">
        <v>5898.15</v>
      </c>
      <c r="AU156" s="807">
        <v>0</v>
      </c>
      <c r="AW156" s="759" t="s">
        <v>614</v>
      </c>
      <c r="AX156" s="1173">
        <f t="shared" si="3"/>
        <v>765</v>
      </c>
    </row>
    <row r="157" spans="1:50" s="820" customFormat="1" x14ac:dyDescent="0.25">
      <c r="A157" s="759" t="s">
        <v>1054</v>
      </c>
      <c r="B157" s="759" t="s">
        <v>616</v>
      </c>
      <c r="C157" s="925" t="s">
        <v>616</v>
      </c>
      <c r="D157" s="809" t="s">
        <v>1055</v>
      </c>
      <c r="E157" s="809" t="s">
        <v>615</v>
      </c>
      <c r="F157" s="867" t="s">
        <v>615</v>
      </c>
      <c r="G157" s="795">
        <v>0</v>
      </c>
      <c r="H157" s="799">
        <v>70</v>
      </c>
      <c r="I157" s="794">
        <v>0</v>
      </c>
      <c r="J157" s="810">
        <v>70</v>
      </c>
      <c r="K157" s="811" t="s">
        <v>766</v>
      </c>
      <c r="M157" s="793">
        <v>0</v>
      </c>
      <c r="N157" s="799">
        <v>0</v>
      </c>
      <c r="O157" s="795">
        <v>0</v>
      </c>
      <c r="P157" s="794">
        <v>0</v>
      </c>
      <c r="Q157" s="796">
        <v>0</v>
      </c>
      <c r="R157" s="797">
        <v>2.2000000000000002</v>
      </c>
      <c r="S157" s="794">
        <v>0</v>
      </c>
      <c r="T157" s="795">
        <v>154</v>
      </c>
      <c r="U157" s="794">
        <v>0</v>
      </c>
      <c r="V157" s="801">
        <v>154</v>
      </c>
      <c r="W157" s="802">
        <v>154</v>
      </c>
      <c r="Y157" s="793">
        <v>0</v>
      </c>
      <c r="Z157" s="795">
        <v>0</v>
      </c>
      <c r="AA157" s="795">
        <v>0</v>
      </c>
      <c r="AB157" s="794">
        <v>0</v>
      </c>
      <c r="AC157" s="802">
        <v>0</v>
      </c>
      <c r="AE157" s="793">
        <v>0</v>
      </c>
      <c r="AF157" s="795">
        <v>0</v>
      </c>
      <c r="AG157" s="795">
        <v>0</v>
      </c>
      <c r="AH157" s="794">
        <v>0</v>
      </c>
      <c r="AI157" s="802">
        <v>0</v>
      </c>
      <c r="AK157" s="923">
        <v>539.70000000000005</v>
      </c>
      <c r="AL157" s="803">
        <v>0</v>
      </c>
      <c r="AM157" s="803">
        <v>0</v>
      </c>
      <c r="AN157" s="804">
        <v>0</v>
      </c>
      <c r="AO157" s="804">
        <v>0</v>
      </c>
      <c r="AP157" s="805">
        <v>539.70000000000005</v>
      </c>
      <c r="AR157" s="805">
        <v>0</v>
      </c>
      <c r="AS157" s="805">
        <v>539.70000000000005</v>
      </c>
      <c r="AU157" s="807">
        <v>0</v>
      </c>
      <c r="AW157" s="759" t="s">
        <v>616</v>
      </c>
      <c r="AX157" s="1173">
        <f t="shared" si="3"/>
        <v>70</v>
      </c>
    </row>
    <row r="158" spans="1:50" s="820" customFormat="1" x14ac:dyDescent="0.25">
      <c r="A158" s="759" t="s">
        <v>1056</v>
      </c>
      <c r="B158" s="759" t="s">
        <v>618</v>
      </c>
      <c r="C158" s="939" t="s">
        <v>618</v>
      </c>
      <c r="D158" s="809" t="s">
        <v>1057</v>
      </c>
      <c r="E158" s="940" t="s">
        <v>617</v>
      </c>
      <c r="F158" s="867" t="s">
        <v>617</v>
      </c>
      <c r="G158" s="795">
        <v>0</v>
      </c>
      <c r="H158" s="799">
        <v>0</v>
      </c>
      <c r="I158" s="794">
        <v>0</v>
      </c>
      <c r="J158" s="810">
        <v>0</v>
      </c>
      <c r="K158" s="811" t="s">
        <v>766</v>
      </c>
      <c r="M158" s="793">
        <v>0</v>
      </c>
      <c r="N158" s="799">
        <v>0</v>
      </c>
      <c r="O158" s="795">
        <v>0</v>
      </c>
      <c r="P158" s="794">
        <v>0</v>
      </c>
      <c r="Q158" s="796">
        <v>0</v>
      </c>
      <c r="R158" s="797">
        <v>0</v>
      </c>
      <c r="S158" s="794">
        <v>0</v>
      </c>
      <c r="T158" s="795">
        <v>0</v>
      </c>
      <c r="U158" s="794">
        <v>0</v>
      </c>
      <c r="V158" s="801">
        <v>0</v>
      </c>
      <c r="W158" s="802">
        <v>0</v>
      </c>
      <c r="Y158" s="793">
        <v>0</v>
      </c>
      <c r="Z158" s="795">
        <v>0</v>
      </c>
      <c r="AA158" s="795">
        <v>0</v>
      </c>
      <c r="AB158" s="794">
        <v>0</v>
      </c>
      <c r="AC158" s="802">
        <v>0</v>
      </c>
      <c r="AE158" s="793">
        <v>0</v>
      </c>
      <c r="AF158" s="795">
        <v>0</v>
      </c>
      <c r="AG158" s="795">
        <v>0</v>
      </c>
      <c r="AH158" s="794">
        <v>0</v>
      </c>
      <c r="AI158" s="802">
        <v>0</v>
      </c>
      <c r="AK158" s="923">
        <v>0</v>
      </c>
      <c r="AL158" s="803">
        <v>0</v>
      </c>
      <c r="AM158" s="803">
        <v>0</v>
      </c>
      <c r="AN158" s="804">
        <v>0</v>
      </c>
      <c r="AO158" s="804">
        <v>0</v>
      </c>
      <c r="AP158" s="805">
        <v>0</v>
      </c>
      <c r="AR158" s="805">
        <v>0</v>
      </c>
      <c r="AS158" s="805">
        <v>0</v>
      </c>
      <c r="AU158" s="807">
        <v>0</v>
      </c>
      <c r="AW158" s="759" t="s">
        <v>618</v>
      </c>
      <c r="AX158" s="1173">
        <f t="shared" si="3"/>
        <v>0</v>
      </c>
    </row>
    <row r="159" spans="1:50" s="820" customFormat="1" x14ac:dyDescent="0.25">
      <c r="A159" s="759" t="s">
        <v>1058</v>
      </c>
      <c r="B159" s="759" t="s">
        <v>620</v>
      </c>
      <c r="C159" s="924" t="s">
        <v>620</v>
      </c>
      <c r="D159" s="809" t="s">
        <v>1059</v>
      </c>
      <c r="E159" s="809" t="s">
        <v>619</v>
      </c>
      <c r="F159" s="867" t="s">
        <v>619</v>
      </c>
      <c r="G159" s="795">
        <v>1104</v>
      </c>
      <c r="H159" s="799">
        <v>1043</v>
      </c>
      <c r="I159" s="794">
        <v>1562</v>
      </c>
      <c r="J159" s="810">
        <v>3709</v>
      </c>
      <c r="K159" s="811" t="s">
        <v>766</v>
      </c>
      <c r="M159" s="793">
        <v>0.24210000000000001</v>
      </c>
      <c r="N159" s="799">
        <v>168</v>
      </c>
      <c r="O159" s="795">
        <v>462</v>
      </c>
      <c r="P159" s="794">
        <v>253</v>
      </c>
      <c r="Q159" s="796">
        <v>883</v>
      </c>
      <c r="R159" s="797">
        <v>0.31398999999999999</v>
      </c>
      <c r="S159" s="794">
        <v>347</v>
      </c>
      <c r="T159" s="795">
        <v>327</v>
      </c>
      <c r="U159" s="794">
        <v>490</v>
      </c>
      <c r="V159" s="801">
        <v>1164</v>
      </c>
      <c r="W159" s="802">
        <v>2047</v>
      </c>
      <c r="Y159" s="793">
        <v>0</v>
      </c>
      <c r="Z159" s="795">
        <v>0</v>
      </c>
      <c r="AA159" s="795">
        <v>0</v>
      </c>
      <c r="AB159" s="794">
        <v>0</v>
      </c>
      <c r="AC159" s="802">
        <v>0</v>
      </c>
      <c r="AE159" s="793">
        <v>0</v>
      </c>
      <c r="AF159" s="795">
        <v>0</v>
      </c>
      <c r="AG159" s="795">
        <v>0</v>
      </c>
      <c r="AH159" s="794">
        <v>0</v>
      </c>
      <c r="AI159" s="802">
        <v>0</v>
      </c>
      <c r="AK159" s="923">
        <v>28596.39</v>
      </c>
      <c r="AL159" s="803">
        <v>0</v>
      </c>
      <c r="AM159" s="803">
        <v>0</v>
      </c>
      <c r="AN159" s="804">
        <v>0</v>
      </c>
      <c r="AO159" s="804">
        <v>0</v>
      </c>
      <c r="AP159" s="805">
        <v>28596.39</v>
      </c>
      <c r="AR159" s="805">
        <v>0</v>
      </c>
      <c r="AS159" s="805">
        <v>28596.39</v>
      </c>
      <c r="AU159" s="807">
        <v>0</v>
      </c>
      <c r="AW159" s="759" t="s">
        <v>620</v>
      </c>
      <c r="AX159" s="1173">
        <f t="shared" si="3"/>
        <v>3709</v>
      </c>
    </row>
    <row r="160" spans="1:50" s="820" customFormat="1" x14ac:dyDescent="0.25">
      <c r="A160" s="759" t="s">
        <v>1060</v>
      </c>
      <c r="B160" s="759" t="s">
        <v>622</v>
      </c>
      <c r="C160" s="927" t="s">
        <v>622</v>
      </c>
      <c r="D160" s="809" t="s">
        <v>1061</v>
      </c>
      <c r="E160" s="809" t="s">
        <v>621</v>
      </c>
      <c r="F160" s="867" t="s">
        <v>621</v>
      </c>
      <c r="G160" s="795">
        <v>5580</v>
      </c>
      <c r="H160" s="799">
        <v>4956</v>
      </c>
      <c r="I160" s="794">
        <v>4950</v>
      </c>
      <c r="J160" s="810">
        <v>15486</v>
      </c>
      <c r="K160" s="811" t="s">
        <v>766</v>
      </c>
      <c r="M160" s="793">
        <v>0.89393999999999996</v>
      </c>
      <c r="N160" s="799">
        <v>4680</v>
      </c>
      <c r="O160" s="795">
        <v>4536</v>
      </c>
      <c r="P160" s="794">
        <v>4620</v>
      </c>
      <c r="Q160" s="796">
        <v>13836</v>
      </c>
      <c r="R160" s="797">
        <v>0.11458</v>
      </c>
      <c r="S160" s="794">
        <v>639</v>
      </c>
      <c r="T160" s="795">
        <v>568</v>
      </c>
      <c r="U160" s="794">
        <v>567</v>
      </c>
      <c r="V160" s="801">
        <v>1774</v>
      </c>
      <c r="W160" s="802">
        <v>15610</v>
      </c>
      <c r="Y160" s="793">
        <v>0</v>
      </c>
      <c r="Z160" s="795">
        <v>0</v>
      </c>
      <c r="AA160" s="795">
        <v>0</v>
      </c>
      <c r="AB160" s="794">
        <v>0</v>
      </c>
      <c r="AC160" s="802">
        <v>0</v>
      </c>
      <c r="AE160" s="793">
        <v>0</v>
      </c>
      <c r="AF160" s="795">
        <v>0</v>
      </c>
      <c r="AG160" s="795">
        <v>0</v>
      </c>
      <c r="AH160" s="794">
        <v>0</v>
      </c>
      <c r="AI160" s="802">
        <v>0</v>
      </c>
      <c r="AK160" s="923">
        <v>119397.06</v>
      </c>
      <c r="AL160" s="803">
        <v>0</v>
      </c>
      <c r="AM160" s="803">
        <v>0</v>
      </c>
      <c r="AN160" s="804">
        <v>0</v>
      </c>
      <c r="AO160" s="804">
        <v>0</v>
      </c>
      <c r="AP160" s="805">
        <v>119397.06</v>
      </c>
      <c r="AR160" s="805">
        <v>0</v>
      </c>
      <c r="AS160" s="805">
        <v>119397.06</v>
      </c>
      <c r="AU160" s="807">
        <v>0</v>
      </c>
      <c r="AW160" s="759" t="s">
        <v>622</v>
      </c>
      <c r="AX160" s="1173">
        <f t="shared" si="3"/>
        <v>15486</v>
      </c>
    </row>
    <row r="161" spans="1:50" s="820" customFormat="1" x14ac:dyDescent="0.25">
      <c r="A161" s="759" t="s">
        <v>1062</v>
      </c>
      <c r="B161" s="759" t="s">
        <v>624</v>
      </c>
      <c r="C161" s="927" t="s">
        <v>624</v>
      </c>
      <c r="D161" s="809" t="s">
        <v>1063</v>
      </c>
      <c r="E161" s="809" t="s">
        <v>623</v>
      </c>
      <c r="F161" s="867" t="s">
        <v>623</v>
      </c>
      <c r="G161" s="795">
        <v>1416</v>
      </c>
      <c r="H161" s="799">
        <v>2940</v>
      </c>
      <c r="I161" s="794">
        <v>2046</v>
      </c>
      <c r="J161" s="810">
        <v>6402</v>
      </c>
      <c r="K161" s="811" t="s">
        <v>766</v>
      </c>
      <c r="M161" s="793">
        <v>0.91378999999999999</v>
      </c>
      <c r="N161" s="799">
        <v>1236</v>
      </c>
      <c r="O161" s="795">
        <v>2730</v>
      </c>
      <c r="P161" s="794">
        <v>1881</v>
      </c>
      <c r="Q161" s="796">
        <v>5847</v>
      </c>
      <c r="R161" s="797">
        <v>0.18603</v>
      </c>
      <c r="S161" s="794">
        <v>263</v>
      </c>
      <c r="T161" s="795">
        <v>547</v>
      </c>
      <c r="U161" s="794">
        <v>381</v>
      </c>
      <c r="V161" s="801">
        <v>1191</v>
      </c>
      <c r="W161" s="802">
        <v>7038</v>
      </c>
      <c r="Y161" s="793">
        <v>0</v>
      </c>
      <c r="Z161" s="795">
        <v>0</v>
      </c>
      <c r="AA161" s="795">
        <v>0</v>
      </c>
      <c r="AB161" s="794">
        <v>0</v>
      </c>
      <c r="AC161" s="802">
        <v>0</v>
      </c>
      <c r="AE161" s="793">
        <v>0</v>
      </c>
      <c r="AF161" s="795">
        <v>0</v>
      </c>
      <c r="AG161" s="795">
        <v>0</v>
      </c>
      <c r="AH161" s="794">
        <v>0</v>
      </c>
      <c r="AI161" s="802">
        <v>0</v>
      </c>
      <c r="AK161" s="923">
        <v>49359.42</v>
      </c>
      <c r="AL161" s="803">
        <v>0</v>
      </c>
      <c r="AM161" s="803">
        <v>0</v>
      </c>
      <c r="AN161" s="804">
        <v>0</v>
      </c>
      <c r="AO161" s="804">
        <v>0</v>
      </c>
      <c r="AP161" s="805">
        <v>49359.42</v>
      </c>
      <c r="AR161" s="805">
        <v>0</v>
      </c>
      <c r="AS161" s="805">
        <v>49359.42</v>
      </c>
      <c r="AU161" s="807">
        <v>0</v>
      </c>
      <c r="AW161" s="759" t="s">
        <v>624</v>
      </c>
      <c r="AX161" s="1173">
        <f t="shared" si="3"/>
        <v>6402</v>
      </c>
    </row>
    <row r="162" spans="1:50" s="820" customFormat="1" x14ac:dyDescent="0.25">
      <c r="A162" s="759" t="s">
        <v>1064</v>
      </c>
      <c r="B162" s="759" t="s">
        <v>626</v>
      </c>
      <c r="C162" s="808" t="s">
        <v>626</v>
      </c>
      <c r="D162" s="809" t="s">
        <v>1065</v>
      </c>
      <c r="E162" s="809" t="s">
        <v>625</v>
      </c>
      <c r="F162" s="867" t="s">
        <v>625</v>
      </c>
      <c r="G162" s="795">
        <v>1140</v>
      </c>
      <c r="H162" s="799">
        <v>0</v>
      </c>
      <c r="I162" s="794">
        <v>1650</v>
      </c>
      <c r="J162" s="810">
        <v>2790</v>
      </c>
      <c r="K162" s="811" t="s">
        <v>766</v>
      </c>
      <c r="M162" s="793">
        <v>0.82257999999999998</v>
      </c>
      <c r="N162" s="799">
        <v>1140</v>
      </c>
      <c r="O162" s="795">
        <v>0</v>
      </c>
      <c r="P162" s="794">
        <v>1155</v>
      </c>
      <c r="Q162" s="796">
        <v>2295</v>
      </c>
      <c r="R162" s="797">
        <v>0</v>
      </c>
      <c r="S162" s="794">
        <v>0</v>
      </c>
      <c r="T162" s="795">
        <v>0</v>
      </c>
      <c r="U162" s="794">
        <v>0</v>
      </c>
      <c r="V162" s="801">
        <v>0</v>
      </c>
      <c r="W162" s="802">
        <v>2295</v>
      </c>
      <c r="Y162" s="793">
        <v>0</v>
      </c>
      <c r="Z162" s="795">
        <v>0</v>
      </c>
      <c r="AA162" s="795">
        <v>0</v>
      </c>
      <c r="AB162" s="794">
        <v>0</v>
      </c>
      <c r="AC162" s="802">
        <v>0</v>
      </c>
      <c r="AE162" s="793">
        <v>0</v>
      </c>
      <c r="AF162" s="795">
        <v>0</v>
      </c>
      <c r="AG162" s="795">
        <v>0</v>
      </c>
      <c r="AH162" s="794">
        <v>0</v>
      </c>
      <c r="AI162" s="802">
        <v>0</v>
      </c>
      <c r="AK162" s="923">
        <v>21510.9</v>
      </c>
      <c r="AL162" s="803">
        <v>0</v>
      </c>
      <c r="AM162" s="803">
        <v>0</v>
      </c>
      <c r="AN162" s="804">
        <v>0</v>
      </c>
      <c r="AO162" s="804">
        <v>0</v>
      </c>
      <c r="AP162" s="805">
        <v>21510.9</v>
      </c>
      <c r="AR162" s="805">
        <v>0</v>
      </c>
      <c r="AS162" s="805">
        <v>21510.9</v>
      </c>
      <c r="AU162" s="807">
        <v>0</v>
      </c>
      <c r="AW162" s="759" t="s">
        <v>626</v>
      </c>
      <c r="AX162" s="1173">
        <f t="shared" si="3"/>
        <v>2790</v>
      </c>
    </row>
    <row r="163" spans="1:50" s="820" customFormat="1" x14ac:dyDescent="0.25">
      <c r="A163" s="759" t="s">
        <v>1066</v>
      </c>
      <c r="B163" s="759" t="s">
        <v>628</v>
      </c>
      <c r="C163" s="922" t="s">
        <v>628</v>
      </c>
      <c r="D163" s="809" t="s">
        <v>1067</v>
      </c>
      <c r="E163" s="941" t="s">
        <v>627</v>
      </c>
      <c r="F163" s="1169" t="s">
        <v>627</v>
      </c>
      <c r="G163" s="795">
        <v>0</v>
      </c>
      <c r="H163" s="799">
        <v>0</v>
      </c>
      <c r="I163" s="794">
        <v>0</v>
      </c>
      <c r="J163" s="810">
        <v>0</v>
      </c>
      <c r="K163" s="811" t="s">
        <v>766</v>
      </c>
      <c r="M163" s="793">
        <v>0</v>
      </c>
      <c r="N163" s="799">
        <v>0</v>
      </c>
      <c r="O163" s="795">
        <v>0</v>
      </c>
      <c r="P163" s="794">
        <v>0</v>
      </c>
      <c r="Q163" s="796">
        <v>0</v>
      </c>
      <c r="R163" s="797">
        <v>0</v>
      </c>
      <c r="S163" s="794">
        <v>0</v>
      </c>
      <c r="T163" s="795">
        <v>0</v>
      </c>
      <c r="U163" s="794">
        <v>0</v>
      </c>
      <c r="V163" s="801">
        <v>0</v>
      </c>
      <c r="W163" s="802">
        <v>0</v>
      </c>
      <c r="Y163" s="793">
        <v>0</v>
      </c>
      <c r="Z163" s="795">
        <v>0</v>
      </c>
      <c r="AA163" s="795">
        <v>0</v>
      </c>
      <c r="AB163" s="794">
        <v>0</v>
      </c>
      <c r="AC163" s="802">
        <v>0</v>
      </c>
      <c r="AE163" s="793">
        <v>0</v>
      </c>
      <c r="AF163" s="795">
        <v>0</v>
      </c>
      <c r="AG163" s="795">
        <v>0</v>
      </c>
      <c r="AH163" s="794">
        <v>0</v>
      </c>
      <c r="AI163" s="802">
        <v>0</v>
      </c>
      <c r="AK163" s="923">
        <v>0</v>
      </c>
      <c r="AL163" s="803">
        <v>0</v>
      </c>
      <c r="AM163" s="803">
        <v>0</v>
      </c>
      <c r="AN163" s="804">
        <v>0</v>
      </c>
      <c r="AO163" s="804">
        <v>0</v>
      </c>
      <c r="AP163" s="805">
        <v>0</v>
      </c>
      <c r="AR163" s="805">
        <v>0</v>
      </c>
      <c r="AS163" s="805">
        <v>0</v>
      </c>
      <c r="AU163" s="807">
        <v>0</v>
      </c>
      <c r="AW163" s="759" t="s">
        <v>628</v>
      </c>
      <c r="AX163" s="1173">
        <f t="shared" si="3"/>
        <v>0</v>
      </c>
    </row>
    <row r="164" spans="1:50" s="820" customFormat="1" x14ac:dyDescent="0.25">
      <c r="A164" s="759" t="s">
        <v>1068</v>
      </c>
      <c r="B164" s="759" t="s">
        <v>630</v>
      </c>
      <c r="C164" s="922" t="s">
        <v>630</v>
      </c>
      <c r="D164" s="809" t="s">
        <v>1069</v>
      </c>
      <c r="E164" s="809" t="s">
        <v>629</v>
      </c>
      <c r="F164" s="867" t="s">
        <v>629</v>
      </c>
      <c r="G164" s="795">
        <v>2160</v>
      </c>
      <c r="H164" s="799">
        <v>2100</v>
      </c>
      <c r="I164" s="794">
        <v>2145</v>
      </c>
      <c r="J164" s="810">
        <v>6405</v>
      </c>
      <c r="K164" s="811" t="s">
        <v>766</v>
      </c>
      <c r="M164" s="793">
        <v>0.31944</v>
      </c>
      <c r="N164" s="799">
        <v>720</v>
      </c>
      <c r="O164" s="795">
        <v>630</v>
      </c>
      <c r="P164" s="794">
        <v>330</v>
      </c>
      <c r="Q164" s="796">
        <v>1680</v>
      </c>
      <c r="R164" s="797">
        <v>0.22222</v>
      </c>
      <c r="S164" s="794">
        <v>480</v>
      </c>
      <c r="T164" s="795">
        <v>467</v>
      </c>
      <c r="U164" s="794">
        <v>477</v>
      </c>
      <c r="V164" s="801">
        <v>1424</v>
      </c>
      <c r="W164" s="802">
        <v>3104</v>
      </c>
      <c r="Y164" s="793">
        <v>0</v>
      </c>
      <c r="Z164" s="795">
        <v>0</v>
      </c>
      <c r="AA164" s="795">
        <v>0</v>
      </c>
      <c r="AB164" s="794">
        <v>0</v>
      </c>
      <c r="AC164" s="802">
        <v>0</v>
      </c>
      <c r="AE164" s="793">
        <v>0</v>
      </c>
      <c r="AF164" s="795">
        <v>0</v>
      </c>
      <c r="AG164" s="795">
        <v>0</v>
      </c>
      <c r="AH164" s="794">
        <v>0</v>
      </c>
      <c r="AI164" s="802">
        <v>0</v>
      </c>
      <c r="AK164" s="923">
        <v>49382.55</v>
      </c>
      <c r="AL164" s="803">
        <v>0</v>
      </c>
      <c r="AM164" s="803">
        <v>0</v>
      </c>
      <c r="AN164" s="804">
        <v>0</v>
      </c>
      <c r="AO164" s="804">
        <v>0</v>
      </c>
      <c r="AP164" s="805">
        <v>49382.55</v>
      </c>
      <c r="AR164" s="805">
        <v>0</v>
      </c>
      <c r="AS164" s="805">
        <v>49382.55</v>
      </c>
      <c r="AU164" s="807">
        <v>0</v>
      </c>
      <c r="AW164" s="759" t="s">
        <v>630</v>
      </c>
      <c r="AX164" s="1173">
        <f t="shared" si="3"/>
        <v>6405</v>
      </c>
    </row>
    <row r="165" spans="1:50" s="820" customFormat="1" x14ac:dyDescent="0.25">
      <c r="A165" s="759" t="s">
        <v>1070</v>
      </c>
      <c r="B165" s="759" t="s">
        <v>631</v>
      </c>
      <c r="C165" s="922" t="s">
        <v>631</v>
      </c>
      <c r="D165" s="809" t="s">
        <v>1071</v>
      </c>
      <c r="E165" s="809">
        <v>206106</v>
      </c>
      <c r="F165" s="867">
        <v>206106</v>
      </c>
      <c r="G165" s="795">
        <v>2270</v>
      </c>
      <c r="H165" s="799">
        <v>2915.4719999999993</v>
      </c>
      <c r="I165" s="794">
        <v>2240</v>
      </c>
      <c r="J165" s="810">
        <v>7425.4719999999998</v>
      </c>
      <c r="K165" s="811" t="s">
        <v>766</v>
      </c>
      <c r="M165" s="793">
        <v>0.31963000000000003</v>
      </c>
      <c r="N165" s="799">
        <v>760</v>
      </c>
      <c r="O165" s="795">
        <v>1008</v>
      </c>
      <c r="P165" s="794">
        <v>600</v>
      </c>
      <c r="Q165" s="796">
        <v>2368</v>
      </c>
      <c r="R165" s="797">
        <v>0.15679999999999999</v>
      </c>
      <c r="S165" s="794">
        <v>356</v>
      </c>
      <c r="T165" s="795">
        <v>457</v>
      </c>
      <c r="U165" s="794">
        <v>351</v>
      </c>
      <c r="V165" s="801">
        <v>1164</v>
      </c>
      <c r="W165" s="802">
        <v>3532</v>
      </c>
      <c r="Y165" s="793">
        <v>0</v>
      </c>
      <c r="Z165" s="795">
        <v>0</v>
      </c>
      <c r="AA165" s="795">
        <v>0</v>
      </c>
      <c r="AB165" s="794">
        <v>0</v>
      </c>
      <c r="AC165" s="802">
        <v>0</v>
      </c>
      <c r="AE165" s="793">
        <v>0</v>
      </c>
      <c r="AF165" s="795">
        <v>0</v>
      </c>
      <c r="AG165" s="795">
        <v>0</v>
      </c>
      <c r="AH165" s="794">
        <v>0</v>
      </c>
      <c r="AI165" s="802">
        <v>0</v>
      </c>
      <c r="AK165" s="923">
        <v>57250.38912</v>
      </c>
      <c r="AL165" s="803">
        <v>0</v>
      </c>
      <c r="AM165" s="803">
        <v>0</v>
      </c>
      <c r="AN165" s="804">
        <v>0</v>
      </c>
      <c r="AO165" s="804">
        <v>0</v>
      </c>
      <c r="AP165" s="805">
        <v>57250.38912</v>
      </c>
      <c r="AR165" s="805">
        <v>0</v>
      </c>
      <c r="AS165" s="805">
        <v>57250.38912</v>
      </c>
      <c r="AU165" s="807">
        <v>0</v>
      </c>
      <c r="AW165" s="759" t="s">
        <v>631</v>
      </c>
      <c r="AX165" s="1173">
        <f t="shared" si="3"/>
        <v>7425.4719999999998</v>
      </c>
    </row>
    <row r="166" spans="1:50" s="820" customFormat="1" x14ac:dyDescent="0.25">
      <c r="A166" s="759" t="s">
        <v>1072</v>
      </c>
      <c r="B166" s="759" t="s">
        <v>633</v>
      </c>
      <c r="C166" s="922" t="s">
        <v>633</v>
      </c>
      <c r="D166" s="809" t="s">
        <v>1073</v>
      </c>
      <c r="E166" s="809" t="s">
        <v>632</v>
      </c>
      <c r="F166" s="867" t="s">
        <v>632</v>
      </c>
      <c r="G166" s="795">
        <v>3090</v>
      </c>
      <c r="H166" s="799">
        <v>0</v>
      </c>
      <c r="I166" s="794">
        <v>2568</v>
      </c>
      <c r="J166" s="810">
        <v>5658</v>
      </c>
      <c r="K166" s="811" t="s">
        <v>766</v>
      </c>
      <c r="M166" s="793">
        <v>0.86319999999999997</v>
      </c>
      <c r="N166" s="799">
        <v>2700</v>
      </c>
      <c r="O166" s="795">
        <v>0</v>
      </c>
      <c r="P166" s="794">
        <v>2184</v>
      </c>
      <c r="Q166" s="796">
        <v>4884</v>
      </c>
      <c r="R166" s="797">
        <v>6.8930000000000005E-2</v>
      </c>
      <c r="S166" s="794">
        <v>213</v>
      </c>
      <c r="T166" s="795">
        <v>0</v>
      </c>
      <c r="U166" s="794">
        <v>177</v>
      </c>
      <c r="V166" s="801">
        <v>390</v>
      </c>
      <c r="W166" s="802">
        <v>5274</v>
      </c>
      <c r="Y166" s="793">
        <v>0</v>
      </c>
      <c r="Z166" s="795">
        <v>0</v>
      </c>
      <c r="AA166" s="795">
        <v>0</v>
      </c>
      <c r="AB166" s="794">
        <v>0</v>
      </c>
      <c r="AC166" s="802">
        <v>0</v>
      </c>
      <c r="AE166" s="793">
        <v>0</v>
      </c>
      <c r="AF166" s="795">
        <v>0</v>
      </c>
      <c r="AG166" s="795">
        <v>0</v>
      </c>
      <c r="AH166" s="794">
        <v>0</v>
      </c>
      <c r="AI166" s="802">
        <v>0</v>
      </c>
      <c r="AK166" s="923">
        <v>43623.18</v>
      </c>
      <c r="AL166" s="803">
        <v>0</v>
      </c>
      <c r="AM166" s="803">
        <v>0</v>
      </c>
      <c r="AN166" s="804">
        <v>0</v>
      </c>
      <c r="AO166" s="804">
        <v>0</v>
      </c>
      <c r="AP166" s="805">
        <v>43623.18</v>
      </c>
      <c r="AR166" s="805">
        <v>0</v>
      </c>
      <c r="AS166" s="805">
        <v>43623.18</v>
      </c>
      <c r="AU166" s="807">
        <v>0</v>
      </c>
      <c r="AW166" s="759" t="s">
        <v>633</v>
      </c>
      <c r="AX166" s="1173">
        <f t="shared" si="3"/>
        <v>5658</v>
      </c>
    </row>
    <row r="167" spans="1:50" s="820" customFormat="1" x14ac:dyDescent="0.25">
      <c r="A167" s="759" t="s">
        <v>1074</v>
      </c>
      <c r="B167" s="759" t="s">
        <v>635</v>
      </c>
      <c r="C167" s="924" t="s">
        <v>635</v>
      </c>
      <c r="D167" s="809" t="s">
        <v>1075</v>
      </c>
      <c r="E167" s="809" t="s">
        <v>634</v>
      </c>
      <c r="F167" s="867" t="s">
        <v>634</v>
      </c>
      <c r="G167" s="795">
        <v>1620</v>
      </c>
      <c r="H167" s="799">
        <v>2478</v>
      </c>
      <c r="I167" s="794">
        <v>825</v>
      </c>
      <c r="J167" s="810">
        <v>4923</v>
      </c>
      <c r="K167" s="811" t="s">
        <v>766</v>
      </c>
      <c r="M167" s="793">
        <v>0.64019000000000004</v>
      </c>
      <c r="N167" s="799">
        <v>1080</v>
      </c>
      <c r="O167" s="795">
        <v>1442</v>
      </c>
      <c r="P167" s="794">
        <v>1485</v>
      </c>
      <c r="Q167" s="796">
        <v>4007</v>
      </c>
      <c r="R167" s="797">
        <v>0.21262</v>
      </c>
      <c r="S167" s="794">
        <v>344</v>
      </c>
      <c r="T167" s="795">
        <v>527</v>
      </c>
      <c r="U167" s="794">
        <v>175</v>
      </c>
      <c r="V167" s="801">
        <v>1046</v>
      </c>
      <c r="W167" s="802">
        <v>5053</v>
      </c>
      <c r="Y167" s="793">
        <v>0</v>
      </c>
      <c r="Z167" s="795">
        <v>0</v>
      </c>
      <c r="AA167" s="795">
        <v>0</v>
      </c>
      <c r="AB167" s="794">
        <v>0</v>
      </c>
      <c r="AC167" s="802">
        <v>0</v>
      </c>
      <c r="AE167" s="793">
        <v>0</v>
      </c>
      <c r="AF167" s="795">
        <v>0</v>
      </c>
      <c r="AG167" s="795">
        <v>0</v>
      </c>
      <c r="AH167" s="794">
        <v>0</v>
      </c>
      <c r="AI167" s="802">
        <v>0</v>
      </c>
      <c r="AK167" s="923">
        <v>37956.33</v>
      </c>
      <c r="AL167" s="803">
        <v>0</v>
      </c>
      <c r="AM167" s="803">
        <v>0</v>
      </c>
      <c r="AN167" s="804">
        <v>0</v>
      </c>
      <c r="AO167" s="804">
        <v>0</v>
      </c>
      <c r="AP167" s="805">
        <v>37956.33</v>
      </c>
      <c r="AR167" s="805">
        <v>0</v>
      </c>
      <c r="AS167" s="805">
        <v>37956.33</v>
      </c>
      <c r="AU167" s="807">
        <v>0</v>
      </c>
      <c r="AW167" s="759" t="s">
        <v>635</v>
      </c>
      <c r="AX167" s="1173">
        <f t="shared" si="3"/>
        <v>4923</v>
      </c>
    </row>
    <row r="168" spans="1:50" s="820" customFormat="1" x14ac:dyDescent="0.25">
      <c r="A168" s="759" t="s">
        <v>1076</v>
      </c>
      <c r="B168" s="759" t="s">
        <v>637</v>
      </c>
      <c r="C168" s="922" t="s">
        <v>637</v>
      </c>
      <c r="D168" s="809" t="s">
        <v>931</v>
      </c>
      <c r="E168" s="936" t="s">
        <v>636</v>
      </c>
      <c r="F168" s="1166" t="s">
        <v>636</v>
      </c>
      <c r="G168" s="795">
        <v>1080</v>
      </c>
      <c r="H168" s="799">
        <v>1302</v>
      </c>
      <c r="I168" s="794">
        <v>1155</v>
      </c>
      <c r="J168" s="810">
        <v>3537</v>
      </c>
      <c r="K168" s="811" t="s">
        <v>766</v>
      </c>
      <c r="M168" s="793">
        <v>0</v>
      </c>
      <c r="N168" s="799">
        <v>0</v>
      </c>
      <c r="O168" s="795">
        <v>0</v>
      </c>
      <c r="P168" s="794">
        <v>0</v>
      </c>
      <c r="Q168" s="796">
        <v>0</v>
      </c>
      <c r="R168" s="797">
        <v>0.05</v>
      </c>
      <c r="S168" s="794">
        <v>54</v>
      </c>
      <c r="T168" s="795">
        <v>65</v>
      </c>
      <c r="U168" s="794">
        <v>58</v>
      </c>
      <c r="V168" s="801">
        <v>177</v>
      </c>
      <c r="W168" s="802">
        <v>177</v>
      </c>
      <c r="Y168" s="793">
        <v>0</v>
      </c>
      <c r="Z168" s="795">
        <v>0</v>
      </c>
      <c r="AA168" s="795">
        <v>0</v>
      </c>
      <c r="AB168" s="794">
        <v>0</v>
      </c>
      <c r="AC168" s="802">
        <v>0</v>
      </c>
      <c r="AE168" s="793">
        <v>0</v>
      </c>
      <c r="AF168" s="795">
        <v>0</v>
      </c>
      <c r="AG168" s="795">
        <v>0</v>
      </c>
      <c r="AH168" s="794">
        <v>0</v>
      </c>
      <c r="AI168" s="802">
        <v>0</v>
      </c>
      <c r="AK168" s="923">
        <v>27270.27</v>
      </c>
      <c r="AL168" s="803">
        <v>0</v>
      </c>
      <c r="AM168" s="803">
        <v>0</v>
      </c>
      <c r="AN168" s="804">
        <v>0</v>
      </c>
      <c r="AO168" s="804">
        <v>0</v>
      </c>
      <c r="AP168" s="805">
        <v>27270.27</v>
      </c>
      <c r="AR168" s="805">
        <v>0</v>
      </c>
      <c r="AS168" s="805">
        <v>27270.27</v>
      </c>
      <c r="AU168" s="807">
        <v>0</v>
      </c>
      <c r="AW168" s="759" t="s">
        <v>637</v>
      </c>
      <c r="AX168" s="1173">
        <f t="shared" si="3"/>
        <v>3537</v>
      </c>
    </row>
    <row r="169" spans="1:50" s="820" customFormat="1" x14ac:dyDescent="0.25">
      <c r="A169" s="759" t="s">
        <v>1077</v>
      </c>
      <c r="B169" s="759" t="s">
        <v>639</v>
      </c>
      <c r="C169" s="927" t="s">
        <v>639</v>
      </c>
      <c r="D169" s="809" t="s">
        <v>1078</v>
      </c>
      <c r="E169" s="942" t="s">
        <v>638</v>
      </c>
      <c r="F169" s="1170" t="s">
        <v>638</v>
      </c>
      <c r="G169" s="795">
        <v>900</v>
      </c>
      <c r="H169" s="799">
        <v>1932.9333333333334</v>
      </c>
      <c r="I169" s="794">
        <v>495</v>
      </c>
      <c r="J169" s="810">
        <v>3327.9333333333334</v>
      </c>
      <c r="K169" s="811" t="s">
        <v>766</v>
      </c>
      <c r="M169" s="793">
        <v>0.76395999999999997</v>
      </c>
      <c r="N169" s="799">
        <v>720</v>
      </c>
      <c r="O169" s="795">
        <v>1588.5333333333333</v>
      </c>
      <c r="P169" s="794">
        <v>957</v>
      </c>
      <c r="Q169" s="796">
        <v>3265.5333333333333</v>
      </c>
      <c r="R169" s="797">
        <v>0.15804000000000001</v>
      </c>
      <c r="S169" s="794">
        <v>142</v>
      </c>
      <c r="T169" s="795">
        <v>305</v>
      </c>
      <c r="U169" s="794">
        <v>78</v>
      </c>
      <c r="V169" s="801">
        <v>525</v>
      </c>
      <c r="W169" s="802">
        <v>3790.5333333333333</v>
      </c>
      <c r="Y169" s="793">
        <v>0</v>
      </c>
      <c r="Z169" s="795">
        <v>0</v>
      </c>
      <c r="AA169" s="795">
        <v>0</v>
      </c>
      <c r="AB169" s="794">
        <v>0</v>
      </c>
      <c r="AC169" s="802">
        <v>0</v>
      </c>
      <c r="AE169" s="793">
        <v>0</v>
      </c>
      <c r="AF169" s="795">
        <v>0</v>
      </c>
      <c r="AG169" s="795">
        <v>0</v>
      </c>
      <c r="AH169" s="794">
        <v>0</v>
      </c>
      <c r="AI169" s="802">
        <v>0</v>
      </c>
      <c r="AK169" s="923">
        <v>25658.366000000002</v>
      </c>
      <c r="AL169" s="803">
        <v>0</v>
      </c>
      <c r="AM169" s="803">
        <v>0</v>
      </c>
      <c r="AN169" s="804">
        <v>0</v>
      </c>
      <c r="AO169" s="804">
        <v>0</v>
      </c>
      <c r="AP169" s="805">
        <v>25658.366000000002</v>
      </c>
      <c r="AR169" s="805">
        <v>0</v>
      </c>
      <c r="AS169" s="805">
        <v>25658.366000000002</v>
      </c>
      <c r="AU169" s="807">
        <v>0</v>
      </c>
      <c r="AW169" s="759" t="s">
        <v>639</v>
      </c>
      <c r="AX169" s="1173">
        <f t="shared" si="3"/>
        <v>3327.9333333333334</v>
      </c>
    </row>
    <row r="170" spans="1:50" s="820" customFormat="1" x14ac:dyDescent="0.25">
      <c r="A170" s="759" t="s">
        <v>1079</v>
      </c>
      <c r="B170" s="759" t="s">
        <v>640</v>
      </c>
      <c r="C170" s="927" t="s">
        <v>640</v>
      </c>
      <c r="D170" s="809" t="s">
        <v>1080</v>
      </c>
      <c r="E170" s="936">
        <v>206134</v>
      </c>
      <c r="F170" s="1166">
        <v>206134</v>
      </c>
      <c r="G170" s="795">
        <v>0</v>
      </c>
      <c r="H170" s="799">
        <v>420</v>
      </c>
      <c r="I170" s="794">
        <v>0</v>
      </c>
      <c r="J170" s="810">
        <v>420</v>
      </c>
      <c r="K170" s="811" t="s">
        <v>766</v>
      </c>
      <c r="M170" s="793">
        <v>0.36585000000000001</v>
      </c>
      <c r="N170" s="799">
        <v>0</v>
      </c>
      <c r="O170" s="795">
        <v>210</v>
      </c>
      <c r="P170" s="794">
        <v>0</v>
      </c>
      <c r="Q170" s="796">
        <v>210</v>
      </c>
      <c r="R170" s="797">
        <v>0.26828999999999997</v>
      </c>
      <c r="S170" s="794">
        <v>0</v>
      </c>
      <c r="T170" s="795">
        <v>113</v>
      </c>
      <c r="U170" s="794">
        <v>0</v>
      </c>
      <c r="V170" s="801">
        <v>113</v>
      </c>
      <c r="W170" s="802">
        <v>323</v>
      </c>
      <c r="Y170" s="793">
        <v>0</v>
      </c>
      <c r="Z170" s="795">
        <v>0</v>
      </c>
      <c r="AA170" s="795">
        <v>0</v>
      </c>
      <c r="AB170" s="794">
        <v>0</v>
      </c>
      <c r="AC170" s="802">
        <v>0</v>
      </c>
      <c r="AE170" s="793">
        <v>0</v>
      </c>
      <c r="AF170" s="795">
        <v>0</v>
      </c>
      <c r="AG170" s="795">
        <v>0</v>
      </c>
      <c r="AH170" s="794">
        <v>0</v>
      </c>
      <c r="AI170" s="802">
        <v>0</v>
      </c>
      <c r="AK170" s="923">
        <v>3238.2</v>
      </c>
      <c r="AL170" s="803">
        <v>0</v>
      </c>
      <c r="AM170" s="803">
        <v>0</v>
      </c>
      <c r="AN170" s="804">
        <v>0</v>
      </c>
      <c r="AO170" s="804">
        <v>0</v>
      </c>
      <c r="AP170" s="805">
        <v>3238.2</v>
      </c>
      <c r="AR170" s="805">
        <v>0</v>
      </c>
      <c r="AS170" s="805">
        <v>3238.2</v>
      </c>
      <c r="AU170" s="807">
        <v>0</v>
      </c>
      <c r="AW170" s="759" t="s">
        <v>640</v>
      </c>
      <c r="AX170" s="1173">
        <f t="shared" si="3"/>
        <v>420</v>
      </c>
    </row>
    <row r="171" spans="1:50" s="820" customFormat="1" x14ac:dyDescent="0.25">
      <c r="A171" s="759" t="s">
        <v>1081</v>
      </c>
      <c r="B171" s="759" t="s">
        <v>642</v>
      </c>
      <c r="C171" s="927" t="s">
        <v>642</v>
      </c>
      <c r="D171" s="809" t="s">
        <v>1082</v>
      </c>
      <c r="E171" s="936" t="s">
        <v>641</v>
      </c>
      <c r="F171" s="1166" t="s">
        <v>641</v>
      </c>
      <c r="G171" s="795">
        <v>1728</v>
      </c>
      <c r="H171" s="799">
        <v>1680</v>
      </c>
      <c r="I171" s="794">
        <v>1074</v>
      </c>
      <c r="J171" s="810">
        <v>4482</v>
      </c>
      <c r="K171" s="811" t="s">
        <v>766</v>
      </c>
      <c r="M171" s="793">
        <v>0.62297000000000002</v>
      </c>
      <c r="N171" s="799">
        <v>1080</v>
      </c>
      <c r="O171" s="795">
        <v>1050</v>
      </c>
      <c r="P171" s="794">
        <v>1017</v>
      </c>
      <c r="Q171" s="796">
        <v>3147</v>
      </c>
      <c r="R171" s="797">
        <v>5.5100000000000003E-2</v>
      </c>
      <c r="S171" s="794">
        <v>95</v>
      </c>
      <c r="T171" s="795">
        <v>93</v>
      </c>
      <c r="U171" s="794">
        <v>59</v>
      </c>
      <c r="V171" s="801">
        <v>247</v>
      </c>
      <c r="W171" s="802">
        <v>3394</v>
      </c>
      <c r="Y171" s="793">
        <v>0</v>
      </c>
      <c r="Z171" s="795">
        <v>0</v>
      </c>
      <c r="AA171" s="795">
        <v>0</v>
      </c>
      <c r="AB171" s="794">
        <v>0</v>
      </c>
      <c r="AC171" s="802">
        <v>0</v>
      </c>
      <c r="AE171" s="793">
        <v>0</v>
      </c>
      <c r="AF171" s="795">
        <v>0</v>
      </c>
      <c r="AG171" s="795">
        <v>0</v>
      </c>
      <c r="AH171" s="794">
        <v>0</v>
      </c>
      <c r="AI171" s="802">
        <v>0</v>
      </c>
      <c r="AK171" s="923">
        <v>34556.22</v>
      </c>
      <c r="AL171" s="803">
        <v>0</v>
      </c>
      <c r="AM171" s="803">
        <v>0</v>
      </c>
      <c r="AN171" s="804">
        <v>0</v>
      </c>
      <c r="AO171" s="804">
        <v>0</v>
      </c>
      <c r="AP171" s="805">
        <v>34556.22</v>
      </c>
      <c r="AR171" s="805">
        <v>0</v>
      </c>
      <c r="AS171" s="805">
        <v>34556.22</v>
      </c>
      <c r="AU171" s="807">
        <v>0</v>
      </c>
      <c r="AW171" s="759" t="s">
        <v>642</v>
      </c>
      <c r="AX171" s="1173">
        <f t="shared" si="3"/>
        <v>4482</v>
      </c>
    </row>
    <row r="172" spans="1:50" s="820" customFormat="1" x14ac:dyDescent="0.25">
      <c r="A172" s="759" t="s">
        <v>1083</v>
      </c>
      <c r="B172" s="759" t="s">
        <v>643</v>
      </c>
      <c r="C172" s="927" t="s">
        <v>643</v>
      </c>
      <c r="D172" s="809" t="s">
        <v>1084</v>
      </c>
      <c r="E172" s="936">
        <v>206109</v>
      </c>
      <c r="F172" s="1166">
        <v>206109</v>
      </c>
      <c r="G172" s="795">
        <v>660</v>
      </c>
      <c r="H172" s="799">
        <v>392</v>
      </c>
      <c r="I172" s="794">
        <v>1100</v>
      </c>
      <c r="J172" s="810">
        <v>2152</v>
      </c>
      <c r="K172" s="811" t="s">
        <v>766</v>
      </c>
      <c r="M172" s="793">
        <v>8.2570000000000005E-2</v>
      </c>
      <c r="N172" s="799">
        <v>180</v>
      </c>
      <c r="O172" s="795">
        <v>0</v>
      </c>
      <c r="P172" s="794">
        <v>0</v>
      </c>
      <c r="Q172" s="796">
        <v>180</v>
      </c>
      <c r="R172" s="797">
        <v>0.18578</v>
      </c>
      <c r="S172" s="794">
        <v>123</v>
      </c>
      <c r="T172" s="795">
        <v>73</v>
      </c>
      <c r="U172" s="794">
        <v>204</v>
      </c>
      <c r="V172" s="801">
        <v>400</v>
      </c>
      <c r="W172" s="802">
        <v>580</v>
      </c>
      <c r="Y172" s="793">
        <v>0</v>
      </c>
      <c r="Z172" s="795">
        <v>0</v>
      </c>
      <c r="AA172" s="795">
        <v>0</v>
      </c>
      <c r="AB172" s="794">
        <v>0</v>
      </c>
      <c r="AC172" s="802">
        <v>0</v>
      </c>
      <c r="AE172" s="793">
        <v>0</v>
      </c>
      <c r="AF172" s="795">
        <v>0</v>
      </c>
      <c r="AG172" s="795">
        <v>0</v>
      </c>
      <c r="AH172" s="794">
        <v>0</v>
      </c>
      <c r="AI172" s="802">
        <v>0</v>
      </c>
      <c r="AK172" s="923">
        <v>16591.919999999998</v>
      </c>
      <c r="AL172" s="803">
        <v>0</v>
      </c>
      <c r="AM172" s="803">
        <v>0</v>
      </c>
      <c r="AN172" s="804">
        <v>0</v>
      </c>
      <c r="AO172" s="804">
        <v>0</v>
      </c>
      <c r="AP172" s="805">
        <v>16591.919999999998</v>
      </c>
      <c r="AR172" s="805">
        <v>0</v>
      </c>
      <c r="AS172" s="805">
        <v>16591.919999999998</v>
      </c>
      <c r="AU172" s="807">
        <v>0</v>
      </c>
      <c r="AW172" s="759" t="s">
        <v>643</v>
      </c>
      <c r="AX172" s="1173">
        <f t="shared" si="3"/>
        <v>2152</v>
      </c>
    </row>
    <row r="173" spans="1:50" s="820" customFormat="1" x14ac:dyDescent="0.25">
      <c r="A173" s="759" t="s">
        <v>1085</v>
      </c>
      <c r="B173" s="759" t="s">
        <v>644</v>
      </c>
      <c r="C173" s="922" t="s">
        <v>644</v>
      </c>
      <c r="D173" s="809" t="s">
        <v>1086</v>
      </c>
      <c r="E173" s="809">
        <v>206110</v>
      </c>
      <c r="F173" s="867">
        <v>206110</v>
      </c>
      <c r="G173" s="795">
        <v>1080</v>
      </c>
      <c r="H173" s="799">
        <v>1190</v>
      </c>
      <c r="I173" s="794">
        <v>1155</v>
      </c>
      <c r="J173" s="810">
        <v>3425</v>
      </c>
      <c r="K173" s="811" t="s">
        <v>766</v>
      </c>
      <c r="M173" s="793">
        <v>0.31019999999999998</v>
      </c>
      <c r="N173" s="799">
        <v>360</v>
      </c>
      <c r="O173" s="795">
        <v>420</v>
      </c>
      <c r="P173" s="794">
        <v>330</v>
      </c>
      <c r="Q173" s="796">
        <v>1110</v>
      </c>
      <c r="R173" s="797">
        <v>0.10204000000000001</v>
      </c>
      <c r="S173" s="794">
        <v>110</v>
      </c>
      <c r="T173" s="795">
        <v>121</v>
      </c>
      <c r="U173" s="794">
        <v>118</v>
      </c>
      <c r="V173" s="801">
        <v>349</v>
      </c>
      <c r="W173" s="802">
        <v>1459</v>
      </c>
      <c r="Y173" s="793">
        <v>0</v>
      </c>
      <c r="Z173" s="795">
        <v>0</v>
      </c>
      <c r="AA173" s="795">
        <v>0</v>
      </c>
      <c r="AB173" s="794">
        <v>0</v>
      </c>
      <c r="AC173" s="802">
        <v>0</v>
      </c>
      <c r="AE173" s="793">
        <v>0</v>
      </c>
      <c r="AF173" s="795">
        <v>0</v>
      </c>
      <c r="AG173" s="795">
        <v>0</v>
      </c>
      <c r="AH173" s="794">
        <v>0</v>
      </c>
      <c r="AI173" s="802">
        <v>0</v>
      </c>
      <c r="AK173" s="923">
        <v>26406.75</v>
      </c>
      <c r="AL173" s="803">
        <v>0</v>
      </c>
      <c r="AM173" s="803">
        <v>0</v>
      </c>
      <c r="AN173" s="804">
        <v>0</v>
      </c>
      <c r="AO173" s="804">
        <v>0</v>
      </c>
      <c r="AP173" s="805">
        <v>26406.75</v>
      </c>
      <c r="AR173" s="805">
        <v>0</v>
      </c>
      <c r="AS173" s="805">
        <v>26406.75</v>
      </c>
      <c r="AU173" s="807">
        <v>0</v>
      </c>
      <c r="AW173" s="759" t="s">
        <v>644</v>
      </c>
      <c r="AX173" s="1173">
        <f t="shared" si="3"/>
        <v>3425</v>
      </c>
    </row>
    <row r="174" spans="1:50" s="820" customFormat="1" x14ac:dyDescent="0.25">
      <c r="A174" s="759" t="s">
        <v>1244</v>
      </c>
      <c r="B174" s="759" t="s">
        <v>646</v>
      </c>
      <c r="C174" s="922" t="s">
        <v>1245</v>
      </c>
      <c r="D174" s="809" t="s">
        <v>1088</v>
      </c>
      <c r="E174" s="809" t="s">
        <v>645</v>
      </c>
      <c r="F174" s="867" t="s">
        <v>645</v>
      </c>
      <c r="G174" s="795">
        <v>3555</v>
      </c>
      <c r="H174" s="799">
        <v>0</v>
      </c>
      <c r="I174" s="794">
        <v>3927</v>
      </c>
      <c r="J174" s="810">
        <v>7482</v>
      </c>
      <c r="K174" s="811" t="s">
        <v>766</v>
      </c>
      <c r="M174" s="793">
        <v>0.30874000000000001</v>
      </c>
      <c r="N174" s="799">
        <v>1155</v>
      </c>
      <c r="O174" s="795">
        <v>0</v>
      </c>
      <c r="P174" s="794">
        <v>1155</v>
      </c>
      <c r="Q174" s="796">
        <v>2310</v>
      </c>
      <c r="R174" s="797">
        <v>0.18043000000000001</v>
      </c>
      <c r="S174" s="794">
        <v>641</v>
      </c>
      <c r="T174" s="795">
        <v>0</v>
      </c>
      <c r="U174" s="794">
        <v>709</v>
      </c>
      <c r="V174" s="801">
        <v>1350</v>
      </c>
      <c r="W174" s="802">
        <v>3660</v>
      </c>
      <c r="Y174" s="793">
        <v>0</v>
      </c>
      <c r="Z174" s="795">
        <v>0</v>
      </c>
      <c r="AA174" s="795">
        <v>0</v>
      </c>
      <c r="AB174" s="794">
        <v>0</v>
      </c>
      <c r="AC174" s="802">
        <v>0</v>
      </c>
      <c r="AE174" s="793">
        <v>0</v>
      </c>
      <c r="AF174" s="795">
        <v>0</v>
      </c>
      <c r="AG174" s="795">
        <v>0</v>
      </c>
      <c r="AH174" s="794">
        <v>0</v>
      </c>
      <c r="AI174" s="802">
        <v>0</v>
      </c>
      <c r="AK174" s="923">
        <v>57686.22</v>
      </c>
      <c r="AL174" s="803">
        <v>0</v>
      </c>
      <c r="AM174" s="803">
        <v>0</v>
      </c>
      <c r="AN174" s="804">
        <v>0</v>
      </c>
      <c r="AO174" s="804">
        <v>0</v>
      </c>
      <c r="AP174" s="805">
        <v>57686.22</v>
      </c>
      <c r="AR174" s="805">
        <v>0</v>
      </c>
      <c r="AS174" s="805">
        <v>57686.22</v>
      </c>
      <c r="AU174" s="807">
        <v>0</v>
      </c>
      <c r="AW174" s="759" t="s">
        <v>646</v>
      </c>
      <c r="AX174" s="1173">
        <f t="shared" si="3"/>
        <v>7482</v>
      </c>
    </row>
    <row r="175" spans="1:50" s="820" customFormat="1" x14ac:dyDescent="0.25">
      <c r="A175" s="759" t="s">
        <v>1246</v>
      </c>
      <c r="B175" s="759" t="s">
        <v>646</v>
      </c>
      <c r="C175" s="922" t="s">
        <v>1247</v>
      </c>
      <c r="D175" s="809"/>
      <c r="E175" s="809">
        <v>2742799</v>
      </c>
      <c r="F175" s="867">
        <v>2742799</v>
      </c>
      <c r="G175" s="1174">
        <v>0</v>
      </c>
      <c r="H175" s="1175">
        <v>4088</v>
      </c>
      <c r="I175" s="1176">
        <v>0</v>
      </c>
      <c r="J175" s="810">
        <v>4088</v>
      </c>
      <c r="K175" s="811" t="s">
        <v>766</v>
      </c>
      <c r="M175" s="793">
        <v>0.15411</v>
      </c>
      <c r="N175" s="799">
        <v>0</v>
      </c>
      <c r="O175" s="795">
        <v>630</v>
      </c>
      <c r="P175" s="794">
        <v>0</v>
      </c>
      <c r="Q175" s="796">
        <v>630</v>
      </c>
      <c r="R175" s="797">
        <v>0.71575</v>
      </c>
      <c r="S175" s="794">
        <v>0</v>
      </c>
      <c r="T175" s="795">
        <v>2926</v>
      </c>
      <c r="U175" s="794">
        <v>0</v>
      </c>
      <c r="V175" s="801">
        <v>2926</v>
      </c>
      <c r="W175" s="802">
        <v>3556</v>
      </c>
      <c r="Y175" s="793">
        <v>0</v>
      </c>
      <c r="Z175" s="795">
        <v>0</v>
      </c>
      <c r="AA175" s="795">
        <v>0</v>
      </c>
      <c r="AB175" s="794">
        <v>0</v>
      </c>
      <c r="AC175" s="802">
        <v>0</v>
      </c>
      <c r="AE175" s="793">
        <v>0</v>
      </c>
      <c r="AF175" s="795">
        <v>0</v>
      </c>
      <c r="AG175" s="795">
        <v>0</v>
      </c>
      <c r="AH175" s="794">
        <v>0</v>
      </c>
      <c r="AI175" s="802">
        <v>0</v>
      </c>
      <c r="AK175" s="1177">
        <v>31518.48</v>
      </c>
      <c r="AL175" s="803">
        <v>0</v>
      </c>
      <c r="AM175" s="803">
        <v>0</v>
      </c>
      <c r="AN175" s="804">
        <v>0</v>
      </c>
      <c r="AO175" s="804">
        <v>0</v>
      </c>
      <c r="AP175" s="805">
        <v>31518.48</v>
      </c>
      <c r="AR175" s="805">
        <v>0</v>
      </c>
      <c r="AS175" s="805">
        <v>31518.48</v>
      </c>
      <c r="AU175" s="807">
        <v>0</v>
      </c>
      <c r="AW175" s="759" t="e">
        <v>#N/A</v>
      </c>
      <c r="AX175" s="1173">
        <f t="shared" si="3"/>
        <v>4088</v>
      </c>
    </row>
    <row r="176" spans="1:50" s="820" customFormat="1" x14ac:dyDescent="0.25">
      <c r="A176" s="759" t="s">
        <v>1089</v>
      </c>
      <c r="B176" s="759" t="s">
        <v>648</v>
      </c>
      <c r="C176" s="922" t="s">
        <v>648</v>
      </c>
      <c r="D176" s="809" t="s">
        <v>1090</v>
      </c>
      <c r="E176" s="809" t="s">
        <v>647</v>
      </c>
      <c r="F176" s="867" t="s">
        <v>647</v>
      </c>
      <c r="G176" s="795">
        <v>0</v>
      </c>
      <c r="H176" s="799">
        <v>210</v>
      </c>
      <c r="I176" s="794">
        <v>0</v>
      </c>
      <c r="J176" s="810">
        <v>210</v>
      </c>
      <c r="K176" s="811" t="s">
        <v>766</v>
      </c>
      <c r="M176" s="793">
        <v>0.36975000000000002</v>
      </c>
      <c r="N176" s="799">
        <v>0</v>
      </c>
      <c r="O176" s="795">
        <v>0</v>
      </c>
      <c r="P176" s="794">
        <v>132</v>
      </c>
      <c r="Q176" s="796">
        <v>132</v>
      </c>
      <c r="R176" s="797">
        <v>0</v>
      </c>
      <c r="S176" s="794">
        <v>0</v>
      </c>
      <c r="T176" s="795">
        <v>0</v>
      </c>
      <c r="U176" s="794">
        <v>0</v>
      </c>
      <c r="V176" s="801">
        <v>0</v>
      </c>
      <c r="W176" s="802">
        <v>132</v>
      </c>
      <c r="Y176" s="793">
        <v>0</v>
      </c>
      <c r="Z176" s="795">
        <v>0</v>
      </c>
      <c r="AA176" s="795">
        <v>0</v>
      </c>
      <c r="AB176" s="794">
        <v>0</v>
      </c>
      <c r="AC176" s="802">
        <v>0</v>
      </c>
      <c r="AE176" s="793">
        <v>0</v>
      </c>
      <c r="AF176" s="795">
        <v>0</v>
      </c>
      <c r="AG176" s="795">
        <v>0</v>
      </c>
      <c r="AH176" s="794">
        <v>0</v>
      </c>
      <c r="AI176" s="802">
        <v>0</v>
      </c>
      <c r="AK176" s="923">
        <v>1619.1</v>
      </c>
      <c r="AL176" s="803">
        <v>0</v>
      </c>
      <c r="AM176" s="803">
        <v>0</v>
      </c>
      <c r="AN176" s="804">
        <v>0</v>
      </c>
      <c r="AO176" s="804">
        <v>0</v>
      </c>
      <c r="AP176" s="805">
        <v>1619.1</v>
      </c>
      <c r="AR176" s="805">
        <v>0</v>
      </c>
      <c r="AS176" s="805">
        <v>1619.1</v>
      </c>
      <c r="AU176" s="807">
        <v>0</v>
      </c>
      <c r="AW176" s="759" t="s">
        <v>648</v>
      </c>
      <c r="AX176" s="1173">
        <f t="shared" ref="AX176:AX220" si="4">J176</f>
        <v>210</v>
      </c>
    </row>
    <row r="177" spans="1:50" s="820" customFormat="1" x14ac:dyDescent="0.25">
      <c r="A177" s="759" t="s">
        <v>1091</v>
      </c>
      <c r="B177" s="759" t="s">
        <v>650</v>
      </c>
      <c r="C177" s="922" t="s">
        <v>650</v>
      </c>
      <c r="D177" s="809" t="s">
        <v>1092</v>
      </c>
      <c r="E177" s="929" t="s">
        <v>649</v>
      </c>
      <c r="F177" s="1163" t="s">
        <v>649</v>
      </c>
      <c r="G177" s="795">
        <v>1978</v>
      </c>
      <c r="H177" s="799">
        <v>2263.3893333333335</v>
      </c>
      <c r="I177" s="794">
        <v>1619.5</v>
      </c>
      <c r="J177" s="810">
        <v>5860.8893333333335</v>
      </c>
      <c r="K177" s="811" t="s">
        <v>914</v>
      </c>
      <c r="M177" s="793">
        <v>0.18556</v>
      </c>
      <c r="N177" s="799">
        <v>190</v>
      </c>
      <c r="O177" s="795">
        <v>709.3893333333333</v>
      </c>
      <c r="P177" s="794">
        <v>167.5</v>
      </c>
      <c r="Q177" s="796">
        <v>1066.8893333333333</v>
      </c>
      <c r="R177" s="797">
        <v>0.34520000000000001</v>
      </c>
      <c r="S177" s="794">
        <v>683</v>
      </c>
      <c r="T177" s="795">
        <v>781</v>
      </c>
      <c r="U177" s="794">
        <v>559</v>
      </c>
      <c r="V177" s="801">
        <v>2023</v>
      </c>
      <c r="W177" s="802">
        <v>3089.8893333333335</v>
      </c>
      <c r="Y177" s="793">
        <v>0</v>
      </c>
      <c r="Z177" s="795">
        <v>0</v>
      </c>
      <c r="AA177" s="795">
        <v>0</v>
      </c>
      <c r="AB177" s="794">
        <v>0</v>
      </c>
      <c r="AC177" s="802">
        <v>0</v>
      </c>
      <c r="AE177" s="793">
        <v>0</v>
      </c>
      <c r="AF177" s="795">
        <v>0</v>
      </c>
      <c r="AG177" s="795">
        <v>0</v>
      </c>
      <c r="AH177" s="794">
        <v>0</v>
      </c>
      <c r="AI177" s="802">
        <v>0</v>
      </c>
      <c r="AK177" s="923">
        <v>45187.456760000001</v>
      </c>
      <c r="AL177" s="803">
        <v>0</v>
      </c>
      <c r="AM177" s="803">
        <v>0</v>
      </c>
      <c r="AN177" s="804">
        <v>0</v>
      </c>
      <c r="AO177" s="804">
        <v>0</v>
      </c>
      <c r="AP177" s="805">
        <v>45187.456760000001</v>
      </c>
      <c r="AR177" s="805">
        <v>0</v>
      </c>
      <c r="AS177" s="805">
        <v>45187.456760000001</v>
      </c>
      <c r="AU177" s="807">
        <v>0</v>
      </c>
      <c r="AW177" s="759" t="s">
        <v>650</v>
      </c>
      <c r="AX177" s="1173">
        <f t="shared" si="4"/>
        <v>5860.8893333333335</v>
      </c>
    </row>
    <row r="178" spans="1:50" s="820" customFormat="1" x14ac:dyDescent="0.25">
      <c r="A178" s="759" t="s">
        <v>1093</v>
      </c>
      <c r="B178" s="759" t="s">
        <v>651</v>
      </c>
      <c r="C178" s="922" t="s">
        <v>651</v>
      </c>
      <c r="D178" s="809" t="s">
        <v>1094</v>
      </c>
      <c r="E178" s="809">
        <v>509197</v>
      </c>
      <c r="F178" s="867">
        <v>509197</v>
      </c>
      <c r="G178" s="795">
        <v>1652.42</v>
      </c>
      <c r="H178" s="799">
        <v>1439.7786666666666</v>
      </c>
      <c r="I178" s="794">
        <v>984</v>
      </c>
      <c r="J178" s="810">
        <v>4076.1986666666667</v>
      </c>
      <c r="K178" s="811" t="s">
        <v>766</v>
      </c>
      <c r="M178" s="793">
        <v>0</v>
      </c>
      <c r="N178" s="799">
        <v>0</v>
      </c>
      <c r="O178" s="795">
        <v>0</v>
      </c>
      <c r="P178" s="794">
        <v>0</v>
      </c>
      <c r="Q178" s="796">
        <v>0</v>
      </c>
      <c r="R178" s="797">
        <v>0.11008999999999999</v>
      </c>
      <c r="S178" s="794">
        <v>182</v>
      </c>
      <c r="T178" s="795">
        <v>159</v>
      </c>
      <c r="U178" s="794">
        <v>108</v>
      </c>
      <c r="V178" s="801">
        <v>449</v>
      </c>
      <c r="W178" s="802">
        <v>449</v>
      </c>
      <c r="Y178" s="793">
        <v>0</v>
      </c>
      <c r="Z178" s="795">
        <v>0</v>
      </c>
      <c r="AA178" s="795">
        <v>0</v>
      </c>
      <c r="AB178" s="794">
        <v>0</v>
      </c>
      <c r="AC178" s="802">
        <v>0</v>
      </c>
      <c r="AE178" s="793">
        <v>0</v>
      </c>
      <c r="AF178" s="795">
        <v>0</v>
      </c>
      <c r="AG178" s="795">
        <v>0</v>
      </c>
      <c r="AH178" s="794">
        <v>0</v>
      </c>
      <c r="AI178" s="802">
        <v>0</v>
      </c>
      <c r="AK178" s="923">
        <v>31427.491719999998</v>
      </c>
      <c r="AL178" s="803">
        <v>0</v>
      </c>
      <c r="AM178" s="803">
        <v>0</v>
      </c>
      <c r="AN178" s="804">
        <v>0</v>
      </c>
      <c r="AO178" s="804">
        <v>0</v>
      </c>
      <c r="AP178" s="805">
        <v>31427.491719999998</v>
      </c>
      <c r="AR178" s="805">
        <v>0</v>
      </c>
      <c r="AS178" s="805">
        <v>31427.491719999998</v>
      </c>
      <c r="AU178" s="807">
        <v>0</v>
      </c>
      <c r="AW178" s="759" t="s">
        <v>651</v>
      </c>
      <c r="AX178" s="1173">
        <f t="shared" si="4"/>
        <v>4076.1986666666667</v>
      </c>
    </row>
    <row r="179" spans="1:50" s="820" customFormat="1" x14ac:dyDescent="0.25">
      <c r="A179" s="759" t="s">
        <v>1095</v>
      </c>
      <c r="B179" s="759" t="s">
        <v>653</v>
      </c>
      <c r="C179" s="922" t="s">
        <v>653</v>
      </c>
      <c r="D179" s="809" t="s">
        <v>1096</v>
      </c>
      <c r="E179" s="809" t="s">
        <v>652</v>
      </c>
      <c r="F179" s="867" t="s">
        <v>652</v>
      </c>
      <c r="G179" s="795">
        <v>2880</v>
      </c>
      <c r="H179" s="799">
        <v>1890</v>
      </c>
      <c r="I179" s="794">
        <v>2640</v>
      </c>
      <c r="J179" s="810">
        <v>7410</v>
      </c>
      <c r="K179" s="811" t="s">
        <v>914</v>
      </c>
      <c r="M179" s="793">
        <v>0.94035999999999997</v>
      </c>
      <c r="N179" s="799">
        <v>2880</v>
      </c>
      <c r="O179" s="795">
        <v>1470</v>
      </c>
      <c r="P179" s="794">
        <v>2640</v>
      </c>
      <c r="Q179" s="796">
        <v>6990</v>
      </c>
      <c r="R179" s="797">
        <v>0.12525</v>
      </c>
      <c r="S179" s="794">
        <v>361</v>
      </c>
      <c r="T179" s="795">
        <v>237</v>
      </c>
      <c r="U179" s="794">
        <v>331</v>
      </c>
      <c r="V179" s="801">
        <v>929</v>
      </c>
      <c r="W179" s="802">
        <v>7919</v>
      </c>
      <c r="Y179" s="793">
        <v>0</v>
      </c>
      <c r="Z179" s="795">
        <v>0</v>
      </c>
      <c r="AA179" s="795">
        <v>0</v>
      </c>
      <c r="AB179" s="794">
        <v>0</v>
      </c>
      <c r="AC179" s="802">
        <v>0</v>
      </c>
      <c r="AE179" s="793">
        <v>0</v>
      </c>
      <c r="AF179" s="795">
        <v>0</v>
      </c>
      <c r="AG179" s="795">
        <v>0</v>
      </c>
      <c r="AH179" s="794">
        <v>0</v>
      </c>
      <c r="AI179" s="802">
        <v>0</v>
      </c>
      <c r="AK179" s="923">
        <v>57131.1</v>
      </c>
      <c r="AL179" s="803">
        <v>0</v>
      </c>
      <c r="AM179" s="803">
        <v>0</v>
      </c>
      <c r="AN179" s="804">
        <v>0</v>
      </c>
      <c r="AO179" s="804">
        <v>0</v>
      </c>
      <c r="AP179" s="805">
        <v>57131.1</v>
      </c>
      <c r="AR179" s="805">
        <v>0</v>
      </c>
      <c r="AS179" s="805">
        <v>57131.1</v>
      </c>
      <c r="AU179" s="807">
        <v>0</v>
      </c>
      <c r="AW179" s="759" t="s">
        <v>653</v>
      </c>
      <c r="AX179" s="1173">
        <f t="shared" si="4"/>
        <v>7410</v>
      </c>
    </row>
    <row r="180" spans="1:50" s="820" customFormat="1" x14ac:dyDescent="0.25">
      <c r="A180" s="759" t="s">
        <v>1097</v>
      </c>
      <c r="B180" s="759" t="s">
        <v>655</v>
      </c>
      <c r="C180" s="927" t="s">
        <v>655</v>
      </c>
      <c r="D180" s="809" t="s">
        <v>1098</v>
      </c>
      <c r="E180" s="809" t="s">
        <v>654</v>
      </c>
      <c r="F180" s="867" t="s">
        <v>654</v>
      </c>
      <c r="G180" s="795">
        <v>1764</v>
      </c>
      <c r="H180" s="799">
        <v>2898</v>
      </c>
      <c r="I180" s="794">
        <v>2295</v>
      </c>
      <c r="J180" s="810">
        <v>6957</v>
      </c>
      <c r="K180" s="811" t="s">
        <v>914</v>
      </c>
      <c r="M180" s="793">
        <v>1</v>
      </c>
      <c r="N180" s="799">
        <v>1764</v>
      </c>
      <c r="O180" s="795">
        <v>2898</v>
      </c>
      <c r="P180" s="794">
        <v>2295</v>
      </c>
      <c r="Q180" s="796">
        <v>6957</v>
      </c>
      <c r="R180" s="797">
        <v>6.9099999999999995E-2</v>
      </c>
      <c r="S180" s="794">
        <v>122</v>
      </c>
      <c r="T180" s="795">
        <v>200</v>
      </c>
      <c r="U180" s="794">
        <v>159</v>
      </c>
      <c r="V180" s="801">
        <v>481</v>
      </c>
      <c r="W180" s="802">
        <v>7438</v>
      </c>
      <c r="Y180" s="793">
        <v>0</v>
      </c>
      <c r="Z180" s="795">
        <v>0</v>
      </c>
      <c r="AA180" s="795">
        <v>0</v>
      </c>
      <c r="AB180" s="794">
        <v>0</v>
      </c>
      <c r="AC180" s="802">
        <v>0</v>
      </c>
      <c r="AE180" s="793">
        <v>0</v>
      </c>
      <c r="AF180" s="795">
        <v>0</v>
      </c>
      <c r="AG180" s="795">
        <v>0</v>
      </c>
      <c r="AH180" s="794">
        <v>0</v>
      </c>
      <c r="AI180" s="802">
        <v>0</v>
      </c>
      <c r="AK180" s="923">
        <v>53638.47</v>
      </c>
      <c r="AL180" s="803">
        <v>0</v>
      </c>
      <c r="AM180" s="803">
        <v>0</v>
      </c>
      <c r="AN180" s="804">
        <v>0</v>
      </c>
      <c r="AO180" s="804">
        <v>0</v>
      </c>
      <c r="AP180" s="805">
        <v>53638.47</v>
      </c>
      <c r="AR180" s="805">
        <v>0</v>
      </c>
      <c r="AS180" s="805">
        <v>53638.47</v>
      </c>
      <c r="AU180" s="807">
        <v>0</v>
      </c>
      <c r="AW180" s="759" t="s">
        <v>655</v>
      </c>
      <c r="AX180" s="1173">
        <f t="shared" si="4"/>
        <v>6957</v>
      </c>
    </row>
    <row r="181" spans="1:50" s="820" customFormat="1" x14ac:dyDescent="0.25">
      <c r="A181" s="759" t="s">
        <v>1099</v>
      </c>
      <c r="B181" s="759" t="s">
        <v>656</v>
      </c>
      <c r="C181" s="927" t="s">
        <v>656</v>
      </c>
      <c r="D181" s="809" t="s">
        <v>1100</v>
      </c>
      <c r="E181" s="809">
        <v>206117</v>
      </c>
      <c r="F181" s="867">
        <v>206117</v>
      </c>
      <c r="G181" s="795">
        <v>0</v>
      </c>
      <c r="H181" s="799">
        <v>0</v>
      </c>
      <c r="I181" s="794">
        <v>0</v>
      </c>
      <c r="J181" s="810">
        <v>0</v>
      </c>
      <c r="K181" s="811" t="s">
        <v>914</v>
      </c>
      <c r="M181" s="793">
        <v>0</v>
      </c>
      <c r="N181" s="799">
        <v>0</v>
      </c>
      <c r="O181" s="795">
        <v>0</v>
      </c>
      <c r="P181" s="794">
        <v>0</v>
      </c>
      <c r="Q181" s="796">
        <v>0</v>
      </c>
      <c r="R181" s="797">
        <v>0</v>
      </c>
      <c r="S181" s="794">
        <v>0</v>
      </c>
      <c r="T181" s="795">
        <v>0</v>
      </c>
      <c r="U181" s="794">
        <v>0</v>
      </c>
      <c r="V181" s="801">
        <v>0</v>
      </c>
      <c r="W181" s="802">
        <v>0</v>
      </c>
      <c r="Y181" s="793">
        <v>0</v>
      </c>
      <c r="Z181" s="795">
        <v>0</v>
      </c>
      <c r="AA181" s="795">
        <v>0</v>
      </c>
      <c r="AB181" s="794">
        <v>0</v>
      </c>
      <c r="AC181" s="802">
        <v>0</v>
      </c>
      <c r="AE181" s="793">
        <v>0</v>
      </c>
      <c r="AF181" s="795">
        <v>0</v>
      </c>
      <c r="AG181" s="795">
        <v>0</v>
      </c>
      <c r="AH181" s="794">
        <v>0</v>
      </c>
      <c r="AI181" s="802">
        <v>0</v>
      </c>
      <c r="AK181" s="923">
        <v>0</v>
      </c>
      <c r="AL181" s="803">
        <v>0</v>
      </c>
      <c r="AM181" s="803">
        <v>0</v>
      </c>
      <c r="AN181" s="804">
        <v>0</v>
      </c>
      <c r="AO181" s="804">
        <v>0</v>
      </c>
      <c r="AP181" s="805">
        <v>0</v>
      </c>
      <c r="AR181" s="805">
        <v>0</v>
      </c>
      <c r="AS181" s="805">
        <v>0</v>
      </c>
      <c r="AU181" s="807">
        <v>0</v>
      </c>
      <c r="AW181" s="759" t="s">
        <v>656</v>
      </c>
      <c r="AX181" s="1173">
        <f t="shared" si="4"/>
        <v>0</v>
      </c>
    </row>
    <row r="182" spans="1:50" s="820" customFormat="1" x14ac:dyDescent="0.25">
      <c r="A182" s="759" t="s">
        <v>1101</v>
      </c>
      <c r="B182" s="759" t="s">
        <v>657</v>
      </c>
      <c r="C182" s="927" t="s">
        <v>657</v>
      </c>
      <c r="D182" s="809" t="s">
        <v>1102</v>
      </c>
      <c r="E182" s="809">
        <v>206141</v>
      </c>
      <c r="F182" s="867">
        <v>206141</v>
      </c>
      <c r="G182" s="795">
        <v>0</v>
      </c>
      <c r="H182" s="799">
        <v>630</v>
      </c>
      <c r="I182" s="794">
        <v>0</v>
      </c>
      <c r="J182" s="810">
        <v>630</v>
      </c>
      <c r="K182" s="811" t="s">
        <v>766</v>
      </c>
      <c r="M182" s="793">
        <v>0</v>
      </c>
      <c r="N182" s="799">
        <v>0</v>
      </c>
      <c r="O182" s="795">
        <v>0</v>
      </c>
      <c r="P182" s="794">
        <v>0</v>
      </c>
      <c r="Q182" s="796">
        <v>0</v>
      </c>
      <c r="R182" s="797">
        <v>0.16417999999999999</v>
      </c>
      <c r="S182" s="794">
        <v>0</v>
      </c>
      <c r="T182" s="795">
        <v>103</v>
      </c>
      <c r="U182" s="794">
        <v>0</v>
      </c>
      <c r="V182" s="801">
        <v>103</v>
      </c>
      <c r="W182" s="802">
        <v>103</v>
      </c>
      <c r="Y182" s="793">
        <v>0</v>
      </c>
      <c r="Z182" s="795">
        <v>0</v>
      </c>
      <c r="AA182" s="795">
        <v>0</v>
      </c>
      <c r="AB182" s="794">
        <v>0</v>
      </c>
      <c r="AC182" s="802">
        <v>0</v>
      </c>
      <c r="AE182" s="793">
        <v>0</v>
      </c>
      <c r="AF182" s="795">
        <v>0</v>
      </c>
      <c r="AG182" s="795">
        <v>0</v>
      </c>
      <c r="AH182" s="794">
        <v>0</v>
      </c>
      <c r="AI182" s="802">
        <v>0</v>
      </c>
      <c r="AK182" s="923">
        <v>4857.3</v>
      </c>
      <c r="AL182" s="803">
        <v>0</v>
      </c>
      <c r="AM182" s="803">
        <v>0</v>
      </c>
      <c r="AN182" s="804">
        <v>0</v>
      </c>
      <c r="AO182" s="804">
        <v>0</v>
      </c>
      <c r="AP182" s="805">
        <v>4857.3</v>
      </c>
      <c r="AR182" s="805">
        <v>0</v>
      </c>
      <c r="AS182" s="805">
        <v>4857.3</v>
      </c>
      <c r="AU182" s="807">
        <v>0</v>
      </c>
      <c r="AW182" s="759" t="s">
        <v>657</v>
      </c>
      <c r="AX182" s="1173">
        <f t="shared" si="4"/>
        <v>630</v>
      </c>
    </row>
    <row r="183" spans="1:50" s="820" customFormat="1" x14ac:dyDescent="0.25">
      <c r="A183" s="759" t="s">
        <v>1103</v>
      </c>
      <c r="B183" s="759" t="s">
        <v>659</v>
      </c>
      <c r="C183" s="927" t="s">
        <v>659</v>
      </c>
      <c r="D183" s="809" t="s">
        <v>1104</v>
      </c>
      <c r="E183" s="936" t="s">
        <v>658</v>
      </c>
      <c r="F183" s="1166" t="s">
        <v>658</v>
      </c>
      <c r="G183" s="795">
        <v>0</v>
      </c>
      <c r="H183" s="799">
        <v>0</v>
      </c>
      <c r="I183" s="794">
        <v>0</v>
      </c>
      <c r="J183" s="810">
        <v>0</v>
      </c>
      <c r="K183" s="811" t="s">
        <v>914</v>
      </c>
      <c r="M183" s="793">
        <v>0</v>
      </c>
      <c r="N183" s="799">
        <v>0</v>
      </c>
      <c r="O183" s="795">
        <v>0</v>
      </c>
      <c r="P183" s="794">
        <v>0</v>
      </c>
      <c r="Q183" s="796">
        <v>0</v>
      </c>
      <c r="R183" s="797">
        <v>0</v>
      </c>
      <c r="S183" s="794">
        <v>0</v>
      </c>
      <c r="T183" s="795">
        <v>0</v>
      </c>
      <c r="U183" s="794">
        <v>0</v>
      </c>
      <c r="V183" s="801">
        <v>0</v>
      </c>
      <c r="W183" s="802">
        <v>0</v>
      </c>
      <c r="Y183" s="793">
        <v>0</v>
      </c>
      <c r="Z183" s="795">
        <v>0</v>
      </c>
      <c r="AA183" s="795">
        <v>0</v>
      </c>
      <c r="AB183" s="794">
        <v>0</v>
      </c>
      <c r="AC183" s="802">
        <v>0</v>
      </c>
      <c r="AE183" s="793">
        <v>0</v>
      </c>
      <c r="AF183" s="795">
        <v>0</v>
      </c>
      <c r="AG183" s="795">
        <v>0</v>
      </c>
      <c r="AH183" s="794">
        <v>0</v>
      </c>
      <c r="AI183" s="802">
        <v>0</v>
      </c>
      <c r="AK183" s="923">
        <v>0</v>
      </c>
      <c r="AL183" s="803">
        <v>0</v>
      </c>
      <c r="AM183" s="803">
        <v>0</v>
      </c>
      <c r="AN183" s="804">
        <v>0</v>
      </c>
      <c r="AO183" s="804">
        <v>0</v>
      </c>
      <c r="AP183" s="805">
        <v>0</v>
      </c>
      <c r="AR183" s="805">
        <v>0</v>
      </c>
      <c r="AS183" s="805">
        <v>0</v>
      </c>
      <c r="AU183" s="807">
        <v>0</v>
      </c>
      <c r="AW183" s="759" t="s">
        <v>659</v>
      </c>
      <c r="AX183" s="1173">
        <f t="shared" si="4"/>
        <v>0</v>
      </c>
    </row>
    <row r="184" spans="1:50" s="820" customFormat="1" x14ac:dyDescent="0.25">
      <c r="A184" s="759" t="s">
        <v>1105</v>
      </c>
      <c r="B184" s="759" t="s">
        <v>661</v>
      </c>
      <c r="C184" s="934" t="s">
        <v>661</v>
      </c>
      <c r="D184" s="929" t="s">
        <v>1251</v>
      </c>
      <c r="E184" s="809" t="s">
        <v>660</v>
      </c>
      <c r="F184" s="867" t="s">
        <v>660</v>
      </c>
      <c r="G184" s="795">
        <v>0</v>
      </c>
      <c r="H184" s="799">
        <v>158.66666666666669</v>
      </c>
      <c r="I184" s="794">
        <v>0</v>
      </c>
      <c r="J184" s="810">
        <v>158.66666666666669</v>
      </c>
      <c r="K184" s="811" t="s">
        <v>766</v>
      </c>
      <c r="M184" s="793">
        <v>0</v>
      </c>
      <c r="N184" s="799">
        <v>0</v>
      </c>
      <c r="O184" s="795">
        <v>0</v>
      </c>
      <c r="P184" s="794">
        <v>0</v>
      </c>
      <c r="Q184" s="796">
        <v>0</v>
      </c>
      <c r="R184" s="797">
        <v>0</v>
      </c>
      <c r="S184" s="794">
        <v>0</v>
      </c>
      <c r="T184" s="795">
        <v>0</v>
      </c>
      <c r="U184" s="794">
        <v>0</v>
      </c>
      <c r="V184" s="801">
        <v>0</v>
      </c>
      <c r="W184" s="802">
        <v>0</v>
      </c>
      <c r="Y184" s="793">
        <v>0</v>
      </c>
      <c r="Z184" s="795">
        <v>0</v>
      </c>
      <c r="AA184" s="795">
        <v>0</v>
      </c>
      <c r="AB184" s="794">
        <v>0</v>
      </c>
      <c r="AC184" s="802">
        <v>0</v>
      </c>
      <c r="AE184" s="793">
        <v>0</v>
      </c>
      <c r="AF184" s="795">
        <v>0</v>
      </c>
      <c r="AG184" s="795">
        <v>0</v>
      </c>
      <c r="AH184" s="794">
        <v>0</v>
      </c>
      <c r="AI184" s="802">
        <v>0</v>
      </c>
      <c r="AK184" s="923">
        <v>1223.3200000000002</v>
      </c>
      <c r="AL184" s="803">
        <v>0</v>
      </c>
      <c r="AM184" s="803">
        <v>0</v>
      </c>
      <c r="AN184" s="804">
        <v>0</v>
      </c>
      <c r="AO184" s="804">
        <v>0</v>
      </c>
      <c r="AP184" s="805">
        <v>1223.3200000000002</v>
      </c>
      <c r="AR184" s="805">
        <v>0</v>
      </c>
      <c r="AS184" s="805">
        <v>1223.3200000000002</v>
      </c>
      <c r="AU184" s="807">
        <v>0</v>
      </c>
      <c r="AW184" s="759" t="s">
        <v>661</v>
      </c>
      <c r="AX184" s="1173">
        <f t="shared" si="4"/>
        <v>158.66666666666669</v>
      </c>
    </row>
    <row r="185" spans="1:50" s="820" customFormat="1" x14ac:dyDescent="0.25">
      <c r="A185" s="759" t="s">
        <v>1252</v>
      </c>
      <c r="B185" s="759" t="s">
        <v>661</v>
      </c>
      <c r="C185" s="934" t="s">
        <v>1253</v>
      </c>
      <c r="D185" s="929" t="s">
        <v>1251</v>
      </c>
      <c r="E185" s="809">
        <v>2751454</v>
      </c>
      <c r="F185" s="867">
        <v>2751454</v>
      </c>
      <c r="G185" s="795">
        <v>0</v>
      </c>
      <c r="H185" s="799">
        <v>2579.9386666666664</v>
      </c>
      <c r="I185" s="794">
        <v>0</v>
      </c>
      <c r="J185" s="810">
        <v>2579.9386666666664</v>
      </c>
      <c r="K185" s="811" t="s">
        <v>914</v>
      </c>
      <c r="M185" s="793">
        <v>0.84984999999999999</v>
      </c>
      <c r="N185" s="799">
        <v>0</v>
      </c>
      <c r="O185" s="795">
        <v>2192.5493333333329</v>
      </c>
      <c r="P185" s="794">
        <v>0</v>
      </c>
      <c r="Q185" s="796">
        <v>2192.5493333333329</v>
      </c>
      <c r="R185" s="797">
        <v>0.32923000000000002</v>
      </c>
      <c r="S185" s="794">
        <v>0</v>
      </c>
      <c r="T185" s="795">
        <v>849</v>
      </c>
      <c r="U185" s="794">
        <v>0</v>
      </c>
      <c r="V185" s="801">
        <v>849</v>
      </c>
      <c r="W185" s="802">
        <v>3041.5493333333329</v>
      </c>
      <c r="Y185" s="793">
        <v>0</v>
      </c>
      <c r="Z185" s="795">
        <v>0</v>
      </c>
      <c r="AA185" s="795">
        <v>0</v>
      </c>
      <c r="AB185" s="794">
        <v>0</v>
      </c>
      <c r="AC185" s="802">
        <v>0</v>
      </c>
      <c r="AE185" s="793">
        <v>0</v>
      </c>
      <c r="AF185" s="795">
        <v>0</v>
      </c>
      <c r="AG185" s="795">
        <v>0</v>
      </c>
      <c r="AH185" s="794">
        <v>0</v>
      </c>
      <c r="AI185" s="802">
        <v>0</v>
      </c>
      <c r="AK185" s="923">
        <v>19891.327119999998</v>
      </c>
      <c r="AL185" s="803">
        <v>0</v>
      </c>
      <c r="AM185" s="803">
        <v>0</v>
      </c>
      <c r="AN185" s="804">
        <v>0</v>
      </c>
      <c r="AO185" s="804">
        <v>0</v>
      </c>
      <c r="AP185" s="805">
        <v>19891.327119999998</v>
      </c>
      <c r="AR185" s="805">
        <v>0</v>
      </c>
      <c r="AS185" s="805">
        <v>19891.327119999998</v>
      </c>
      <c r="AU185" s="807">
        <v>0</v>
      </c>
      <c r="AW185" s="759" t="s">
        <v>664</v>
      </c>
      <c r="AX185" s="1173">
        <f t="shared" si="4"/>
        <v>2579.9386666666664</v>
      </c>
    </row>
    <row r="186" spans="1:50" s="820" customFormat="1" x14ac:dyDescent="0.25">
      <c r="A186" s="759" t="s">
        <v>1106</v>
      </c>
      <c r="B186" s="759" t="s">
        <v>1254</v>
      </c>
      <c r="C186" s="927" t="s">
        <v>662</v>
      </c>
      <c r="D186" s="809" t="s">
        <v>1107</v>
      </c>
      <c r="E186" s="809">
        <v>258408</v>
      </c>
      <c r="F186" s="867">
        <v>258408</v>
      </c>
      <c r="G186" s="795">
        <v>1440</v>
      </c>
      <c r="H186" s="799">
        <v>1778</v>
      </c>
      <c r="I186" s="794">
        <v>1650</v>
      </c>
      <c r="J186" s="810">
        <v>4868</v>
      </c>
      <c r="K186" s="811" t="s">
        <v>914</v>
      </c>
      <c r="M186" s="793">
        <v>0.25825999999999999</v>
      </c>
      <c r="N186" s="799">
        <v>180</v>
      </c>
      <c r="O186" s="795">
        <v>420</v>
      </c>
      <c r="P186" s="794">
        <v>660</v>
      </c>
      <c r="Q186" s="796">
        <v>1260</v>
      </c>
      <c r="R186" s="797">
        <v>0.11411</v>
      </c>
      <c r="S186" s="794">
        <v>164</v>
      </c>
      <c r="T186" s="795">
        <v>203</v>
      </c>
      <c r="U186" s="794">
        <v>188</v>
      </c>
      <c r="V186" s="801">
        <v>555</v>
      </c>
      <c r="W186" s="802">
        <v>1815</v>
      </c>
      <c r="Y186" s="793">
        <v>0</v>
      </c>
      <c r="Z186" s="795">
        <v>0</v>
      </c>
      <c r="AA186" s="795">
        <v>0</v>
      </c>
      <c r="AB186" s="794">
        <v>0</v>
      </c>
      <c r="AC186" s="802">
        <v>0</v>
      </c>
      <c r="AE186" s="793">
        <v>0</v>
      </c>
      <c r="AF186" s="795">
        <v>0</v>
      </c>
      <c r="AG186" s="795">
        <v>0</v>
      </c>
      <c r="AH186" s="794">
        <v>0</v>
      </c>
      <c r="AI186" s="802">
        <v>0</v>
      </c>
      <c r="AK186" s="923">
        <v>37532.28</v>
      </c>
      <c r="AL186" s="803">
        <v>0</v>
      </c>
      <c r="AM186" s="803">
        <v>0</v>
      </c>
      <c r="AN186" s="804">
        <v>0</v>
      </c>
      <c r="AO186" s="804">
        <v>0</v>
      </c>
      <c r="AP186" s="805">
        <v>37532.28</v>
      </c>
      <c r="AR186" s="805">
        <v>0</v>
      </c>
      <c r="AS186" s="805">
        <v>37532.28</v>
      </c>
      <c r="AU186" s="807">
        <v>0</v>
      </c>
      <c r="AW186" s="759" t="s">
        <v>662</v>
      </c>
      <c r="AX186" s="1173">
        <f t="shared" si="4"/>
        <v>4868</v>
      </c>
    </row>
    <row r="187" spans="1:50" s="820" customFormat="1" x14ac:dyDescent="0.25">
      <c r="A187" s="759" t="s">
        <v>1108</v>
      </c>
      <c r="B187" s="759" t="s">
        <v>663</v>
      </c>
      <c r="C187" s="927" t="s">
        <v>663</v>
      </c>
      <c r="D187" s="809" t="s">
        <v>1109</v>
      </c>
      <c r="E187" s="809">
        <v>258406</v>
      </c>
      <c r="F187" s="867">
        <v>258406</v>
      </c>
      <c r="G187" s="795">
        <v>1440</v>
      </c>
      <c r="H187" s="799">
        <v>840</v>
      </c>
      <c r="I187" s="794">
        <v>1650</v>
      </c>
      <c r="J187" s="810">
        <v>3930</v>
      </c>
      <c r="K187" s="811" t="s">
        <v>914</v>
      </c>
      <c r="M187" s="793">
        <v>0.35499999999999998</v>
      </c>
      <c r="N187" s="799">
        <v>900</v>
      </c>
      <c r="O187" s="795">
        <v>0</v>
      </c>
      <c r="P187" s="794">
        <v>165</v>
      </c>
      <c r="Q187" s="796">
        <v>1065</v>
      </c>
      <c r="R187" s="797">
        <v>5.5E-2</v>
      </c>
      <c r="S187" s="794">
        <v>79</v>
      </c>
      <c r="T187" s="795">
        <v>46</v>
      </c>
      <c r="U187" s="794">
        <v>91</v>
      </c>
      <c r="V187" s="801">
        <v>216</v>
      </c>
      <c r="W187" s="802">
        <v>1281</v>
      </c>
      <c r="Y187" s="793">
        <v>0</v>
      </c>
      <c r="Z187" s="795">
        <v>0</v>
      </c>
      <c r="AA187" s="795">
        <v>0</v>
      </c>
      <c r="AB187" s="794">
        <v>0</v>
      </c>
      <c r="AC187" s="802">
        <v>0</v>
      </c>
      <c r="AE187" s="793">
        <v>0</v>
      </c>
      <c r="AF187" s="795">
        <v>0</v>
      </c>
      <c r="AG187" s="795">
        <v>0</v>
      </c>
      <c r="AH187" s="794">
        <v>0</v>
      </c>
      <c r="AI187" s="802">
        <v>0</v>
      </c>
      <c r="AK187" s="923">
        <v>30300.3</v>
      </c>
      <c r="AL187" s="803">
        <v>0</v>
      </c>
      <c r="AM187" s="803">
        <v>0</v>
      </c>
      <c r="AN187" s="804">
        <v>0</v>
      </c>
      <c r="AO187" s="804">
        <v>0</v>
      </c>
      <c r="AP187" s="805">
        <v>30300.3</v>
      </c>
      <c r="AR187" s="805">
        <v>0</v>
      </c>
      <c r="AS187" s="805">
        <v>30300.3</v>
      </c>
      <c r="AU187" s="807">
        <v>0</v>
      </c>
      <c r="AW187" s="759" t="s">
        <v>663</v>
      </c>
      <c r="AX187" s="1173">
        <f t="shared" si="4"/>
        <v>3930</v>
      </c>
    </row>
    <row r="188" spans="1:50" s="820" customFormat="1" x14ac:dyDescent="0.25">
      <c r="A188" s="759" t="s">
        <v>1110</v>
      </c>
      <c r="B188" s="759" t="s">
        <v>666</v>
      </c>
      <c r="C188" s="935" t="s">
        <v>666</v>
      </c>
      <c r="D188" s="809" t="s">
        <v>1111</v>
      </c>
      <c r="E188" s="809" t="s">
        <v>665</v>
      </c>
      <c r="F188" s="867" t="s">
        <v>665</v>
      </c>
      <c r="G188" s="795">
        <v>1440</v>
      </c>
      <c r="H188" s="799">
        <v>2058</v>
      </c>
      <c r="I188" s="794">
        <v>1650</v>
      </c>
      <c r="J188" s="810">
        <v>5148</v>
      </c>
      <c r="K188" s="811" t="s">
        <v>914</v>
      </c>
      <c r="M188" s="793">
        <v>1</v>
      </c>
      <c r="N188" s="799">
        <v>1440</v>
      </c>
      <c r="O188" s="795">
        <v>2058</v>
      </c>
      <c r="P188" s="794">
        <v>990</v>
      </c>
      <c r="Q188" s="796">
        <v>4488</v>
      </c>
      <c r="R188" s="797">
        <v>7.1199999999999999E-2</v>
      </c>
      <c r="S188" s="794">
        <v>103</v>
      </c>
      <c r="T188" s="795">
        <v>147</v>
      </c>
      <c r="U188" s="794">
        <v>117</v>
      </c>
      <c r="V188" s="801">
        <v>367</v>
      </c>
      <c r="W188" s="802">
        <v>4855</v>
      </c>
      <c r="Y188" s="793">
        <v>0</v>
      </c>
      <c r="Z188" s="795">
        <v>0</v>
      </c>
      <c r="AA188" s="795">
        <v>0</v>
      </c>
      <c r="AB188" s="794">
        <v>0</v>
      </c>
      <c r="AC188" s="802">
        <v>0</v>
      </c>
      <c r="AE188" s="793">
        <v>0</v>
      </c>
      <c r="AF188" s="795">
        <v>0</v>
      </c>
      <c r="AG188" s="795">
        <v>0</v>
      </c>
      <c r="AH188" s="794">
        <v>0</v>
      </c>
      <c r="AI188" s="802">
        <v>0</v>
      </c>
      <c r="AK188" s="923">
        <v>39691.08</v>
      </c>
      <c r="AL188" s="803">
        <v>0</v>
      </c>
      <c r="AM188" s="803">
        <v>0</v>
      </c>
      <c r="AN188" s="804">
        <v>0</v>
      </c>
      <c r="AO188" s="804">
        <v>0</v>
      </c>
      <c r="AP188" s="805">
        <v>39691.08</v>
      </c>
      <c r="AR188" s="805">
        <v>0</v>
      </c>
      <c r="AS188" s="805">
        <v>39691.08</v>
      </c>
      <c r="AU188" s="807">
        <v>0</v>
      </c>
      <c r="AW188" s="759" t="s">
        <v>666</v>
      </c>
      <c r="AX188" s="1173">
        <f t="shared" si="4"/>
        <v>5148</v>
      </c>
    </row>
    <row r="189" spans="1:50" s="820" customFormat="1" x14ac:dyDescent="0.25">
      <c r="A189" s="759" t="s">
        <v>1112</v>
      </c>
      <c r="B189" s="759" t="s">
        <v>667</v>
      </c>
      <c r="C189" s="922" t="s">
        <v>667</v>
      </c>
      <c r="D189" s="809" t="s">
        <v>1113</v>
      </c>
      <c r="E189" s="809">
        <v>206146</v>
      </c>
      <c r="F189" s="867">
        <v>206146</v>
      </c>
      <c r="G189" s="795">
        <v>720</v>
      </c>
      <c r="H189" s="799">
        <v>1470</v>
      </c>
      <c r="I189" s="794">
        <v>360</v>
      </c>
      <c r="J189" s="810">
        <v>2550</v>
      </c>
      <c r="K189" s="811" t="s">
        <v>914</v>
      </c>
      <c r="M189" s="793">
        <v>0</v>
      </c>
      <c r="N189" s="799">
        <v>0</v>
      </c>
      <c r="O189" s="795">
        <v>0</v>
      </c>
      <c r="P189" s="794">
        <v>0</v>
      </c>
      <c r="Q189" s="796">
        <v>0</v>
      </c>
      <c r="R189" s="797">
        <v>3.0290000000000001E-2</v>
      </c>
      <c r="S189" s="794">
        <v>22</v>
      </c>
      <c r="T189" s="795">
        <v>45</v>
      </c>
      <c r="U189" s="794">
        <v>11</v>
      </c>
      <c r="V189" s="801">
        <v>78</v>
      </c>
      <c r="W189" s="802">
        <v>78</v>
      </c>
      <c r="Y189" s="793">
        <v>0</v>
      </c>
      <c r="Z189" s="795">
        <v>0</v>
      </c>
      <c r="AA189" s="795">
        <v>0</v>
      </c>
      <c r="AB189" s="794">
        <v>0</v>
      </c>
      <c r="AC189" s="802">
        <v>0</v>
      </c>
      <c r="AE189" s="793">
        <v>0</v>
      </c>
      <c r="AF189" s="795">
        <v>0</v>
      </c>
      <c r="AG189" s="795">
        <v>0</v>
      </c>
      <c r="AH189" s="794">
        <v>0</v>
      </c>
      <c r="AI189" s="802">
        <v>0</v>
      </c>
      <c r="AK189" s="923">
        <v>19660.5</v>
      </c>
      <c r="AL189" s="803">
        <v>0</v>
      </c>
      <c r="AM189" s="803">
        <v>0</v>
      </c>
      <c r="AN189" s="804">
        <v>0</v>
      </c>
      <c r="AO189" s="804">
        <v>0</v>
      </c>
      <c r="AP189" s="805">
        <v>19660.5</v>
      </c>
      <c r="AR189" s="805">
        <v>0</v>
      </c>
      <c r="AS189" s="805">
        <v>19660.5</v>
      </c>
      <c r="AU189" s="807">
        <v>0</v>
      </c>
      <c r="AW189" s="759" t="s">
        <v>667</v>
      </c>
      <c r="AX189" s="1173">
        <f t="shared" si="4"/>
        <v>2550</v>
      </c>
    </row>
    <row r="190" spans="1:50" s="820" customFormat="1" x14ac:dyDescent="0.25">
      <c r="A190" s="759" t="s">
        <v>1114</v>
      </c>
      <c r="B190" s="759" t="s">
        <v>669</v>
      </c>
      <c r="C190" s="922" t="s">
        <v>669</v>
      </c>
      <c r="D190" s="809" t="s">
        <v>1115</v>
      </c>
      <c r="E190" s="809" t="s">
        <v>668</v>
      </c>
      <c r="F190" s="867" t="s">
        <v>668</v>
      </c>
      <c r="G190" s="795">
        <v>3564</v>
      </c>
      <c r="H190" s="799">
        <v>2688</v>
      </c>
      <c r="I190" s="794">
        <v>2640</v>
      </c>
      <c r="J190" s="810">
        <v>8892</v>
      </c>
      <c r="K190" s="811" t="s">
        <v>914</v>
      </c>
      <c r="M190" s="793">
        <v>0.95542000000000005</v>
      </c>
      <c r="N190" s="799">
        <v>3384</v>
      </c>
      <c r="O190" s="795">
        <v>2478</v>
      </c>
      <c r="P190" s="794">
        <v>2640</v>
      </c>
      <c r="Q190" s="796">
        <v>8502</v>
      </c>
      <c r="R190" s="797">
        <v>6.1100000000000002E-2</v>
      </c>
      <c r="S190" s="794">
        <v>218</v>
      </c>
      <c r="T190" s="795">
        <v>164</v>
      </c>
      <c r="U190" s="794">
        <v>161</v>
      </c>
      <c r="V190" s="801">
        <v>543</v>
      </c>
      <c r="W190" s="802">
        <v>9045</v>
      </c>
      <c r="Y190" s="793">
        <v>0</v>
      </c>
      <c r="Z190" s="795">
        <v>0</v>
      </c>
      <c r="AA190" s="795">
        <v>0</v>
      </c>
      <c r="AB190" s="794">
        <v>0</v>
      </c>
      <c r="AC190" s="802">
        <v>0</v>
      </c>
      <c r="AE190" s="793">
        <v>0</v>
      </c>
      <c r="AF190" s="795">
        <v>0</v>
      </c>
      <c r="AG190" s="795">
        <v>0</v>
      </c>
      <c r="AH190" s="794">
        <v>0</v>
      </c>
      <c r="AI190" s="802">
        <v>0</v>
      </c>
      <c r="AK190" s="923">
        <v>68557.319999999992</v>
      </c>
      <c r="AL190" s="803">
        <v>0</v>
      </c>
      <c r="AM190" s="803">
        <v>0</v>
      </c>
      <c r="AN190" s="804">
        <v>0</v>
      </c>
      <c r="AO190" s="804">
        <v>0</v>
      </c>
      <c r="AP190" s="805">
        <v>68557.319999999992</v>
      </c>
      <c r="AR190" s="805">
        <v>0</v>
      </c>
      <c r="AS190" s="805">
        <v>68557.319999999992</v>
      </c>
      <c r="AU190" s="807">
        <v>0</v>
      </c>
      <c r="AW190" s="759" t="s">
        <v>669</v>
      </c>
      <c r="AX190" s="1173">
        <f t="shared" si="4"/>
        <v>8892</v>
      </c>
    </row>
    <row r="191" spans="1:50" s="820" customFormat="1" x14ac:dyDescent="0.25">
      <c r="A191" s="759" t="s">
        <v>1116</v>
      </c>
      <c r="B191" s="759" t="s">
        <v>670</v>
      </c>
      <c r="C191" s="922" t="s">
        <v>670</v>
      </c>
      <c r="D191" s="809" t="s">
        <v>1117</v>
      </c>
      <c r="E191" s="809">
        <v>2534321</v>
      </c>
      <c r="F191" s="867">
        <v>2534321</v>
      </c>
      <c r="G191" s="795">
        <v>2820</v>
      </c>
      <c r="H191" s="799">
        <v>4662</v>
      </c>
      <c r="I191" s="794">
        <v>2775</v>
      </c>
      <c r="J191" s="810">
        <v>10257</v>
      </c>
      <c r="K191" s="811" t="s">
        <v>914</v>
      </c>
      <c r="M191" s="793">
        <v>0.35836000000000001</v>
      </c>
      <c r="N191" s="799">
        <v>900</v>
      </c>
      <c r="O191" s="795">
        <v>1470</v>
      </c>
      <c r="P191" s="794">
        <v>1320</v>
      </c>
      <c r="Q191" s="796">
        <v>3690</v>
      </c>
      <c r="R191" s="797">
        <v>0.37931999999999999</v>
      </c>
      <c r="S191" s="794">
        <v>1070</v>
      </c>
      <c r="T191" s="795">
        <v>1768</v>
      </c>
      <c r="U191" s="794">
        <v>1053</v>
      </c>
      <c r="V191" s="801">
        <v>3891</v>
      </c>
      <c r="W191" s="802">
        <v>7581</v>
      </c>
      <c r="Y191" s="793">
        <v>0</v>
      </c>
      <c r="Z191" s="795">
        <v>0</v>
      </c>
      <c r="AA191" s="795">
        <v>0</v>
      </c>
      <c r="AB191" s="794">
        <v>0</v>
      </c>
      <c r="AC191" s="802">
        <v>0</v>
      </c>
      <c r="AE191" s="793">
        <v>0</v>
      </c>
      <c r="AF191" s="795">
        <v>0</v>
      </c>
      <c r="AG191" s="795">
        <v>0</v>
      </c>
      <c r="AH191" s="794">
        <v>0</v>
      </c>
      <c r="AI191" s="802">
        <v>0</v>
      </c>
      <c r="AK191" s="923">
        <v>79081.47</v>
      </c>
      <c r="AL191" s="803">
        <v>0</v>
      </c>
      <c r="AM191" s="803">
        <v>0</v>
      </c>
      <c r="AN191" s="804">
        <v>0</v>
      </c>
      <c r="AO191" s="804">
        <v>0</v>
      </c>
      <c r="AP191" s="805">
        <v>79081.47</v>
      </c>
      <c r="AR191" s="805">
        <v>0</v>
      </c>
      <c r="AS191" s="805">
        <v>79081.47</v>
      </c>
      <c r="AU191" s="807">
        <v>0</v>
      </c>
      <c r="AW191" s="759" t="s">
        <v>670</v>
      </c>
      <c r="AX191" s="1173">
        <f t="shared" si="4"/>
        <v>10257</v>
      </c>
    </row>
    <row r="192" spans="1:50" s="820" customFormat="1" x14ac:dyDescent="0.25">
      <c r="A192" s="759" t="s">
        <v>1118</v>
      </c>
      <c r="B192" s="759" t="s">
        <v>672</v>
      </c>
      <c r="C192" s="924" t="s">
        <v>672</v>
      </c>
      <c r="D192" s="809" t="s">
        <v>1119</v>
      </c>
      <c r="E192" s="809" t="s">
        <v>671</v>
      </c>
      <c r="F192" s="867" t="s">
        <v>671</v>
      </c>
      <c r="G192" s="795">
        <v>144</v>
      </c>
      <c r="H192" s="799">
        <v>798</v>
      </c>
      <c r="I192" s="794">
        <v>330</v>
      </c>
      <c r="J192" s="810">
        <v>1272</v>
      </c>
      <c r="K192" s="811" t="s">
        <v>914</v>
      </c>
      <c r="M192" s="793">
        <v>0</v>
      </c>
      <c r="N192" s="799">
        <v>0</v>
      </c>
      <c r="O192" s="795">
        <v>0</v>
      </c>
      <c r="P192" s="794">
        <v>0</v>
      </c>
      <c r="Q192" s="796">
        <v>0</v>
      </c>
      <c r="R192" s="797">
        <v>0.12415</v>
      </c>
      <c r="S192" s="794">
        <v>18</v>
      </c>
      <c r="T192" s="795">
        <v>99</v>
      </c>
      <c r="U192" s="794">
        <v>41</v>
      </c>
      <c r="V192" s="801">
        <v>158</v>
      </c>
      <c r="W192" s="802">
        <v>158</v>
      </c>
      <c r="Y192" s="793">
        <v>0</v>
      </c>
      <c r="Z192" s="795">
        <v>0</v>
      </c>
      <c r="AA192" s="795">
        <v>0</v>
      </c>
      <c r="AB192" s="794">
        <v>0</v>
      </c>
      <c r="AC192" s="802">
        <v>0</v>
      </c>
      <c r="AE192" s="793">
        <v>0</v>
      </c>
      <c r="AF192" s="795">
        <v>0</v>
      </c>
      <c r="AG192" s="795">
        <v>0</v>
      </c>
      <c r="AH192" s="794">
        <v>0</v>
      </c>
      <c r="AI192" s="802">
        <v>0</v>
      </c>
      <c r="AK192" s="923">
        <v>9807.1200000000008</v>
      </c>
      <c r="AL192" s="803">
        <v>0</v>
      </c>
      <c r="AM192" s="803">
        <v>0</v>
      </c>
      <c r="AN192" s="804">
        <v>0</v>
      </c>
      <c r="AO192" s="804">
        <v>0</v>
      </c>
      <c r="AP192" s="805">
        <v>9807.1200000000008</v>
      </c>
      <c r="AR192" s="805">
        <v>0</v>
      </c>
      <c r="AS192" s="805">
        <v>9807.1200000000008</v>
      </c>
      <c r="AU192" s="807">
        <v>0</v>
      </c>
      <c r="AW192" s="759" t="s">
        <v>672</v>
      </c>
      <c r="AX192" s="1173">
        <f t="shared" si="4"/>
        <v>1272</v>
      </c>
    </row>
    <row r="193" spans="1:50" s="820" customFormat="1" x14ac:dyDescent="0.25">
      <c r="A193" s="759" t="s">
        <v>1120</v>
      </c>
      <c r="B193" s="759" t="s">
        <v>674</v>
      </c>
      <c r="C193" s="922" t="s">
        <v>674</v>
      </c>
      <c r="D193" s="809" t="s">
        <v>1121</v>
      </c>
      <c r="E193" s="809" t="s">
        <v>673</v>
      </c>
      <c r="F193" s="867" t="s">
        <v>673</v>
      </c>
      <c r="G193" s="795">
        <v>1500</v>
      </c>
      <c r="H193" s="799">
        <v>2072</v>
      </c>
      <c r="I193" s="794">
        <v>1287</v>
      </c>
      <c r="J193" s="810">
        <v>4859</v>
      </c>
      <c r="K193" s="811" t="s">
        <v>766</v>
      </c>
      <c r="M193" s="793">
        <v>0.63390999999999997</v>
      </c>
      <c r="N193" s="799">
        <v>1122</v>
      </c>
      <c r="O193" s="795">
        <v>868</v>
      </c>
      <c r="P193" s="794">
        <v>1122</v>
      </c>
      <c r="Q193" s="796">
        <v>3112</v>
      </c>
      <c r="R193" s="797">
        <v>0.26723000000000002</v>
      </c>
      <c r="S193" s="794">
        <v>401</v>
      </c>
      <c r="T193" s="795">
        <v>554</v>
      </c>
      <c r="U193" s="794">
        <v>344</v>
      </c>
      <c r="V193" s="801">
        <v>1299</v>
      </c>
      <c r="W193" s="802">
        <v>4411</v>
      </c>
      <c r="Y193" s="793">
        <v>0</v>
      </c>
      <c r="Z193" s="795">
        <v>0</v>
      </c>
      <c r="AA193" s="795">
        <v>0</v>
      </c>
      <c r="AB193" s="794">
        <v>0</v>
      </c>
      <c r="AC193" s="802">
        <v>0</v>
      </c>
      <c r="AE193" s="793">
        <v>0</v>
      </c>
      <c r="AF193" s="795">
        <v>0</v>
      </c>
      <c r="AG193" s="795">
        <v>0</v>
      </c>
      <c r="AH193" s="794">
        <v>0</v>
      </c>
      <c r="AI193" s="802">
        <v>0</v>
      </c>
      <c r="AK193" s="923">
        <v>37462.89</v>
      </c>
      <c r="AL193" s="803">
        <v>0</v>
      </c>
      <c r="AM193" s="803">
        <v>0</v>
      </c>
      <c r="AN193" s="804">
        <v>0</v>
      </c>
      <c r="AO193" s="804">
        <v>0</v>
      </c>
      <c r="AP193" s="805">
        <v>37462.89</v>
      </c>
      <c r="AR193" s="805">
        <v>0</v>
      </c>
      <c r="AS193" s="805">
        <v>37462.89</v>
      </c>
      <c r="AU193" s="807">
        <v>0</v>
      </c>
      <c r="AW193" s="759" t="s">
        <v>674</v>
      </c>
      <c r="AX193" s="1173">
        <f t="shared" si="4"/>
        <v>4859</v>
      </c>
    </row>
    <row r="194" spans="1:50" s="820" customFormat="1" x14ac:dyDescent="0.25">
      <c r="A194" s="759" t="s">
        <v>1122</v>
      </c>
      <c r="B194" s="759" t="s">
        <v>676</v>
      </c>
      <c r="C194" s="934" t="s">
        <v>676</v>
      </c>
      <c r="D194" s="809" t="s">
        <v>1123</v>
      </c>
      <c r="E194" s="929" t="s">
        <v>675</v>
      </c>
      <c r="F194" s="1163" t="s">
        <v>675</v>
      </c>
      <c r="G194" s="795">
        <v>5010</v>
      </c>
      <c r="H194" s="799">
        <v>8092</v>
      </c>
      <c r="I194" s="794">
        <v>3517.5</v>
      </c>
      <c r="J194" s="810">
        <v>16619.5</v>
      </c>
      <c r="K194" s="811" t="s">
        <v>766</v>
      </c>
      <c r="M194" s="793">
        <v>0.95289999999999997</v>
      </c>
      <c r="N194" s="799">
        <v>4650</v>
      </c>
      <c r="O194" s="795">
        <v>7672</v>
      </c>
      <c r="P194" s="794">
        <v>3517.5</v>
      </c>
      <c r="Q194" s="796">
        <v>15839.5</v>
      </c>
      <c r="R194" s="797">
        <v>9.9430000000000004E-2</v>
      </c>
      <c r="S194" s="794">
        <v>498</v>
      </c>
      <c r="T194" s="795">
        <v>805</v>
      </c>
      <c r="U194" s="794">
        <v>350</v>
      </c>
      <c r="V194" s="801">
        <v>1653</v>
      </c>
      <c r="W194" s="802">
        <v>17492.5</v>
      </c>
      <c r="Y194" s="793">
        <v>0</v>
      </c>
      <c r="Z194" s="795">
        <v>0</v>
      </c>
      <c r="AA194" s="795">
        <v>0</v>
      </c>
      <c r="AB194" s="794">
        <v>0</v>
      </c>
      <c r="AC194" s="802">
        <v>0</v>
      </c>
      <c r="AE194" s="793">
        <v>0</v>
      </c>
      <c r="AF194" s="795">
        <v>0</v>
      </c>
      <c r="AG194" s="795">
        <v>0</v>
      </c>
      <c r="AH194" s="794">
        <v>0</v>
      </c>
      <c r="AI194" s="802">
        <v>0</v>
      </c>
      <c r="AK194" s="923">
        <v>128136.345</v>
      </c>
      <c r="AL194" s="803">
        <v>0</v>
      </c>
      <c r="AM194" s="803">
        <v>0</v>
      </c>
      <c r="AN194" s="804">
        <v>0</v>
      </c>
      <c r="AO194" s="804">
        <v>0</v>
      </c>
      <c r="AP194" s="805">
        <v>128136.345</v>
      </c>
      <c r="AR194" s="805">
        <v>0</v>
      </c>
      <c r="AS194" s="805">
        <v>128136.345</v>
      </c>
      <c r="AU194" s="807">
        <v>0</v>
      </c>
      <c r="AW194" s="759" t="s">
        <v>676</v>
      </c>
      <c r="AX194" s="1173">
        <f t="shared" si="4"/>
        <v>16619.5</v>
      </c>
    </row>
    <row r="195" spans="1:50" s="820" customFormat="1" x14ac:dyDescent="0.25">
      <c r="A195" s="759" t="s">
        <v>1124</v>
      </c>
      <c r="B195" s="759" t="s">
        <v>678</v>
      </c>
      <c r="C195" s="922" t="s">
        <v>678</v>
      </c>
      <c r="D195" s="809" t="s">
        <v>1125</v>
      </c>
      <c r="E195" s="809" t="s">
        <v>677</v>
      </c>
      <c r="F195" s="867" t="s">
        <v>677</v>
      </c>
      <c r="G195" s="795">
        <v>2985</v>
      </c>
      <c r="H195" s="799">
        <v>2310</v>
      </c>
      <c r="I195" s="794">
        <v>2640</v>
      </c>
      <c r="J195" s="810">
        <v>7935</v>
      </c>
      <c r="K195" s="811" t="s">
        <v>914</v>
      </c>
      <c r="M195" s="793">
        <v>0.24259</v>
      </c>
      <c r="N195" s="799">
        <v>735</v>
      </c>
      <c r="O195" s="795">
        <v>840</v>
      </c>
      <c r="P195" s="794">
        <v>330</v>
      </c>
      <c r="Q195" s="796">
        <v>1905</v>
      </c>
      <c r="R195" s="797">
        <v>0.26667000000000002</v>
      </c>
      <c r="S195" s="794">
        <v>796</v>
      </c>
      <c r="T195" s="795">
        <v>616</v>
      </c>
      <c r="U195" s="794">
        <v>704</v>
      </c>
      <c r="V195" s="801">
        <v>2116</v>
      </c>
      <c r="W195" s="802">
        <v>4021</v>
      </c>
      <c r="Y195" s="793">
        <v>0</v>
      </c>
      <c r="Z195" s="795">
        <v>0</v>
      </c>
      <c r="AA195" s="795">
        <v>0</v>
      </c>
      <c r="AB195" s="794">
        <v>0</v>
      </c>
      <c r="AC195" s="802">
        <v>0</v>
      </c>
      <c r="AE195" s="793">
        <v>0</v>
      </c>
      <c r="AF195" s="795">
        <v>0</v>
      </c>
      <c r="AG195" s="795">
        <v>0</v>
      </c>
      <c r="AH195" s="794">
        <v>0</v>
      </c>
      <c r="AI195" s="802">
        <v>0</v>
      </c>
      <c r="AK195" s="923">
        <v>61178.85</v>
      </c>
      <c r="AL195" s="803">
        <v>0</v>
      </c>
      <c r="AM195" s="803">
        <v>0</v>
      </c>
      <c r="AN195" s="804">
        <v>0</v>
      </c>
      <c r="AO195" s="804">
        <v>0</v>
      </c>
      <c r="AP195" s="805">
        <v>61178.85</v>
      </c>
      <c r="AR195" s="805">
        <v>0</v>
      </c>
      <c r="AS195" s="805">
        <v>61178.85</v>
      </c>
      <c r="AU195" s="807">
        <v>0</v>
      </c>
      <c r="AW195" s="759" t="s">
        <v>678</v>
      </c>
      <c r="AX195" s="1173">
        <f t="shared" si="4"/>
        <v>7935</v>
      </c>
    </row>
    <row r="196" spans="1:50" s="820" customFormat="1" x14ac:dyDescent="0.25">
      <c r="A196" s="759" t="s">
        <v>1126</v>
      </c>
      <c r="B196" s="759" t="s">
        <v>680</v>
      </c>
      <c r="C196" s="922" t="s">
        <v>680</v>
      </c>
      <c r="D196" s="809" t="s">
        <v>1127</v>
      </c>
      <c r="E196" s="809" t="s">
        <v>679</v>
      </c>
      <c r="F196" s="867" t="s">
        <v>679</v>
      </c>
      <c r="G196" s="795">
        <v>3240</v>
      </c>
      <c r="H196" s="799">
        <v>3704.4000000000005</v>
      </c>
      <c r="I196" s="794">
        <v>3252</v>
      </c>
      <c r="J196" s="810">
        <v>10196.400000000001</v>
      </c>
      <c r="K196" s="811" t="s">
        <v>914</v>
      </c>
      <c r="M196" s="793">
        <v>0.74934999999999996</v>
      </c>
      <c r="N196" s="799">
        <v>2700</v>
      </c>
      <c r="O196" s="795">
        <v>2377.2000000000003</v>
      </c>
      <c r="P196" s="794">
        <v>2592</v>
      </c>
      <c r="Q196" s="796">
        <v>7669.2000000000007</v>
      </c>
      <c r="R196" s="797">
        <v>6.8830000000000002E-2</v>
      </c>
      <c r="S196" s="794">
        <v>223</v>
      </c>
      <c r="T196" s="795">
        <v>255</v>
      </c>
      <c r="U196" s="794">
        <v>224</v>
      </c>
      <c r="V196" s="801">
        <v>702</v>
      </c>
      <c r="W196" s="802">
        <v>8371.2000000000007</v>
      </c>
      <c r="Y196" s="793">
        <v>0</v>
      </c>
      <c r="Z196" s="795">
        <v>0</v>
      </c>
      <c r="AA196" s="795">
        <v>0</v>
      </c>
      <c r="AB196" s="794">
        <v>0</v>
      </c>
      <c r="AC196" s="802">
        <v>0</v>
      </c>
      <c r="AE196" s="793">
        <v>0</v>
      </c>
      <c r="AF196" s="795">
        <v>0</v>
      </c>
      <c r="AG196" s="795">
        <v>0</v>
      </c>
      <c r="AH196" s="794">
        <v>0</v>
      </c>
      <c r="AI196" s="802">
        <v>0</v>
      </c>
      <c r="AK196" s="923">
        <v>78614.244000000006</v>
      </c>
      <c r="AL196" s="803">
        <v>0</v>
      </c>
      <c r="AM196" s="803">
        <v>0</v>
      </c>
      <c r="AN196" s="804">
        <v>0</v>
      </c>
      <c r="AO196" s="804">
        <v>0</v>
      </c>
      <c r="AP196" s="805">
        <v>78614.244000000006</v>
      </c>
      <c r="AR196" s="805">
        <v>0</v>
      </c>
      <c r="AS196" s="805">
        <v>78614.244000000006</v>
      </c>
      <c r="AU196" s="807">
        <v>0</v>
      </c>
      <c r="AW196" s="759" t="s">
        <v>680</v>
      </c>
      <c r="AX196" s="1173">
        <f t="shared" si="4"/>
        <v>10196.400000000001</v>
      </c>
    </row>
    <row r="197" spans="1:50" s="820" customFormat="1" x14ac:dyDescent="0.25">
      <c r="A197" s="759" t="s">
        <v>1128</v>
      </c>
      <c r="B197" s="759" t="s">
        <v>682</v>
      </c>
      <c r="C197" s="924" t="s">
        <v>682</v>
      </c>
      <c r="D197" s="809" t="s">
        <v>1129</v>
      </c>
      <c r="E197" s="809" t="s">
        <v>681</v>
      </c>
      <c r="F197" s="867" t="s">
        <v>681</v>
      </c>
      <c r="G197" s="795">
        <v>2520</v>
      </c>
      <c r="H197" s="799">
        <v>2702</v>
      </c>
      <c r="I197" s="794">
        <v>2310</v>
      </c>
      <c r="J197" s="810">
        <v>7532</v>
      </c>
      <c r="K197" s="811" t="s">
        <v>766</v>
      </c>
      <c r="M197" s="793">
        <v>0.90485000000000004</v>
      </c>
      <c r="N197" s="799">
        <v>2340</v>
      </c>
      <c r="O197" s="795">
        <v>2492</v>
      </c>
      <c r="P197" s="794">
        <v>1980</v>
      </c>
      <c r="Q197" s="796">
        <v>6812</v>
      </c>
      <c r="R197" s="797">
        <v>4.2720000000000001E-2</v>
      </c>
      <c r="S197" s="794">
        <v>108</v>
      </c>
      <c r="T197" s="795">
        <v>115</v>
      </c>
      <c r="U197" s="794">
        <v>99</v>
      </c>
      <c r="V197" s="801">
        <v>322</v>
      </c>
      <c r="W197" s="802">
        <v>7134</v>
      </c>
      <c r="Y197" s="793">
        <v>0</v>
      </c>
      <c r="Z197" s="795">
        <v>0</v>
      </c>
      <c r="AA197" s="795">
        <v>0</v>
      </c>
      <c r="AB197" s="794">
        <v>0</v>
      </c>
      <c r="AC197" s="802">
        <v>0</v>
      </c>
      <c r="AE197" s="793">
        <v>0</v>
      </c>
      <c r="AF197" s="795">
        <v>0</v>
      </c>
      <c r="AG197" s="795">
        <v>0</v>
      </c>
      <c r="AH197" s="794">
        <v>0</v>
      </c>
      <c r="AI197" s="802">
        <v>0</v>
      </c>
      <c r="AK197" s="923">
        <v>58071.72</v>
      </c>
      <c r="AL197" s="803">
        <v>0</v>
      </c>
      <c r="AM197" s="803">
        <v>0</v>
      </c>
      <c r="AN197" s="804">
        <v>0</v>
      </c>
      <c r="AO197" s="804">
        <v>0</v>
      </c>
      <c r="AP197" s="805">
        <v>58071.72</v>
      </c>
      <c r="AR197" s="805">
        <v>0</v>
      </c>
      <c r="AS197" s="805">
        <v>58071.72</v>
      </c>
      <c r="AU197" s="807">
        <v>0</v>
      </c>
      <c r="AW197" s="759" t="s">
        <v>682</v>
      </c>
      <c r="AX197" s="1173">
        <f t="shared" si="4"/>
        <v>7532</v>
      </c>
    </row>
    <row r="198" spans="1:50" s="820" customFormat="1" x14ac:dyDescent="0.25">
      <c r="A198" s="759" t="s">
        <v>1130</v>
      </c>
      <c r="B198" s="759" t="s">
        <v>684</v>
      </c>
      <c r="C198" s="922" t="s">
        <v>684</v>
      </c>
      <c r="D198" s="809" t="s">
        <v>1131</v>
      </c>
      <c r="E198" s="809" t="s">
        <v>683</v>
      </c>
      <c r="F198" s="867" t="s">
        <v>683</v>
      </c>
      <c r="G198" s="795">
        <v>1008</v>
      </c>
      <c r="H198" s="799">
        <v>1218</v>
      </c>
      <c r="I198" s="794">
        <v>594</v>
      </c>
      <c r="J198" s="810">
        <v>2820</v>
      </c>
      <c r="K198" s="811" t="s">
        <v>766</v>
      </c>
      <c r="M198" s="793">
        <v>0.16098999999999999</v>
      </c>
      <c r="N198" s="799">
        <v>144</v>
      </c>
      <c r="O198" s="795">
        <v>210</v>
      </c>
      <c r="P198" s="794">
        <v>99</v>
      </c>
      <c r="Q198" s="796">
        <v>453</v>
      </c>
      <c r="R198" s="797">
        <v>0.31991999999999998</v>
      </c>
      <c r="S198" s="794">
        <v>322</v>
      </c>
      <c r="T198" s="795">
        <v>390</v>
      </c>
      <c r="U198" s="794">
        <v>190</v>
      </c>
      <c r="V198" s="801">
        <v>902</v>
      </c>
      <c r="W198" s="802">
        <v>1355</v>
      </c>
      <c r="Y198" s="793">
        <v>0</v>
      </c>
      <c r="Z198" s="795">
        <v>0</v>
      </c>
      <c r="AA198" s="795">
        <v>0</v>
      </c>
      <c r="AB198" s="794">
        <v>0</v>
      </c>
      <c r="AC198" s="802">
        <v>0</v>
      </c>
      <c r="AE198" s="793">
        <v>0</v>
      </c>
      <c r="AF198" s="795">
        <v>0</v>
      </c>
      <c r="AG198" s="795">
        <v>0</v>
      </c>
      <c r="AH198" s="794">
        <v>0</v>
      </c>
      <c r="AI198" s="802">
        <v>0</v>
      </c>
      <c r="AK198" s="923">
        <v>21742.2</v>
      </c>
      <c r="AL198" s="803">
        <v>0</v>
      </c>
      <c r="AM198" s="803">
        <v>0</v>
      </c>
      <c r="AN198" s="804">
        <v>0</v>
      </c>
      <c r="AO198" s="804">
        <v>0</v>
      </c>
      <c r="AP198" s="805">
        <v>21742.2</v>
      </c>
      <c r="AR198" s="805">
        <v>0</v>
      </c>
      <c r="AS198" s="805">
        <v>21742.2</v>
      </c>
      <c r="AU198" s="807">
        <v>0</v>
      </c>
      <c r="AW198" s="759" t="s">
        <v>684</v>
      </c>
      <c r="AX198" s="1173">
        <f t="shared" si="4"/>
        <v>2820</v>
      </c>
    </row>
    <row r="199" spans="1:50" s="820" customFormat="1" x14ac:dyDescent="0.25">
      <c r="A199" s="759" t="s">
        <v>1132</v>
      </c>
      <c r="B199" s="759" t="s">
        <v>686</v>
      </c>
      <c r="C199" s="922" t="s">
        <v>686</v>
      </c>
      <c r="D199" s="809" t="s">
        <v>1133</v>
      </c>
      <c r="E199" s="809" t="s">
        <v>685</v>
      </c>
      <c r="F199" s="867" t="s">
        <v>685</v>
      </c>
      <c r="G199" s="795">
        <v>0</v>
      </c>
      <c r="H199" s="799">
        <v>0</v>
      </c>
      <c r="I199" s="794">
        <v>0</v>
      </c>
      <c r="J199" s="810">
        <v>0</v>
      </c>
      <c r="K199" s="811" t="s">
        <v>766</v>
      </c>
      <c r="M199" s="793">
        <v>0</v>
      </c>
      <c r="N199" s="799">
        <v>0</v>
      </c>
      <c r="O199" s="795">
        <v>0</v>
      </c>
      <c r="P199" s="794">
        <v>0</v>
      </c>
      <c r="Q199" s="796">
        <v>0</v>
      </c>
      <c r="R199" s="797">
        <v>0</v>
      </c>
      <c r="S199" s="794">
        <v>0</v>
      </c>
      <c r="T199" s="795">
        <v>0</v>
      </c>
      <c r="U199" s="794">
        <v>0</v>
      </c>
      <c r="V199" s="801">
        <v>0</v>
      </c>
      <c r="W199" s="802">
        <v>0</v>
      </c>
      <c r="Y199" s="793">
        <v>0</v>
      </c>
      <c r="Z199" s="795">
        <v>0</v>
      </c>
      <c r="AA199" s="795">
        <v>0</v>
      </c>
      <c r="AB199" s="794">
        <v>0</v>
      </c>
      <c r="AC199" s="802">
        <v>0</v>
      </c>
      <c r="AE199" s="793">
        <v>0</v>
      </c>
      <c r="AF199" s="795">
        <v>0</v>
      </c>
      <c r="AG199" s="795">
        <v>0</v>
      </c>
      <c r="AH199" s="794">
        <v>0</v>
      </c>
      <c r="AI199" s="802">
        <v>0</v>
      </c>
      <c r="AK199" s="923">
        <v>0</v>
      </c>
      <c r="AL199" s="803">
        <v>0</v>
      </c>
      <c r="AM199" s="803">
        <v>0</v>
      </c>
      <c r="AN199" s="804">
        <v>0</v>
      </c>
      <c r="AO199" s="804">
        <v>0</v>
      </c>
      <c r="AP199" s="805">
        <v>0</v>
      </c>
      <c r="AR199" s="805">
        <v>0</v>
      </c>
      <c r="AS199" s="805">
        <v>0</v>
      </c>
      <c r="AU199" s="807">
        <v>0</v>
      </c>
      <c r="AW199" s="759" t="s">
        <v>686</v>
      </c>
      <c r="AX199" s="1173">
        <f t="shared" si="4"/>
        <v>0</v>
      </c>
    </row>
    <row r="200" spans="1:50" s="820" customFormat="1" x14ac:dyDescent="0.25">
      <c r="A200" s="759" t="s">
        <v>1134</v>
      </c>
      <c r="B200" s="759" t="s">
        <v>687</v>
      </c>
      <c r="C200" s="931" t="s">
        <v>687</v>
      </c>
      <c r="D200" s="809" t="s">
        <v>1135</v>
      </c>
      <c r="E200" s="809">
        <v>206154</v>
      </c>
      <c r="F200" s="867">
        <v>206154</v>
      </c>
      <c r="G200" s="795">
        <v>0</v>
      </c>
      <c r="H200" s="799">
        <v>1890</v>
      </c>
      <c r="I200" s="794">
        <v>0</v>
      </c>
      <c r="J200" s="810">
        <v>1890</v>
      </c>
      <c r="K200" s="811" t="s">
        <v>766</v>
      </c>
      <c r="M200" s="793">
        <v>0.80891999999999997</v>
      </c>
      <c r="N200" s="799">
        <v>0</v>
      </c>
      <c r="O200" s="795">
        <v>1470</v>
      </c>
      <c r="P200" s="794">
        <v>330</v>
      </c>
      <c r="Q200" s="796">
        <v>1800</v>
      </c>
      <c r="R200" s="797">
        <v>0.26114999999999999</v>
      </c>
      <c r="S200" s="794">
        <v>0</v>
      </c>
      <c r="T200" s="795">
        <v>494</v>
      </c>
      <c r="U200" s="794">
        <v>0</v>
      </c>
      <c r="V200" s="801">
        <v>494</v>
      </c>
      <c r="W200" s="802">
        <v>2294</v>
      </c>
      <c r="Y200" s="793">
        <v>0</v>
      </c>
      <c r="Z200" s="795">
        <v>0</v>
      </c>
      <c r="AA200" s="795">
        <v>0</v>
      </c>
      <c r="AB200" s="794">
        <v>0</v>
      </c>
      <c r="AC200" s="802">
        <v>0</v>
      </c>
      <c r="AE200" s="793">
        <v>0</v>
      </c>
      <c r="AF200" s="795">
        <v>0</v>
      </c>
      <c r="AG200" s="795">
        <v>0</v>
      </c>
      <c r="AH200" s="794">
        <v>0</v>
      </c>
      <c r="AI200" s="802">
        <v>0</v>
      </c>
      <c r="AK200" s="923">
        <v>14571.9</v>
      </c>
      <c r="AL200" s="803">
        <v>0</v>
      </c>
      <c r="AM200" s="803">
        <v>0</v>
      </c>
      <c r="AN200" s="804">
        <v>0</v>
      </c>
      <c r="AO200" s="804">
        <v>0</v>
      </c>
      <c r="AP200" s="805">
        <v>14571.9</v>
      </c>
      <c r="AR200" s="805">
        <v>0</v>
      </c>
      <c r="AS200" s="805">
        <v>14571.9</v>
      </c>
      <c r="AU200" s="807">
        <v>0</v>
      </c>
      <c r="AW200" s="759" t="s">
        <v>687</v>
      </c>
      <c r="AX200" s="1173">
        <f t="shared" si="4"/>
        <v>1890</v>
      </c>
    </row>
    <row r="201" spans="1:50" s="820" customFormat="1" x14ac:dyDescent="0.25">
      <c r="A201" s="759" t="s">
        <v>1136</v>
      </c>
      <c r="B201" s="759" t="s">
        <v>689</v>
      </c>
      <c r="C201" s="927" t="s">
        <v>689</v>
      </c>
      <c r="D201" s="809" t="s">
        <v>1137</v>
      </c>
      <c r="E201" s="809" t="s">
        <v>688</v>
      </c>
      <c r="F201" s="867" t="s">
        <v>688</v>
      </c>
      <c r="G201" s="795">
        <v>1980</v>
      </c>
      <c r="H201" s="799">
        <v>2100</v>
      </c>
      <c r="I201" s="794">
        <v>2475</v>
      </c>
      <c r="J201" s="810">
        <v>6555</v>
      </c>
      <c r="K201" s="811" t="s">
        <v>766</v>
      </c>
      <c r="M201" s="793">
        <v>0.33148</v>
      </c>
      <c r="N201" s="799">
        <v>720</v>
      </c>
      <c r="O201" s="795">
        <v>840</v>
      </c>
      <c r="P201" s="794">
        <v>165</v>
      </c>
      <c r="Q201" s="796">
        <v>1725</v>
      </c>
      <c r="R201" s="797">
        <v>0.38162000000000001</v>
      </c>
      <c r="S201" s="794">
        <v>756</v>
      </c>
      <c r="T201" s="795">
        <v>801</v>
      </c>
      <c r="U201" s="794">
        <v>945</v>
      </c>
      <c r="V201" s="801">
        <v>2502</v>
      </c>
      <c r="W201" s="802">
        <v>4227</v>
      </c>
      <c r="Y201" s="793">
        <v>0</v>
      </c>
      <c r="Z201" s="795">
        <v>0</v>
      </c>
      <c r="AA201" s="795">
        <v>0</v>
      </c>
      <c r="AB201" s="794">
        <v>0</v>
      </c>
      <c r="AC201" s="802">
        <v>0</v>
      </c>
      <c r="AE201" s="793">
        <v>0</v>
      </c>
      <c r="AF201" s="795">
        <v>0</v>
      </c>
      <c r="AG201" s="795">
        <v>0</v>
      </c>
      <c r="AH201" s="794">
        <v>0</v>
      </c>
      <c r="AI201" s="802">
        <v>0</v>
      </c>
      <c r="AK201" s="923">
        <v>50539.05</v>
      </c>
      <c r="AL201" s="803">
        <v>0</v>
      </c>
      <c r="AM201" s="803">
        <v>0</v>
      </c>
      <c r="AN201" s="804">
        <v>0</v>
      </c>
      <c r="AO201" s="804">
        <v>0</v>
      </c>
      <c r="AP201" s="805">
        <v>50539.05</v>
      </c>
      <c r="AR201" s="805">
        <v>0</v>
      </c>
      <c r="AS201" s="805">
        <v>50539.05</v>
      </c>
      <c r="AU201" s="807">
        <v>0</v>
      </c>
      <c r="AW201" s="759" t="s">
        <v>689</v>
      </c>
      <c r="AX201" s="1173">
        <f t="shared" si="4"/>
        <v>6555</v>
      </c>
    </row>
    <row r="202" spans="1:50" s="820" customFormat="1" x14ac:dyDescent="0.25">
      <c r="A202" s="759" t="s">
        <v>1271</v>
      </c>
      <c r="B202" s="759" t="s">
        <v>689</v>
      </c>
      <c r="C202" s="927" t="s">
        <v>1272</v>
      </c>
      <c r="D202" s="809" t="s">
        <v>1251</v>
      </c>
      <c r="E202" s="809">
        <v>2751455</v>
      </c>
      <c r="F202" s="867">
        <v>2751455</v>
      </c>
      <c r="G202" s="795">
        <v>0</v>
      </c>
      <c r="H202" s="799">
        <v>994</v>
      </c>
      <c r="I202" s="794">
        <v>0</v>
      </c>
      <c r="J202" s="810">
        <v>994</v>
      </c>
      <c r="K202" s="811" t="s">
        <v>766</v>
      </c>
      <c r="M202" s="793">
        <v>0.84506999999999999</v>
      </c>
      <c r="N202" s="799">
        <v>0</v>
      </c>
      <c r="O202" s="795">
        <v>840</v>
      </c>
      <c r="P202" s="794">
        <v>0</v>
      </c>
      <c r="Q202" s="796">
        <v>840</v>
      </c>
      <c r="R202" s="797">
        <v>0</v>
      </c>
      <c r="S202" s="794">
        <v>0</v>
      </c>
      <c r="T202" s="795">
        <v>0</v>
      </c>
      <c r="U202" s="794">
        <v>0</v>
      </c>
      <c r="V202" s="801">
        <v>0</v>
      </c>
      <c r="W202" s="802">
        <v>840</v>
      </c>
      <c r="Y202" s="793">
        <v>0</v>
      </c>
      <c r="Z202" s="795">
        <v>0</v>
      </c>
      <c r="AA202" s="795">
        <v>0</v>
      </c>
      <c r="AB202" s="794">
        <v>0</v>
      </c>
      <c r="AC202" s="802">
        <v>0</v>
      </c>
      <c r="AE202" s="793">
        <v>0</v>
      </c>
      <c r="AF202" s="795">
        <v>0</v>
      </c>
      <c r="AG202" s="795">
        <v>0</v>
      </c>
      <c r="AH202" s="794">
        <v>0</v>
      </c>
      <c r="AI202" s="802">
        <v>0</v>
      </c>
      <c r="AK202" s="923">
        <v>7663.74</v>
      </c>
      <c r="AL202" s="803">
        <v>0</v>
      </c>
      <c r="AM202" s="803">
        <v>0</v>
      </c>
      <c r="AN202" s="804">
        <v>0</v>
      </c>
      <c r="AO202" s="804">
        <v>0</v>
      </c>
      <c r="AP202" s="805">
        <v>7663.74</v>
      </c>
      <c r="AR202" s="805">
        <v>0</v>
      </c>
      <c r="AS202" s="805">
        <v>7663.74</v>
      </c>
      <c r="AU202" s="807">
        <v>0</v>
      </c>
      <c r="AW202" s="759" t="s">
        <v>690</v>
      </c>
      <c r="AX202" s="1173">
        <f t="shared" si="4"/>
        <v>994</v>
      </c>
    </row>
    <row r="203" spans="1:50" s="820" customFormat="1" x14ac:dyDescent="0.25">
      <c r="A203" s="759" t="s">
        <v>1138</v>
      </c>
      <c r="B203" s="759" t="s">
        <v>692</v>
      </c>
      <c r="C203" s="927" t="s">
        <v>692</v>
      </c>
      <c r="D203" s="809" t="s">
        <v>1139</v>
      </c>
      <c r="E203" s="809" t="s">
        <v>691</v>
      </c>
      <c r="F203" s="867" t="s">
        <v>691</v>
      </c>
      <c r="G203" s="795">
        <v>288</v>
      </c>
      <c r="H203" s="799">
        <v>210</v>
      </c>
      <c r="I203" s="794">
        <v>330</v>
      </c>
      <c r="J203" s="810">
        <v>828</v>
      </c>
      <c r="K203" s="811" t="s">
        <v>766</v>
      </c>
      <c r="M203" s="793">
        <v>0</v>
      </c>
      <c r="N203" s="799">
        <v>0</v>
      </c>
      <c r="O203" s="795">
        <v>0</v>
      </c>
      <c r="P203" s="794">
        <v>0</v>
      </c>
      <c r="Q203" s="796">
        <v>0</v>
      </c>
      <c r="R203" s="797">
        <v>0</v>
      </c>
      <c r="S203" s="794">
        <v>0</v>
      </c>
      <c r="T203" s="795">
        <v>0</v>
      </c>
      <c r="U203" s="794">
        <v>0</v>
      </c>
      <c r="V203" s="801">
        <v>0</v>
      </c>
      <c r="W203" s="802">
        <v>0</v>
      </c>
      <c r="Y203" s="793">
        <v>0</v>
      </c>
      <c r="Z203" s="795">
        <v>0</v>
      </c>
      <c r="AA203" s="795">
        <v>0</v>
      </c>
      <c r="AB203" s="794">
        <v>0</v>
      </c>
      <c r="AC203" s="802">
        <v>0</v>
      </c>
      <c r="AE203" s="793">
        <v>0</v>
      </c>
      <c r="AF203" s="795">
        <v>0</v>
      </c>
      <c r="AG203" s="795">
        <v>0</v>
      </c>
      <c r="AH203" s="794">
        <v>0</v>
      </c>
      <c r="AI203" s="802">
        <v>0</v>
      </c>
      <c r="AK203" s="923">
        <v>6383.88</v>
      </c>
      <c r="AL203" s="803">
        <v>0</v>
      </c>
      <c r="AM203" s="803">
        <v>0</v>
      </c>
      <c r="AN203" s="804">
        <v>0</v>
      </c>
      <c r="AO203" s="804">
        <v>0</v>
      </c>
      <c r="AP203" s="805">
        <v>6383.88</v>
      </c>
      <c r="AR203" s="805">
        <v>0</v>
      </c>
      <c r="AS203" s="805">
        <v>6383.88</v>
      </c>
      <c r="AU203" s="807">
        <v>0</v>
      </c>
      <c r="AW203" s="759" t="s">
        <v>692</v>
      </c>
      <c r="AX203" s="1173">
        <f t="shared" si="4"/>
        <v>828</v>
      </c>
    </row>
    <row r="204" spans="1:50" s="820" customFormat="1" x14ac:dyDescent="0.25">
      <c r="A204" s="759" t="s">
        <v>1140</v>
      </c>
      <c r="B204" s="759" t="s">
        <v>693</v>
      </c>
      <c r="C204" s="927" t="s">
        <v>693</v>
      </c>
      <c r="D204" s="809" t="s">
        <v>1141</v>
      </c>
      <c r="E204" s="809">
        <v>206103</v>
      </c>
      <c r="F204" s="867">
        <v>206103</v>
      </c>
      <c r="G204" s="795">
        <v>1512</v>
      </c>
      <c r="H204" s="799">
        <v>1386</v>
      </c>
      <c r="I204" s="794">
        <v>1221</v>
      </c>
      <c r="J204" s="810">
        <v>4119</v>
      </c>
      <c r="K204" s="811" t="s">
        <v>914</v>
      </c>
      <c r="M204" s="793">
        <v>0.1867</v>
      </c>
      <c r="N204" s="799">
        <v>90</v>
      </c>
      <c r="O204" s="795">
        <v>420</v>
      </c>
      <c r="P204" s="794">
        <v>247.5</v>
      </c>
      <c r="Q204" s="796">
        <v>757.5</v>
      </c>
      <c r="R204" s="797">
        <v>0.29801</v>
      </c>
      <c r="S204" s="794">
        <v>451</v>
      </c>
      <c r="T204" s="795">
        <v>413</v>
      </c>
      <c r="U204" s="794">
        <v>364</v>
      </c>
      <c r="V204" s="801">
        <v>1228</v>
      </c>
      <c r="W204" s="802">
        <v>1985.5</v>
      </c>
      <c r="Y204" s="793">
        <v>0</v>
      </c>
      <c r="Z204" s="795">
        <v>0</v>
      </c>
      <c r="AA204" s="795">
        <v>0</v>
      </c>
      <c r="AB204" s="794">
        <v>0</v>
      </c>
      <c r="AC204" s="802">
        <v>0</v>
      </c>
      <c r="AE204" s="793">
        <v>0</v>
      </c>
      <c r="AF204" s="795">
        <v>0</v>
      </c>
      <c r="AG204" s="795">
        <v>0</v>
      </c>
      <c r="AH204" s="794">
        <v>0</v>
      </c>
      <c r="AI204" s="802">
        <v>0</v>
      </c>
      <c r="AK204" s="923">
        <v>31757.49</v>
      </c>
      <c r="AL204" s="803">
        <v>0</v>
      </c>
      <c r="AM204" s="803">
        <v>0</v>
      </c>
      <c r="AN204" s="804">
        <v>0</v>
      </c>
      <c r="AO204" s="804">
        <v>0</v>
      </c>
      <c r="AP204" s="805">
        <v>31757.49</v>
      </c>
      <c r="AR204" s="805">
        <v>0</v>
      </c>
      <c r="AS204" s="805">
        <v>31757.49</v>
      </c>
      <c r="AU204" s="807">
        <v>0</v>
      </c>
      <c r="AW204" s="759" t="s">
        <v>693</v>
      </c>
      <c r="AX204" s="1173">
        <f t="shared" si="4"/>
        <v>4119</v>
      </c>
    </row>
    <row r="205" spans="1:50" s="820" customFormat="1" x14ac:dyDescent="0.25">
      <c r="A205" s="759" t="s">
        <v>1142</v>
      </c>
      <c r="B205" s="759" t="s">
        <v>694</v>
      </c>
      <c r="C205" s="927" t="s">
        <v>694</v>
      </c>
      <c r="D205" s="809"/>
      <c r="E205" s="809">
        <v>2614882</v>
      </c>
      <c r="F205" s="867">
        <v>2614882</v>
      </c>
      <c r="G205" s="795">
        <v>793.52</v>
      </c>
      <c r="H205" s="799">
        <v>1064.3359999999998</v>
      </c>
      <c r="I205" s="794">
        <v>801</v>
      </c>
      <c r="J205" s="810">
        <v>2658.8559999999998</v>
      </c>
      <c r="K205" s="811" t="s">
        <v>914</v>
      </c>
      <c r="M205" s="793">
        <v>0.19213</v>
      </c>
      <c r="N205" s="799">
        <v>178.88</v>
      </c>
      <c r="O205" s="795">
        <v>177.38933333333335</v>
      </c>
      <c r="P205" s="794">
        <v>156.5</v>
      </c>
      <c r="Q205" s="796">
        <v>512.76933333333341</v>
      </c>
      <c r="R205" s="797">
        <v>0</v>
      </c>
      <c r="S205" s="794">
        <v>0</v>
      </c>
      <c r="T205" s="795">
        <v>0</v>
      </c>
      <c r="U205" s="794">
        <v>0</v>
      </c>
      <c r="V205" s="801">
        <v>0</v>
      </c>
      <c r="W205" s="802">
        <v>512.76933333333341</v>
      </c>
      <c r="Y205" s="793">
        <v>0</v>
      </c>
      <c r="Z205" s="795">
        <v>0</v>
      </c>
      <c r="AA205" s="795">
        <v>0</v>
      </c>
      <c r="AB205" s="794">
        <v>0</v>
      </c>
      <c r="AC205" s="802">
        <v>0</v>
      </c>
      <c r="AE205" s="793">
        <v>0</v>
      </c>
      <c r="AF205" s="795">
        <v>0</v>
      </c>
      <c r="AG205" s="795">
        <v>0</v>
      </c>
      <c r="AH205" s="794">
        <v>0</v>
      </c>
      <c r="AI205" s="802">
        <v>0</v>
      </c>
      <c r="AK205" s="923">
        <v>20499.779759999998</v>
      </c>
      <c r="AL205" s="803">
        <v>0</v>
      </c>
      <c r="AM205" s="803">
        <v>0</v>
      </c>
      <c r="AN205" s="804">
        <v>0</v>
      </c>
      <c r="AO205" s="804">
        <v>0</v>
      </c>
      <c r="AP205" s="805">
        <v>20499.779759999998</v>
      </c>
      <c r="AR205" s="805">
        <v>0</v>
      </c>
      <c r="AS205" s="805">
        <v>20499.779759999998</v>
      </c>
      <c r="AU205" s="807">
        <v>0</v>
      </c>
      <c r="AW205" s="759" t="s">
        <v>694</v>
      </c>
      <c r="AX205" s="1173">
        <f t="shared" si="4"/>
        <v>2658.8559999999998</v>
      </c>
    </row>
    <row r="206" spans="1:50" s="820" customFormat="1" x14ac:dyDescent="0.25">
      <c r="A206" s="759" t="s">
        <v>1143</v>
      </c>
      <c r="B206" s="759" t="s">
        <v>696</v>
      </c>
      <c r="C206" s="927" t="s">
        <v>696</v>
      </c>
      <c r="D206" s="809" t="s">
        <v>1144</v>
      </c>
      <c r="E206" s="809" t="s">
        <v>695</v>
      </c>
      <c r="F206" s="867" t="s">
        <v>695</v>
      </c>
      <c r="G206" s="795">
        <v>1818</v>
      </c>
      <c r="H206" s="799">
        <v>1134</v>
      </c>
      <c r="I206" s="794">
        <v>2580</v>
      </c>
      <c r="J206" s="810">
        <v>5532</v>
      </c>
      <c r="K206" s="811" t="s">
        <v>914</v>
      </c>
      <c r="M206" s="793">
        <v>0.26723999999999998</v>
      </c>
      <c r="N206" s="799">
        <v>540</v>
      </c>
      <c r="O206" s="795">
        <v>84</v>
      </c>
      <c r="P206" s="794">
        <v>870</v>
      </c>
      <c r="Q206" s="796">
        <v>1494</v>
      </c>
      <c r="R206" s="797">
        <v>0.33190999999999998</v>
      </c>
      <c r="S206" s="794">
        <v>603</v>
      </c>
      <c r="T206" s="795">
        <v>376</v>
      </c>
      <c r="U206" s="794">
        <v>856</v>
      </c>
      <c r="V206" s="801">
        <v>1835</v>
      </c>
      <c r="W206" s="802">
        <v>3329</v>
      </c>
      <c r="Y206" s="793">
        <v>0</v>
      </c>
      <c r="Z206" s="795">
        <v>0</v>
      </c>
      <c r="AA206" s="795">
        <v>0</v>
      </c>
      <c r="AB206" s="794">
        <v>0</v>
      </c>
      <c r="AC206" s="802">
        <v>0</v>
      </c>
      <c r="AE206" s="793">
        <v>0</v>
      </c>
      <c r="AF206" s="795">
        <v>0</v>
      </c>
      <c r="AG206" s="795">
        <v>0</v>
      </c>
      <c r="AH206" s="794">
        <v>0</v>
      </c>
      <c r="AI206" s="802">
        <v>0</v>
      </c>
      <c r="AK206" s="923">
        <v>42651.72</v>
      </c>
      <c r="AL206" s="803">
        <v>0</v>
      </c>
      <c r="AM206" s="803">
        <v>0</v>
      </c>
      <c r="AN206" s="804">
        <v>0</v>
      </c>
      <c r="AO206" s="804">
        <v>0</v>
      </c>
      <c r="AP206" s="805">
        <v>42651.72</v>
      </c>
      <c r="AR206" s="805">
        <v>0</v>
      </c>
      <c r="AS206" s="805">
        <v>42651.72</v>
      </c>
      <c r="AU206" s="807">
        <v>0</v>
      </c>
      <c r="AW206" s="759" t="s">
        <v>696</v>
      </c>
      <c r="AX206" s="1173">
        <f t="shared" si="4"/>
        <v>5532</v>
      </c>
    </row>
    <row r="207" spans="1:50" s="820" customFormat="1" x14ac:dyDescent="0.25">
      <c r="A207" s="759" t="s">
        <v>1145</v>
      </c>
      <c r="B207" s="759" t="s">
        <v>698</v>
      </c>
      <c r="C207" s="927" t="s">
        <v>698</v>
      </c>
      <c r="D207" s="809" t="s">
        <v>1146</v>
      </c>
      <c r="E207" s="942" t="s">
        <v>697</v>
      </c>
      <c r="F207" s="1170" t="s">
        <v>697</v>
      </c>
      <c r="G207" s="795">
        <v>4785</v>
      </c>
      <c r="H207" s="799">
        <v>5684</v>
      </c>
      <c r="I207" s="794">
        <v>2970</v>
      </c>
      <c r="J207" s="810">
        <v>13439</v>
      </c>
      <c r="K207" s="811" t="s">
        <v>914</v>
      </c>
      <c r="M207" s="793">
        <v>0.64571999999999996</v>
      </c>
      <c r="N207" s="799">
        <v>2955</v>
      </c>
      <c r="O207" s="795">
        <v>3584</v>
      </c>
      <c r="P207" s="794">
        <v>2145</v>
      </c>
      <c r="Q207" s="796">
        <v>8684</v>
      </c>
      <c r="R207" s="797">
        <v>0.28494000000000003</v>
      </c>
      <c r="S207" s="794">
        <v>1363</v>
      </c>
      <c r="T207" s="795">
        <v>1620</v>
      </c>
      <c r="U207" s="794">
        <v>846</v>
      </c>
      <c r="V207" s="801">
        <v>3829</v>
      </c>
      <c r="W207" s="802">
        <v>12513</v>
      </c>
      <c r="Y207" s="793">
        <v>0</v>
      </c>
      <c r="Z207" s="795">
        <v>0</v>
      </c>
      <c r="AA207" s="795">
        <v>0</v>
      </c>
      <c r="AB207" s="794">
        <v>0</v>
      </c>
      <c r="AC207" s="802">
        <v>0</v>
      </c>
      <c r="AE207" s="793">
        <v>0</v>
      </c>
      <c r="AF207" s="795">
        <v>0</v>
      </c>
      <c r="AG207" s="795">
        <v>0</v>
      </c>
      <c r="AH207" s="794">
        <v>0</v>
      </c>
      <c r="AI207" s="802">
        <v>0</v>
      </c>
      <c r="AK207" s="923">
        <v>103614.69</v>
      </c>
      <c r="AL207" s="803">
        <v>0</v>
      </c>
      <c r="AM207" s="803">
        <v>0</v>
      </c>
      <c r="AN207" s="804">
        <v>0</v>
      </c>
      <c r="AO207" s="804">
        <v>0</v>
      </c>
      <c r="AP207" s="805">
        <v>103614.69</v>
      </c>
      <c r="AR207" s="805">
        <v>0</v>
      </c>
      <c r="AS207" s="805">
        <v>103614.69</v>
      </c>
      <c r="AU207" s="807">
        <v>0</v>
      </c>
      <c r="AW207" s="759" t="s">
        <v>698</v>
      </c>
      <c r="AX207" s="1173">
        <f t="shared" si="4"/>
        <v>13439</v>
      </c>
    </row>
    <row r="208" spans="1:50" s="820" customFormat="1" x14ac:dyDescent="0.25">
      <c r="A208" s="759" t="s">
        <v>1147</v>
      </c>
      <c r="B208" s="759" t="s">
        <v>699</v>
      </c>
      <c r="C208" s="927" t="s">
        <v>699</v>
      </c>
      <c r="D208" s="943"/>
      <c r="E208" s="942">
        <v>2498864</v>
      </c>
      <c r="F208" s="1170">
        <v>2498864</v>
      </c>
      <c r="G208" s="795">
        <v>180</v>
      </c>
      <c r="H208" s="799">
        <v>1050</v>
      </c>
      <c r="I208" s="794">
        <v>165</v>
      </c>
      <c r="J208" s="810">
        <v>1395</v>
      </c>
      <c r="K208" s="811" t="s">
        <v>914</v>
      </c>
      <c r="M208" s="793">
        <v>0.34861999999999999</v>
      </c>
      <c r="N208" s="799">
        <v>180</v>
      </c>
      <c r="O208" s="795">
        <v>210</v>
      </c>
      <c r="P208" s="794">
        <v>165</v>
      </c>
      <c r="Q208" s="796">
        <v>555</v>
      </c>
      <c r="R208" s="797">
        <v>0.10092</v>
      </c>
      <c r="S208" s="794">
        <v>18</v>
      </c>
      <c r="T208" s="795">
        <v>106</v>
      </c>
      <c r="U208" s="794">
        <v>17</v>
      </c>
      <c r="V208" s="801">
        <v>141</v>
      </c>
      <c r="W208" s="802">
        <v>696</v>
      </c>
      <c r="Y208" s="793">
        <v>0</v>
      </c>
      <c r="Z208" s="795">
        <v>0</v>
      </c>
      <c r="AA208" s="795">
        <v>0</v>
      </c>
      <c r="AB208" s="794">
        <v>0</v>
      </c>
      <c r="AC208" s="802">
        <v>0</v>
      </c>
      <c r="AE208" s="793">
        <v>0</v>
      </c>
      <c r="AF208" s="795">
        <v>0</v>
      </c>
      <c r="AG208" s="795">
        <v>0</v>
      </c>
      <c r="AH208" s="794">
        <v>0</v>
      </c>
      <c r="AI208" s="802">
        <v>0</v>
      </c>
      <c r="AK208" s="923">
        <v>10755.45</v>
      </c>
      <c r="AL208" s="803">
        <v>0</v>
      </c>
      <c r="AM208" s="803">
        <v>0</v>
      </c>
      <c r="AN208" s="804">
        <v>0</v>
      </c>
      <c r="AO208" s="804">
        <v>0</v>
      </c>
      <c r="AP208" s="805">
        <v>10755.45</v>
      </c>
      <c r="AR208" s="805">
        <v>0</v>
      </c>
      <c r="AS208" s="805">
        <v>10755.45</v>
      </c>
      <c r="AU208" s="807">
        <v>0</v>
      </c>
      <c r="AW208" s="759" t="s">
        <v>699</v>
      </c>
      <c r="AX208" s="1173">
        <f t="shared" si="4"/>
        <v>1395</v>
      </c>
    </row>
    <row r="209" spans="1:51" s="820" customFormat="1" x14ac:dyDescent="0.25">
      <c r="A209" s="759" t="s">
        <v>1148</v>
      </c>
      <c r="B209" s="759" t="s">
        <v>701</v>
      </c>
      <c r="C209" s="935" t="s">
        <v>701</v>
      </c>
      <c r="D209" s="809" t="s">
        <v>1149</v>
      </c>
      <c r="E209" s="809" t="s">
        <v>700</v>
      </c>
      <c r="F209" s="867" t="s">
        <v>700</v>
      </c>
      <c r="G209" s="795">
        <v>2160</v>
      </c>
      <c r="H209" s="799">
        <v>3340.4</v>
      </c>
      <c r="I209" s="794">
        <v>2145</v>
      </c>
      <c r="J209" s="810">
        <v>7645.4</v>
      </c>
      <c r="K209" s="811" t="s">
        <v>766</v>
      </c>
      <c r="M209" s="793">
        <v>0.46428999999999998</v>
      </c>
      <c r="N209" s="799">
        <v>1080</v>
      </c>
      <c r="O209" s="795">
        <v>1660.3999999999999</v>
      </c>
      <c r="P209" s="794">
        <v>495</v>
      </c>
      <c r="Q209" s="796">
        <v>3235.3999999999996</v>
      </c>
      <c r="R209" s="797">
        <v>0.23879</v>
      </c>
      <c r="S209" s="794">
        <v>516</v>
      </c>
      <c r="T209" s="795">
        <v>798</v>
      </c>
      <c r="U209" s="794">
        <v>512</v>
      </c>
      <c r="V209" s="801">
        <v>1826</v>
      </c>
      <c r="W209" s="802">
        <v>5061.3999999999996</v>
      </c>
      <c r="Y209" s="793">
        <v>0</v>
      </c>
      <c r="Z209" s="795">
        <v>0</v>
      </c>
      <c r="AA209" s="795">
        <v>0</v>
      </c>
      <c r="AB209" s="794">
        <v>0</v>
      </c>
      <c r="AC209" s="802">
        <v>0</v>
      </c>
      <c r="AE209" s="793">
        <v>0</v>
      </c>
      <c r="AF209" s="795">
        <v>0</v>
      </c>
      <c r="AG209" s="795">
        <v>0</v>
      </c>
      <c r="AH209" s="794">
        <v>0</v>
      </c>
      <c r="AI209" s="802">
        <v>0</v>
      </c>
      <c r="AK209" s="923">
        <v>58946.034</v>
      </c>
      <c r="AL209" s="803">
        <v>0</v>
      </c>
      <c r="AM209" s="803">
        <v>0</v>
      </c>
      <c r="AN209" s="804">
        <v>0</v>
      </c>
      <c r="AO209" s="804">
        <v>0</v>
      </c>
      <c r="AP209" s="805">
        <v>58946.034</v>
      </c>
      <c r="AR209" s="805">
        <v>0</v>
      </c>
      <c r="AS209" s="805">
        <v>58946.034</v>
      </c>
      <c r="AU209" s="807">
        <v>0</v>
      </c>
      <c r="AW209" s="759" t="s">
        <v>701</v>
      </c>
      <c r="AX209" s="1173">
        <f t="shared" si="4"/>
        <v>7645.4</v>
      </c>
    </row>
    <row r="210" spans="1:51" s="820" customFormat="1" x14ac:dyDescent="0.25">
      <c r="A210" s="759" t="s">
        <v>1150</v>
      </c>
      <c r="B210" s="759" t="s">
        <v>702</v>
      </c>
      <c r="C210" s="927" t="s">
        <v>702</v>
      </c>
      <c r="D210" s="809" t="s">
        <v>1151</v>
      </c>
      <c r="E210" s="809">
        <v>258424</v>
      </c>
      <c r="F210" s="867">
        <v>258424</v>
      </c>
      <c r="G210" s="795">
        <v>1080</v>
      </c>
      <c r="H210" s="799">
        <v>1120</v>
      </c>
      <c r="I210" s="794">
        <v>1155</v>
      </c>
      <c r="J210" s="810">
        <v>3355</v>
      </c>
      <c r="K210" s="811" t="s">
        <v>914</v>
      </c>
      <c r="M210" s="793">
        <v>0.36681000000000002</v>
      </c>
      <c r="N210" s="799">
        <v>540</v>
      </c>
      <c r="O210" s="795">
        <v>210</v>
      </c>
      <c r="P210" s="794">
        <v>495</v>
      </c>
      <c r="Q210" s="796">
        <v>1245</v>
      </c>
      <c r="R210" s="797">
        <v>6.5500000000000003E-2</v>
      </c>
      <c r="S210" s="794">
        <v>71</v>
      </c>
      <c r="T210" s="795">
        <v>73</v>
      </c>
      <c r="U210" s="794">
        <v>76</v>
      </c>
      <c r="V210" s="801">
        <v>220</v>
      </c>
      <c r="W210" s="802">
        <v>1465</v>
      </c>
      <c r="Y210" s="793">
        <v>0</v>
      </c>
      <c r="Z210" s="795">
        <v>0</v>
      </c>
      <c r="AA210" s="795">
        <v>0</v>
      </c>
      <c r="AB210" s="794">
        <v>0</v>
      </c>
      <c r="AC210" s="802">
        <v>0</v>
      </c>
      <c r="AE210" s="793">
        <v>0</v>
      </c>
      <c r="AF210" s="795">
        <v>0</v>
      </c>
      <c r="AG210" s="795">
        <v>0</v>
      </c>
      <c r="AH210" s="794">
        <v>0</v>
      </c>
      <c r="AI210" s="802">
        <v>0</v>
      </c>
      <c r="AK210" s="923">
        <v>25867.05</v>
      </c>
      <c r="AL210" s="803">
        <v>0</v>
      </c>
      <c r="AM210" s="803">
        <v>0</v>
      </c>
      <c r="AN210" s="804">
        <v>0</v>
      </c>
      <c r="AO210" s="804">
        <v>0</v>
      </c>
      <c r="AP210" s="805">
        <v>25867.05</v>
      </c>
      <c r="AR210" s="805">
        <v>0</v>
      </c>
      <c r="AS210" s="805">
        <v>25867.05</v>
      </c>
      <c r="AU210" s="807">
        <v>0</v>
      </c>
      <c r="AW210" s="759" t="s">
        <v>702</v>
      </c>
      <c r="AX210" s="1173">
        <f t="shared" si="4"/>
        <v>3355</v>
      </c>
    </row>
    <row r="211" spans="1:51" s="820" customFormat="1" x14ac:dyDescent="0.25">
      <c r="A211" s="759" t="s">
        <v>1152</v>
      </c>
      <c r="B211" s="759" t="s">
        <v>704</v>
      </c>
      <c r="C211" s="927" t="s">
        <v>704</v>
      </c>
      <c r="D211" s="809" t="s">
        <v>1153</v>
      </c>
      <c r="E211" s="809" t="s">
        <v>703</v>
      </c>
      <c r="F211" s="867" t="s">
        <v>703</v>
      </c>
      <c r="G211" s="795">
        <v>2700</v>
      </c>
      <c r="H211" s="799">
        <v>2940</v>
      </c>
      <c r="I211" s="794">
        <v>2310</v>
      </c>
      <c r="J211" s="810">
        <v>7950</v>
      </c>
      <c r="K211" s="811" t="s">
        <v>914</v>
      </c>
      <c r="M211" s="793">
        <v>0.48161999999999999</v>
      </c>
      <c r="N211" s="799">
        <v>1260</v>
      </c>
      <c r="O211" s="795">
        <v>1260</v>
      </c>
      <c r="P211" s="794">
        <v>1320</v>
      </c>
      <c r="Q211" s="796">
        <v>3840</v>
      </c>
      <c r="R211" s="797">
        <v>0.32168999999999998</v>
      </c>
      <c r="S211" s="794">
        <v>869</v>
      </c>
      <c r="T211" s="795">
        <v>946</v>
      </c>
      <c r="U211" s="794">
        <v>743</v>
      </c>
      <c r="V211" s="801">
        <v>2558</v>
      </c>
      <c r="W211" s="802">
        <v>6398</v>
      </c>
      <c r="Y211" s="793">
        <v>0</v>
      </c>
      <c r="Z211" s="795">
        <v>0</v>
      </c>
      <c r="AA211" s="795">
        <v>0</v>
      </c>
      <c r="AB211" s="794">
        <v>0</v>
      </c>
      <c r="AC211" s="802">
        <v>0</v>
      </c>
      <c r="AE211" s="793">
        <v>0</v>
      </c>
      <c r="AF211" s="795">
        <v>0</v>
      </c>
      <c r="AG211" s="795">
        <v>0</v>
      </c>
      <c r="AH211" s="794">
        <v>0</v>
      </c>
      <c r="AI211" s="802">
        <v>0</v>
      </c>
      <c r="AK211" s="923">
        <v>61294.5</v>
      </c>
      <c r="AL211" s="803">
        <v>0</v>
      </c>
      <c r="AM211" s="803">
        <v>0</v>
      </c>
      <c r="AN211" s="804">
        <v>0</v>
      </c>
      <c r="AO211" s="804">
        <v>0</v>
      </c>
      <c r="AP211" s="805">
        <v>61294.5</v>
      </c>
      <c r="AR211" s="805">
        <v>0</v>
      </c>
      <c r="AS211" s="805">
        <v>61294.5</v>
      </c>
      <c r="AU211" s="807">
        <v>0</v>
      </c>
      <c r="AW211" s="759" t="s">
        <v>704</v>
      </c>
      <c r="AX211" s="1173">
        <f t="shared" si="4"/>
        <v>7950</v>
      </c>
    </row>
    <row r="212" spans="1:51" s="820" customFormat="1" x14ac:dyDescent="0.25">
      <c r="A212" s="759" t="s">
        <v>1154</v>
      </c>
      <c r="B212" s="759" t="s">
        <v>706</v>
      </c>
      <c r="C212" s="927" t="s">
        <v>706</v>
      </c>
      <c r="D212" s="809" t="s">
        <v>1155</v>
      </c>
      <c r="E212" s="809" t="s">
        <v>705</v>
      </c>
      <c r="F212" s="867" t="s">
        <v>705</v>
      </c>
      <c r="G212" s="795">
        <v>1440</v>
      </c>
      <c r="H212" s="799">
        <v>1890</v>
      </c>
      <c r="I212" s="794">
        <v>1650</v>
      </c>
      <c r="J212" s="810">
        <v>4980</v>
      </c>
      <c r="K212" s="811" t="s">
        <v>766</v>
      </c>
      <c r="M212" s="793">
        <v>0.35535</v>
      </c>
      <c r="N212" s="799">
        <v>540</v>
      </c>
      <c r="O212" s="795">
        <v>630</v>
      </c>
      <c r="P212" s="794">
        <v>480</v>
      </c>
      <c r="Q212" s="796">
        <v>1650</v>
      </c>
      <c r="R212" s="797">
        <v>0</v>
      </c>
      <c r="S212" s="794">
        <v>0</v>
      </c>
      <c r="T212" s="795">
        <v>0</v>
      </c>
      <c r="U212" s="794">
        <v>0</v>
      </c>
      <c r="V212" s="801">
        <v>0</v>
      </c>
      <c r="W212" s="802">
        <v>1650</v>
      </c>
      <c r="Y212" s="793">
        <v>0</v>
      </c>
      <c r="Z212" s="795">
        <v>0</v>
      </c>
      <c r="AA212" s="795">
        <v>0</v>
      </c>
      <c r="AB212" s="794">
        <v>0</v>
      </c>
      <c r="AC212" s="802">
        <v>0</v>
      </c>
      <c r="AE212" s="793">
        <v>0</v>
      </c>
      <c r="AF212" s="795">
        <v>0</v>
      </c>
      <c r="AG212" s="795">
        <v>0</v>
      </c>
      <c r="AH212" s="794">
        <v>0</v>
      </c>
      <c r="AI212" s="802">
        <v>0</v>
      </c>
      <c r="AK212" s="923">
        <v>38395.800000000003</v>
      </c>
      <c r="AL212" s="803">
        <v>0</v>
      </c>
      <c r="AM212" s="803">
        <v>0</v>
      </c>
      <c r="AN212" s="804">
        <v>0</v>
      </c>
      <c r="AO212" s="804">
        <v>0</v>
      </c>
      <c r="AP212" s="805">
        <v>38395.800000000003</v>
      </c>
      <c r="AR212" s="805">
        <v>0</v>
      </c>
      <c r="AS212" s="805">
        <v>38395.800000000003</v>
      </c>
      <c r="AU212" s="807">
        <v>0</v>
      </c>
      <c r="AW212" s="759" t="s">
        <v>706</v>
      </c>
      <c r="AX212" s="1173">
        <f t="shared" si="4"/>
        <v>4980</v>
      </c>
    </row>
    <row r="213" spans="1:51" s="820" customFormat="1" x14ac:dyDescent="0.25">
      <c r="A213" s="759" t="s">
        <v>1156</v>
      </c>
      <c r="B213" s="759" t="s">
        <v>708</v>
      </c>
      <c r="C213" s="927" t="s">
        <v>708</v>
      </c>
      <c r="D213" s="809" t="s">
        <v>1157</v>
      </c>
      <c r="E213" s="809" t="s">
        <v>707</v>
      </c>
      <c r="F213" s="867" t="s">
        <v>707</v>
      </c>
      <c r="G213" s="795">
        <v>360</v>
      </c>
      <c r="H213" s="799">
        <v>1227.3893333333333</v>
      </c>
      <c r="I213" s="794">
        <v>792</v>
      </c>
      <c r="J213" s="810">
        <v>2379.3893333333335</v>
      </c>
      <c r="K213" s="811" t="s">
        <v>914</v>
      </c>
      <c r="M213" s="793">
        <v>0.11222</v>
      </c>
      <c r="N213" s="799">
        <v>0</v>
      </c>
      <c r="O213" s="795">
        <v>210</v>
      </c>
      <c r="P213" s="794">
        <v>0</v>
      </c>
      <c r="Q213" s="796">
        <v>210</v>
      </c>
      <c r="R213" s="797">
        <v>0</v>
      </c>
      <c r="S213" s="794">
        <v>0</v>
      </c>
      <c r="T213" s="795">
        <v>0</v>
      </c>
      <c r="U213" s="794">
        <v>0</v>
      </c>
      <c r="V213" s="801">
        <v>0</v>
      </c>
      <c r="W213" s="802">
        <v>210</v>
      </c>
      <c r="Y213" s="793">
        <v>0</v>
      </c>
      <c r="Z213" s="795">
        <v>0</v>
      </c>
      <c r="AA213" s="795">
        <v>0</v>
      </c>
      <c r="AB213" s="794">
        <v>0</v>
      </c>
      <c r="AC213" s="802">
        <v>0</v>
      </c>
      <c r="AE213" s="793">
        <v>0</v>
      </c>
      <c r="AF213" s="795">
        <v>0</v>
      </c>
      <c r="AG213" s="795">
        <v>0</v>
      </c>
      <c r="AH213" s="794">
        <v>0</v>
      </c>
      <c r="AI213" s="802">
        <v>0</v>
      </c>
      <c r="AK213" s="923">
        <v>18345.091760000003</v>
      </c>
      <c r="AL213" s="803">
        <v>0</v>
      </c>
      <c r="AM213" s="803">
        <v>0</v>
      </c>
      <c r="AN213" s="804">
        <v>0</v>
      </c>
      <c r="AO213" s="804">
        <v>0</v>
      </c>
      <c r="AP213" s="805">
        <v>18345.091760000003</v>
      </c>
      <c r="AR213" s="805">
        <v>0</v>
      </c>
      <c r="AS213" s="805">
        <v>18345.091760000003</v>
      </c>
      <c r="AU213" s="807">
        <v>0</v>
      </c>
      <c r="AW213" s="759" t="s">
        <v>708</v>
      </c>
      <c r="AX213" s="1173">
        <f t="shared" si="4"/>
        <v>2379.3893333333335</v>
      </c>
    </row>
    <row r="214" spans="1:51" s="820" customFormat="1" x14ac:dyDescent="0.25">
      <c r="A214" s="759" t="s">
        <v>1273</v>
      </c>
      <c r="B214" s="759" t="s">
        <v>709</v>
      </c>
      <c r="C214" s="927" t="s">
        <v>709</v>
      </c>
      <c r="D214" s="809" t="s">
        <v>1159</v>
      </c>
      <c r="E214" s="928">
        <v>2690640</v>
      </c>
      <c r="F214" s="1162">
        <v>2690640</v>
      </c>
      <c r="G214" s="1174">
        <v>1557</v>
      </c>
      <c r="H214" s="1175">
        <v>2086</v>
      </c>
      <c r="I214" s="1176">
        <v>1650</v>
      </c>
      <c r="J214" s="810">
        <v>5293</v>
      </c>
      <c r="K214" s="811" t="s">
        <v>914</v>
      </c>
      <c r="M214" s="793">
        <v>0.46582000000000001</v>
      </c>
      <c r="N214" s="799">
        <v>705</v>
      </c>
      <c r="O214" s="795">
        <v>1246</v>
      </c>
      <c r="P214" s="794">
        <v>495</v>
      </c>
      <c r="Q214" s="796">
        <v>2446</v>
      </c>
      <c r="R214" s="797">
        <v>0.21775</v>
      </c>
      <c r="S214" s="794">
        <v>339</v>
      </c>
      <c r="T214" s="795">
        <v>454</v>
      </c>
      <c r="U214" s="794">
        <v>359</v>
      </c>
      <c r="V214" s="801">
        <v>1152</v>
      </c>
      <c r="W214" s="802">
        <v>3598</v>
      </c>
      <c r="Y214" s="793">
        <v>0</v>
      </c>
      <c r="Z214" s="795">
        <v>0</v>
      </c>
      <c r="AA214" s="795">
        <v>0</v>
      </c>
      <c r="AB214" s="794">
        <v>0</v>
      </c>
      <c r="AC214" s="802">
        <v>0</v>
      </c>
      <c r="AE214" s="793">
        <v>0</v>
      </c>
      <c r="AF214" s="795">
        <v>0</v>
      </c>
      <c r="AG214" s="795">
        <v>0</v>
      </c>
      <c r="AH214" s="794">
        <v>0</v>
      </c>
      <c r="AI214" s="802">
        <v>0</v>
      </c>
      <c r="AK214" s="1177">
        <v>40809.03</v>
      </c>
      <c r="AL214" s="803">
        <v>0</v>
      </c>
      <c r="AM214" s="803">
        <v>0</v>
      </c>
      <c r="AN214" s="804">
        <v>0</v>
      </c>
      <c r="AO214" s="804">
        <v>0</v>
      </c>
      <c r="AP214" s="805">
        <v>40809.03</v>
      </c>
      <c r="AR214" s="805">
        <v>0</v>
      </c>
      <c r="AS214" s="805">
        <v>40809.03</v>
      </c>
      <c r="AU214" s="807">
        <v>0</v>
      </c>
      <c r="AW214" s="759" t="e">
        <v>#N/A</v>
      </c>
      <c r="AX214" s="1173">
        <f t="shared" si="4"/>
        <v>5293</v>
      </c>
    </row>
    <row r="215" spans="1:51" s="820" customFormat="1" x14ac:dyDescent="0.25">
      <c r="A215" s="759" t="s">
        <v>1160</v>
      </c>
      <c r="B215" s="759" t="s">
        <v>710</v>
      </c>
      <c r="C215" s="927" t="s">
        <v>710</v>
      </c>
      <c r="D215" s="809" t="s">
        <v>1161</v>
      </c>
      <c r="E215" s="809">
        <v>509204</v>
      </c>
      <c r="F215" s="867">
        <v>509204</v>
      </c>
      <c r="G215" s="795">
        <v>179.96</v>
      </c>
      <c r="H215" s="799">
        <v>184.12799999999999</v>
      </c>
      <c r="I215" s="794">
        <v>0</v>
      </c>
      <c r="J215" s="810">
        <v>364.08799999999997</v>
      </c>
      <c r="K215" s="811" t="s">
        <v>914</v>
      </c>
      <c r="M215" s="793">
        <v>0</v>
      </c>
      <c r="N215" s="799">
        <v>0</v>
      </c>
      <c r="O215" s="795">
        <v>0</v>
      </c>
      <c r="P215" s="794">
        <v>0</v>
      </c>
      <c r="Q215" s="796">
        <v>0</v>
      </c>
      <c r="R215" s="797">
        <v>0</v>
      </c>
      <c r="S215" s="794">
        <v>0</v>
      </c>
      <c r="T215" s="795">
        <v>0</v>
      </c>
      <c r="U215" s="794">
        <v>0</v>
      </c>
      <c r="V215" s="801">
        <v>0</v>
      </c>
      <c r="W215" s="802">
        <v>0</v>
      </c>
      <c r="Y215" s="793">
        <v>0</v>
      </c>
      <c r="Z215" s="795">
        <v>0</v>
      </c>
      <c r="AA215" s="795">
        <v>0</v>
      </c>
      <c r="AB215" s="794">
        <v>0</v>
      </c>
      <c r="AC215" s="802">
        <v>0</v>
      </c>
      <c r="AE215" s="793">
        <v>0</v>
      </c>
      <c r="AF215" s="795">
        <v>0</v>
      </c>
      <c r="AG215" s="795">
        <v>0</v>
      </c>
      <c r="AH215" s="794">
        <v>0</v>
      </c>
      <c r="AI215" s="802">
        <v>0</v>
      </c>
      <c r="AK215" s="923">
        <v>2807.1184799999996</v>
      </c>
      <c r="AL215" s="803">
        <v>0</v>
      </c>
      <c r="AM215" s="803">
        <v>0</v>
      </c>
      <c r="AN215" s="804">
        <v>0</v>
      </c>
      <c r="AO215" s="804">
        <v>0</v>
      </c>
      <c r="AP215" s="805">
        <v>2807.1184799999996</v>
      </c>
      <c r="AR215" s="805">
        <v>0</v>
      </c>
      <c r="AS215" s="805">
        <v>2807.1184799999996</v>
      </c>
      <c r="AU215" s="807">
        <v>0</v>
      </c>
      <c r="AW215" s="759" t="s">
        <v>710</v>
      </c>
      <c r="AX215" s="1173">
        <f t="shared" si="4"/>
        <v>364.08799999999997</v>
      </c>
    </row>
    <row r="216" spans="1:51" s="820" customFormat="1" ht="14.4" thickBot="1" x14ac:dyDescent="0.3">
      <c r="A216" s="759" t="s">
        <v>1162</v>
      </c>
      <c r="B216" s="759" t="s">
        <v>712</v>
      </c>
      <c r="C216" s="944" t="s">
        <v>712</v>
      </c>
      <c r="D216" s="814" t="s">
        <v>1163</v>
      </c>
      <c r="E216" s="814" t="s">
        <v>711</v>
      </c>
      <c r="F216" s="962" t="s">
        <v>711</v>
      </c>
      <c r="G216" s="815">
        <v>0</v>
      </c>
      <c r="H216" s="816">
        <v>0</v>
      </c>
      <c r="I216" s="817">
        <v>0</v>
      </c>
      <c r="J216" s="818">
        <v>0</v>
      </c>
      <c r="K216" s="819" t="s">
        <v>766</v>
      </c>
      <c r="M216" s="821">
        <v>0</v>
      </c>
      <c r="N216" s="816">
        <v>0</v>
      </c>
      <c r="O216" s="815">
        <v>0</v>
      </c>
      <c r="P216" s="817">
        <v>0</v>
      </c>
      <c r="Q216" s="822">
        <v>0</v>
      </c>
      <c r="R216" s="823">
        <v>0</v>
      </c>
      <c r="S216" s="817">
        <v>0</v>
      </c>
      <c r="T216" s="815">
        <v>0</v>
      </c>
      <c r="U216" s="817">
        <v>0</v>
      </c>
      <c r="V216" s="826">
        <v>0</v>
      </c>
      <c r="W216" s="827">
        <v>0</v>
      </c>
      <c r="Y216" s="821">
        <v>0</v>
      </c>
      <c r="Z216" s="815">
        <v>0</v>
      </c>
      <c r="AA216" s="815">
        <v>0</v>
      </c>
      <c r="AB216" s="817">
        <v>0</v>
      </c>
      <c r="AC216" s="827">
        <v>0</v>
      </c>
      <c r="AE216" s="821">
        <v>0</v>
      </c>
      <c r="AF216" s="815">
        <v>0</v>
      </c>
      <c r="AG216" s="815">
        <v>0</v>
      </c>
      <c r="AH216" s="817">
        <v>0</v>
      </c>
      <c r="AI216" s="827">
        <v>0</v>
      </c>
      <c r="AK216" s="945">
        <v>0</v>
      </c>
      <c r="AL216" s="828">
        <v>0</v>
      </c>
      <c r="AM216" s="828">
        <v>0</v>
      </c>
      <c r="AN216" s="829">
        <v>0</v>
      </c>
      <c r="AO216" s="829">
        <v>0</v>
      </c>
      <c r="AP216" s="830">
        <v>0</v>
      </c>
      <c r="AR216" s="830">
        <v>0</v>
      </c>
      <c r="AS216" s="830">
        <v>0</v>
      </c>
      <c r="AU216" s="831">
        <v>0</v>
      </c>
      <c r="AW216" s="759" t="s">
        <v>712</v>
      </c>
      <c r="AX216" s="1173">
        <f t="shared" si="4"/>
        <v>0</v>
      </c>
    </row>
    <row r="217" spans="1:51" s="820" customFormat="1" ht="14.4" thickBot="1" x14ac:dyDescent="0.3">
      <c r="A217" s="759"/>
      <c r="B217" s="759"/>
      <c r="C217" s="759"/>
      <c r="D217" s="759"/>
      <c r="E217" s="759"/>
      <c r="F217" s="759"/>
      <c r="G217" s="759"/>
      <c r="H217" s="759"/>
      <c r="I217" s="759"/>
      <c r="J217" s="759"/>
      <c r="K217" s="759"/>
      <c r="L217" s="759"/>
      <c r="M217" s="759"/>
      <c r="N217" s="759"/>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1173">
        <f t="shared" si="4"/>
        <v>0</v>
      </c>
      <c r="AY217" s="759"/>
    </row>
    <row r="218" spans="1:51" s="820" customFormat="1" x14ac:dyDescent="0.25">
      <c r="A218" s="759" t="s">
        <v>1278</v>
      </c>
      <c r="B218" s="759"/>
      <c r="C218" s="946" t="s">
        <v>714</v>
      </c>
      <c r="D218" s="947" t="s">
        <v>1164</v>
      </c>
      <c r="E218" s="948"/>
      <c r="F218" s="949" t="s">
        <v>713</v>
      </c>
      <c r="G218" s="788">
        <v>0</v>
      </c>
      <c r="H218" s="789">
        <v>0</v>
      </c>
      <c r="I218" s="790">
        <v>0</v>
      </c>
      <c r="J218" s="791">
        <v>0</v>
      </c>
      <c r="K218" s="792" t="s">
        <v>914</v>
      </c>
      <c r="M218" s="950">
        <v>0.52479783715662931</v>
      </c>
      <c r="N218" s="789">
        <v>0</v>
      </c>
      <c r="O218" s="788">
        <v>0</v>
      </c>
      <c r="P218" s="790">
        <v>0</v>
      </c>
      <c r="Q218" s="849">
        <v>0</v>
      </c>
      <c r="R218" s="951">
        <v>0.17948276895362147</v>
      </c>
      <c r="S218" s="790">
        <v>0</v>
      </c>
      <c r="T218" s="788">
        <v>0</v>
      </c>
      <c r="U218" s="790">
        <v>0</v>
      </c>
      <c r="V218" s="952">
        <v>0</v>
      </c>
      <c r="W218" s="852">
        <v>0</v>
      </c>
      <c r="Y218" s="953" t="e">
        <v>#DIV/0!</v>
      </c>
      <c r="Z218" s="954">
        <v>0</v>
      </c>
      <c r="AA218" s="788">
        <v>0</v>
      </c>
      <c r="AB218" s="790">
        <v>0</v>
      </c>
      <c r="AC218" s="852">
        <v>0</v>
      </c>
      <c r="AE218" s="953">
        <v>0</v>
      </c>
      <c r="AF218" s="954">
        <v>0</v>
      </c>
      <c r="AG218" s="788">
        <v>0</v>
      </c>
      <c r="AH218" s="790">
        <v>0</v>
      </c>
      <c r="AI218" s="852">
        <v>0</v>
      </c>
      <c r="AK218" s="920">
        <v>0</v>
      </c>
      <c r="AL218" s="920">
        <v>0</v>
      </c>
      <c r="AM218" s="920">
        <v>0</v>
      </c>
      <c r="AN218" s="921">
        <v>0</v>
      </c>
      <c r="AO218" s="921">
        <v>0</v>
      </c>
      <c r="AP218" s="806">
        <v>0</v>
      </c>
      <c r="AR218" s="806">
        <v>0</v>
      </c>
      <c r="AS218" s="806">
        <v>0</v>
      </c>
      <c r="AU218" s="856">
        <v>0</v>
      </c>
      <c r="AW218" s="759" t="s">
        <v>714</v>
      </c>
      <c r="AX218" s="1173">
        <f t="shared" si="4"/>
        <v>0</v>
      </c>
    </row>
    <row r="219" spans="1:51" s="820" customFormat="1" x14ac:dyDescent="0.25">
      <c r="A219" s="759" t="s">
        <v>1279</v>
      </c>
      <c r="B219" s="759"/>
      <c r="C219" s="955" t="s">
        <v>716</v>
      </c>
      <c r="D219" s="956" t="s">
        <v>1164</v>
      </c>
      <c r="E219" s="867"/>
      <c r="F219" s="957" t="s">
        <v>715</v>
      </c>
      <c r="G219" s="795">
        <v>0</v>
      </c>
      <c r="H219" s="799">
        <v>0</v>
      </c>
      <c r="I219" s="794">
        <v>0</v>
      </c>
      <c r="J219" s="810">
        <v>0</v>
      </c>
      <c r="K219" s="811" t="s">
        <v>766</v>
      </c>
      <c r="M219" s="868">
        <v>0.52479783715662931</v>
      </c>
      <c r="N219" s="799">
        <v>0</v>
      </c>
      <c r="O219" s="795">
        <v>0</v>
      </c>
      <c r="P219" s="794">
        <v>0</v>
      </c>
      <c r="Q219" s="796">
        <v>0</v>
      </c>
      <c r="R219" s="958">
        <v>0.17948276895362147</v>
      </c>
      <c r="S219" s="794">
        <v>0</v>
      </c>
      <c r="T219" s="795">
        <v>0</v>
      </c>
      <c r="U219" s="794">
        <v>0</v>
      </c>
      <c r="V219" s="801">
        <v>0</v>
      </c>
      <c r="W219" s="802">
        <v>0</v>
      </c>
      <c r="Y219" s="959" t="e">
        <v>#DIV/0!</v>
      </c>
      <c r="Z219" s="960">
        <v>0</v>
      </c>
      <c r="AA219" s="795">
        <v>0</v>
      </c>
      <c r="AB219" s="794">
        <v>0</v>
      </c>
      <c r="AC219" s="802">
        <v>0</v>
      </c>
      <c r="AE219" s="959">
        <v>0</v>
      </c>
      <c r="AF219" s="960">
        <v>0</v>
      </c>
      <c r="AG219" s="795">
        <v>0</v>
      </c>
      <c r="AH219" s="794">
        <v>0</v>
      </c>
      <c r="AI219" s="802">
        <v>0</v>
      </c>
      <c r="AK219" s="803">
        <v>0</v>
      </c>
      <c r="AL219" s="803">
        <v>0</v>
      </c>
      <c r="AM219" s="803">
        <v>0</v>
      </c>
      <c r="AN219" s="804">
        <v>0</v>
      </c>
      <c r="AO219" s="804">
        <v>0</v>
      </c>
      <c r="AP219" s="805">
        <v>0</v>
      </c>
      <c r="AR219" s="805">
        <v>0</v>
      </c>
      <c r="AS219" s="805">
        <v>0</v>
      </c>
      <c r="AU219" s="807">
        <v>0</v>
      </c>
      <c r="AW219" s="759" t="s">
        <v>716</v>
      </c>
      <c r="AX219" s="1173">
        <f t="shared" si="4"/>
        <v>0</v>
      </c>
    </row>
    <row r="220" spans="1:51" s="820" customFormat="1" ht="14.4" thickBot="1" x14ac:dyDescent="0.3">
      <c r="A220" s="759" t="s">
        <v>1280</v>
      </c>
      <c r="B220" s="759"/>
      <c r="C220" s="870" t="s">
        <v>717</v>
      </c>
      <c r="D220" s="961" t="s">
        <v>1165</v>
      </c>
      <c r="E220" s="962"/>
      <c r="F220" s="963">
        <v>2682783</v>
      </c>
      <c r="G220" s="815">
        <v>0</v>
      </c>
      <c r="H220" s="816">
        <v>0</v>
      </c>
      <c r="I220" s="817">
        <v>0</v>
      </c>
      <c r="J220" s="818">
        <v>0</v>
      </c>
      <c r="K220" s="819" t="s">
        <v>766</v>
      </c>
      <c r="M220" s="877">
        <v>0.52479783715662931</v>
      </c>
      <c r="N220" s="816">
        <v>0</v>
      </c>
      <c r="O220" s="815">
        <v>0</v>
      </c>
      <c r="P220" s="817">
        <v>0</v>
      </c>
      <c r="Q220" s="822">
        <v>0</v>
      </c>
      <c r="R220" s="964">
        <v>0.17948276895362147</v>
      </c>
      <c r="S220" s="817">
        <v>0</v>
      </c>
      <c r="T220" s="815">
        <v>0</v>
      </c>
      <c r="U220" s="817">
        <v>0</v>
      </c>
      <c r="V220" s="826">
        <v>0</v>
      </c>
      <c r="W220" s="827">
        <v>0</v>
      </c>
      <c r="Y220" s="965" t="e">
        <v>#DIV/0!</v>
      </c>
      <c r="Z220" s="960">
        <v>0</v>
      </c>
      <c r="AA220" s="795">
        <v>0</v>
      </c>
      <c r="AB220" s="794">
        <v>0</v>
      </c>
      <c r="AC220" s="802">
        <v>0</v>
      </c>
      <c r="AE220" s="965">
        <v>0</v>
      </c>
      <c r="AF220" s="960">
        <v>0</v>
      </c>
      <c r="AG220" s="795">
        <v>0</v>
      </c>
      <c r="AH220" s="794">
        <v>0</v>
      </c>
      <c r="AI220" s="802">
        <v>0</v>
      </c>
      <c r="AK220" s="803">
        <v>0</v>
      </c>
      <c r="AL220" s="803">
        <v>0</v>
      </c>
      <c r="AM220" s="803">
        <v>0</v>
      </c>
      <c r="AN220" s="804">
        <v>0</v>
      </c>
      <c r="AO220" s="804">
        <v>0</v>
      </c>
      <c r="AP220" s="805">
        <v>0</v>
      </c>
      <c r="AR220" s="805">
        <v>0</v>
      </c>
      <c r="AS220" s="805">
        <v>0</v>
      </c>
      <c r="AU220" s="831">
        <v>0</v>
      </c>
      <c r="AW220" s="759" t="s">
        <v>717</v>
      </c>
      <c r="AX220" s="1173">
        <f t="shared" si="4"/>
        <v>0</v>
      </c>
    </row>
    <row r="221" spans="1:51" s="820" customFormat="1" ht="14.4" thickBot="1" x14ac:dyDescent="0.3">
      <c r="A221" s="759"/>
      <c r="B221" s="759"/>
      <c r="C221" s="966" t="s">
        <v>1166</v>
      </c>
      <c r="D221" s="967"/>
      <c r="E221" s="967"/>
      <c r="F221" s="967"/>
      <c r="G221" s="968">
        <v>107287.64000000001</v>
      </c>
      <c r="H221" s="968">
        <v>132532.41866666666</v>
      </c>
      <c r="I221" s="969">
        <v>100534.5</v>
      </c>
      <c r="J221" s="970">
        <v>340354.55866666662</v>
      </c>
      <c r="K221" s="971"/>
      <c r="M221" s="763"/>
      <c r="N221" s="972">
        <v>58035.299999999996</v>
      </c>
      <c r="O221" s="968">
        <v>67937.146666666667</v>
      </c>
      <c r="P221" s="968">
        <v>54950</v>
      </c>
      <c r="Q221" s="973">
        <v>180922.44666666668</v>
      </c>
      <c r="R221" s="763"/>
      <c r="S221" s="972">
        <v>18578</v>
      </c>
      <c r="T221" s="968">
        <v>26384</v>
      </c>
      <c r="U221" s="968">
        <v>16858</v>
      </c>
      <c r="V221" s="968">
        <v>61820</v>
      </c>
      <c r="W221" s="974">
        <v>242742.44666666668</v>
      </c>
      <c r="Y221" s="763"/>
      <c r="Z221" s="972">
        <v>0</v>
      </c>
      <c r="AA221" s="968">
        <v>0</v>
      </c>
      <c r="AB221" s="968">
        <v>0</v>
      </c>
      <c r="AC221" s="974">
        <v>0</v>
      </c>
      <c r="AE221" s="763"/>
      <c r="AF221" s="972">
        <v>0</v>
      </c>
      <c r="AG221" s="968">
        <v>0</v>
      </c>
      <c r="AH221" s="968">
        <v>0</v>
      </c>
      <c r="AI221" s="974">
        <v>0</v>
      </c>
      <c r="AK221" s="975">
        <v>2624133.6473200005</v>
      </c>
      <c r="AL221" s="976">
        <v>0</v>
      </c>
      <c r="AM221" s="976">
        <v>0</v>
      </c>
      <c r="AN221" s="976">
        <v>0</v>
      </c>
      <c r="AO221" s="976">
        <v>0</v>
      </c>
      <c r="AP221" s="977">
        <v>2624133.6473200005</v>
      </c>
      <c r="AR221" s="975">
        <v>0</v>
      </c>
      <c r="AS221" s="977">
        <v>2624133.6473200005</v>
      </c>
    </row>
    <row r="222" spans="1:51" s="820" customFormat="1" ht="14.4" thickBot="1" x14ac:dyDescent="0.3">
      <c r="A222" s="759"/>
      <c r="B222" s="759"/>
      <c r="C222" s="978" t="s">
        <v>1167</v>
      </c>
      <c r="D222" s="979"/>
      <c r="E222" s="980" t="s">
        <v>67</v>
      </c>
      <c r="F222" s="980"/>
      <c r="G222" s="981">
        <v>137347.64000000001</v>
      </c>
      <c r="H222" s="982">
        <v>170193.35200000001</v>
      </c>
      <c r="I222" s="982">
        <v>126538.5</v>
      </c>
      <c r="J222" s="983">
        <v>434079.49199999997</v>
      </c>
      <c r="K222" s="984"/>
      <c r="M222" s="763"/>
      <c r="N222" s="985">
        <v>78873.299999999988</v>
      </c>
      <c r="O222" s="982">
        <v>94426.08</v>
      </c>
      <c r="P222" s="982">
        <v>73904</v>
      </c>
      <c r="Q222" s="983">
        <v>247203.38</v>
      </c>
      <c r="R222" s="763"/>
      <c r="S222" s="985">
        <v>25196</v>
      </c>
      <c r="T222" s="982">
        <v>34207</v>
      </c>
      <c r="U222" s="982">
        <v>21659</v>
      </c>
      <c r="V222" s="986">
        <v>81062</v>
      </c>
      <c r="W222" s="987">
        <v>328265.38</v>
      </c>
      <c r="Y222" s="763"/>
      <c r="Z222" s="988">
        <v>0</v>
      </c>
      <c r="AA222" s="989">
        <v>0</v>
      </c>
      <c r="AB222" s="990">
        <v>0</v>
      </c>
      <c r="AC222" s="987">
        <v>0</v>
      </c>
      <c r="AE222" s="763"/>
      <c r="AF222" s="988">
        <v>0</v>
      </c>
      <c r="AG222" s="989">
        <v>0</v>
      </c>
      <c r="AH222" s="990">
        <v>0</v>
      </c>
      <c r="AI222" s="987">
        <v>0</v>
      </c>
      <c r="AK222" s="991">
        <v>3346752.8833200005</v>
      </c>
      <c r="AL222" s="992">
        <v>0</v>
      </c>
      <c r="AM222" s="992">
        <v>0</v>
      </c>
      <c r="AN222" s="993">
        <v>0</v>
      </c>
      <c r="AO222" s="993">
        <v>0</v>
      </c>
      <c r="AP222" s="994">
        <v>3346752.8833200005</v>
      </c>
      <c r="AR222" s="994">
        <v>0</v>
      </c>
      <c r="AS222" s="994">
        <v>3346752.8833200005</v>
      </c>
    </row>
    <row r="223" spans="1:51" s="820" customFormat="1" ht="14.4" thickBot="1" x14ac:dyDescent="0.3">
      <c r="A223" s="759"/>
      <c r="B223" s="759"/>
      <c r="C223" s="995"/>
      <c r="D223" s="996"/>
      <c r="E223" s="997"/>
      <c r="F223" s="997"/>
      <c r="G223" s="997"/>
      <c r="H223" s="997"/>
      <c r="I223" s="997"/>
      <c r="J223" s="997"/>
      <c r="K223" s="997"/>
      <c r="L223" s="997"/>
      <c r="M223" s="997"/>
      <c r="N223" s="997"/>
      <c r="O223" s="997"/>
      <c r="P223" s="997"/>
      <c r="Q223" s="997"/>
      <c r="R223" s="763"/>
      <c r="S223" s="997"/>
      <c r="T223" s="997"/>
      <c r="U223" s="997"/>
      <c r="V223" s="997"/>
      <c r="W223" s="997"/>
      <c r="X223" s="997"/>
      <c r="Y223" s="763"/>
      <c r="Z223" s="997"/>
      <c r="AA223" s="997"/>
      <c r="AB223" s="997"/>
      <c r="AC223" s="997"/>
      <c r="AD223" s="997"/>
      <c r="AE223" s="763"/>
      <c r="AF223" s="997"/>
      <c r="AG223" s="997"/>
      <c r="AH223" s="997"/>
      <c r="AI223" s="997"/>
      <c r="AJ223" s="997"/>
      <c r="AK223" s="997"/>
      <c r="AL223" s="997"/>
      <c r="AM223" s="997"/>
      <c r="AN223" s="997"/>
      <c r="AO223" s="997"/>
      <c r="AP223" s="997"/>
      <c r="AQ223" s="997"/>
      <c r="AR223" s="997"/>
      <c r="AS223" s="997"/>
      <c r="AT223" s="997"/>
      <c r="AU223" s="997"/>
    </row>
    <row r="224" spans="1:51" s="820" customFormat="1" ht="14.4" thickBot="1" x14ac:dyDescent="0.3">
      <c r="A224" s="759"/>
      <c r="B224" s="759"/>
      <c r="C224" s="1555" t="s">
        <v>1281</v>
      </c>
      <c r="D224" s="1556"/>
      <c r="E224" s="1556"/>
      <c r="F224" s="1557"/>
      <c r="G224" s="997"/>
      <c r="H224" s="997"/>
      <c r="I224" s="997"/>
      <c r="J224" s="998">
        <v>521350.5</v>
      </c>
      <c r="K224" s="763"/>
      <c r="M224" s="763"/>
      <c r="N224" s="997"/>
      <c r="O224" s="997"/>
      <c r="P224" s="997"/>
      <c r="Q224" s="997"/>
      <c r="R224" s="763"/>
      <c r="S224" s="997"/>
      <c r="T224" s="997"/>
      <c r="U224" s="997"/>
      <c r="V224" s="997"/>
      <c r="W224" s="997"/>
      <c r="Y224" s="763"/>
      <c r="Z224" s="999">
        <v>0</v>
      </c>
      <c r="AA224" s="1000">
        <v>0</v>
      </c>
      <c r="AB224" s="1001">
        <v>0</v>
      </c>
      <c r="AC224" s="839">
        <v>0</v>
      </c>
      <c r="AE224" s="763"/>
      <c r="AF224" s="999">
        <v>0</v>
      </c>
      <c r="AG224" s="1000">
        <v>0</v>
      </c>
      <c r="AH224" s="1001">
        <v>0</v>
      </c>
      <c r="AI224" s="839">
        <v>0</v>
      </c>
      <c r="AK224" s="1002">
        <v>4019612.355</v>
      </c>
      <c r="AL224" s="1002">
        <v>0</v>
      </c>
      <c r="AM224" s="1002">
        <v>0</v>
      </c>
      <c r="AN224" s="1003">
        <v>0</v>
      </c>
      <c r="AO224" s="1003">
        <v>0</v>
      </c>
      <c r="AP224" s="843">
        <v>4019612.355</v>
      </c>
      <c r="AR224" s="843">
        <v>0</v>
      </c>
      <c r="AS224" s="843">
        <v>4019612.355</v>
      </c>
      <c r="AU224" s="759"/>
    </row>
    <row r="225" spans="1:47" s="820" customFormat="1" ht="14.4" thickBot="1" x14ac:dyDescent="0.3">
      <c r="A225" s="759"/>
      <c r="B225" s="759"/>
      <c r="C225" s="995"/>
      <c r="D225" s="996"/>
      <c r="E225" s="997"/>
      <c r="F225" s="997"/>
      <c r="G225" s="997"/>
      <c r="H225" s="997"/>
      <c r="I225" s="997"/>
      <c r="J225" s="997"/>
      <c r="K225" s="997"/>
      <c r="L225" s="997"/>
      <c r="M225" s="997"/>
      <c r="N225" s="997"/>
      <c r="O225" s="997"/>
      <c r="P225" s="997"/>
      <c r="Q225" s="997"/>
      <c r="R225" s="763"/>
      <c r="S225" s="997"/>
      <c r="T225" s="997"/>
      <c r="U225" s="997"/>
      <c r="V225" s="997"/>
      <c r="W225" s="997"/>
      <c r="X225" s="997"/>
      <c r="Y225" s="763"/>
      <c r="Z225" s="997"/>
      <c r="AA225" s="997"/>
      <c r="AB225" s="997"/>
      <c r="AC225" s="997"/>
      <c r="AD225" s="997"/>
      <c r="AE225" s="763"/>
      <c r="AF225" s="997"/>
      <c r="AG225" s="997"/>
      <c r="AH225" s="997"/>
      <c r="AI225" s="997"/>
      <c r="AJ225" s="997"/>
      <c r="AK225" s="997"/>
      <c r="AL225" s="997"/>
      <c r="AM225" s="997"/>
      <c r="AN225" s="997"/>
      <c r="AO225" s="997"/>
      <c r="AP225" s="997"/>
      <c r="AQ225" s="997"/>
      <c r="AR225" s="997"/>
      <c r="AS225" s="997"/>
      <c r="AT225" s="997"/>
      <c r="AU225" s="997"/>
    </row>
    <row r="226" spans="1:47" s="820" customFormat="1" ht="14.4" thickBot="1" x14ac:dyDescent="0.3">
      <c r="A226" s="759"/>
      <c r="B226" s="759"/>
      <c r="C226" s="5" t="s">
        <v>718</v>
      </c>
      <c r="D226" s="1171"/>
      <c r="E226" s="1171"/>
      <c r="F226" s="5" t="s">
        <v>718</v>
      </c>
      <c r="G226" s="1172">
        <f>SUM(G228:G230)+G105+G110+G126+G175+G214</f>
        <v>29620.529803018486</v>
      </c>
      <c r="H226" s="1172">
        <f t="shared" ref="H226:I226" si="5">SUM(H228:H230)+H105+H110+H126+H175+H214</f>
        <v>41231.109210814364</v>
      </c>
      <c r="I226" s="1172">
        <f t="shared" si="5"/>
        <v>27585.368986167177</v>
      </c>
      <c r="J226" s="998">
        <f>SUBTOTAL(9,G226:I226)</f>
        <v>98437.008000000016</v>
      </c>
      <c r="K226" s="763"/>
      <c r="M226" s="763"/>
      <c r="N226" s="997"/>
      <c r="O226" s="997"/>
      <c r="P226" s="997"/>
      <c r="Q226" s="997"/>
      <c r="R226" s="763"/>
      <c r="S226" s="997"/>
      <c r="T226" s="997"/>
      <c r="U226" s="997"/>
      <c r="V226" s="997"/>
      <c r="W226" s="997"/>
      <c r="Y226" s="763"/>
      <c r="Z226" s="999">
        <v>0</v>
      </c>
      <c r="AA226" s="1000">
        <v>0</v>
      </c>
      <c r="AB226" s="1001">
        <v>0</v>
      </c>
      <c r="AC226" s="839">
        <v>0</v>
      </c>
      <c r="AE226" s="763"/>
      <c r="AF226" s="999">
        <v>0</v>
      </c>
      <c r="AG226" s="1000">
        <v>0</v>
      </c>
      <c r="AH226" s="1001">
        <v>0</v>
      </c>
      <c r="AI226" s="839">
        <v>0</v>
      </c>
      <c r="AK226" s="1002">
        <f>672859.47168+AK105+AK110+AK126+AK175+AK214</f>
        <v>758949.33168000006</v>
      </c>
      <c r="AL226" s="1002">
        <v>0</v>
      </c>
      <c r="AM226" s="1002">
        <v>0</v>
      </c>
      <c r="AN226" s="1003">
        <v>0</v>
      </c>
      <c r="AO226" s="1003">
        <v>0</v>
      </c>
      <c r="AP226" s="843">
        <v>672859.47168000019</v>
      </c>
      <c r="AR226" s="843">
        <v>0</v>
      </c>
      <c r="AS226" s="843">
        <v>672859.47168000019</v>
      </c>
      <c r="AU226" s="759"/>
    </row>
    <row r="227" spans="1:47" s="820" customFormat="1" ht="14.4" thickBot="1" x14ac:dyDescent="0.3">
      <c r="A227" s="759"/>
      <c r="B227" s="759"/>
      <c r="C227" s="995"/>
      <c r="D227" s="996"/>
      <c r="E227" s="997"/>
      <c r="F227" s="997"/>
      <c r="G227" s="997"/>
      <c r="H227" s="997"/>
      <c r="I227" s="997"/>
      <c r="J227" s="997"/>
      <c r="K227" s="997"/>
      <c r="L227" s="997"/>
      <c r="M227" s="997"/>
      <c r="N227" s="997"/>
      <c r="O227" s="997"/>
      <c r="P227" s="997"/>
      <c r="Q227" s="997"/>
      <c r="R227" s="763"/>
      <c r="S227" s="997"/>
      <c r="T227" s="997"/>
      <c r="U227" s="997"/>
      <c r="V227" s="997"/>
      <c r="W227" s="997"/>
      <c r="X227" s="997"/>
      <c r="Y227" s="763"/>
      <c r="Z227" s="997"/>
      <c r="AA227" s="997"/>
      <c r="AB227" s="997"/>
      <c r="AC227" s="997"/>
      <c r="AD227" s="997"/>
      <c r="AE227" s="763"/>
      <c r="AF227" s="997"/>
      <c r="AG227" s="997"/>
      <c r="AH227" s="997"/>
      <c r="AI227" s="997"/>
      <c r="AJ227" s="997"/>
      <c r="AK227" s="997"/>
      <c r="AL227" s="997"/>
      <c r="AM227" s="997"/>
      <c r="AN227" s="997"/>
      <c r="AO227" s="997"/>
      <c r="AP227" s="997"/>
      <c r="AQ227" s="997"/>
      <c r="AR227" s="997"/>
      <c r="AS227" s="997"/>
      <c r="AT227" s="997"/>
      <c r="AU227" s="997"/>
    </row>
    <row r="228" spans="1:47" s="820" customFormat="1" ht="14.4" thickBot="1" x14ac:dyDescent="0.3">
      <c r="A228" s="759"/>
      <c r="B228" s="759"/>
      <c r="C228" s="1555" t="s">
        <v>1282</v>
      </c>
      <c r="D228" s="1556"/>
      <c r="E228" s="1556"/>
      <c r="F228" s="1557"/>
      <c r="G228" s="999">
        <v>3960.8554660951377</v>
      </c>
      <c r="H228" s="1004">
        <v>4723.2177761505509</v>
      </c>
      <c r="I228" s="1005">
        <v>3303.4270424551655</v>
      </c>
      <c r="J228" s="998">
        <v>11987.500284700855</v>
      </c>
      <c r="K228" s="763" t="s">
        <v>806</v>
      </c>
      <c r="M228" s="763"/>
      <c r="N228" s="999">
        <v>2571.2085963093605</v>
      </c>
      <c r="O228" s="1000">
        <v>3104.7777730001599</v>
      </c>
      <c r="P228" s="1001">
        <v>2284.1114131418135</v>
      </c>
      <c r="Q228" s="835">
        <v>7960.0977824513338</v>
      </c>
      <c r="R228" s="763"/>
      <c r="S228" s="999">
        <v>1063.9483846797355</v>
      </c>
      <c r="T228" s="1000">
        <v>1106.1685586749632</v>
      </c>
      <c r="U228" s="1001">
        <v>715.7324734429061</v>
      </c>
      <c r="V228" s="1006">
        <v>2885.8494167976046</v>
      </c>
      <c r="W228" s="839">
        <v>10845.947199248938</v>
      </c>
      <c r="Y228" s="763"/>
      <c r="Z228" s="999">
        <v>0</v>
      </c>
      <c r="AA228" s="1000">
        <v>0</v>
      </c>
      <c r="AB228" s="1001">
        <v>0</v>
      </c>
      <c r="AC228" s="839">
        <v>0</v>
      </c>
      <c r="AE228" s="763"/>
      <c r="AF228" s="999">
        <v>0</v>
      </c>
      <c r="AG228" s="1000">
        <v>0</v>
      </c>
      <c r="AH228" s="1001">
        <v>0</v>
      </c>
      <c r="AI228" s="839">
        <v>0</v>
      </c>
      <c r="AK228" s="1002">
        <v>92423.627195043591</v>
      </c>
      <c r="AL228" s="1002">
        <v>0</v>
      </c>
      <c r="AM228" s="1002">
        <v>0</v>
      </c>
      <c r="AN228" s="1003">
        <v>0</v>
      </c>
      <c r="AO228" s="1003">
        <v>0</v>
      </c>
      <c r="AP228" s="843">
        <v>92423.627195043591</v>
      </c>
      <c r="AR228" s="843">
        <v>0</v>
      </c>
      <c r="AS228" s="843">
        <v>92423.627195043591</v>
      </c>
      <c r="AU228" s="759"/>
    </row>
    <row r="229" spans="1:47" s="820" customFormat="1" ht="14.4" thickBot="1" x14ac:dyDescent="0.3">
      <c r="A229" s="759"/>
      <c r="B229" s="759"/>
      <c r="C229" s="1555" t="s">
        <v>1283</v>
      </c>
      <c r="D229" s="1556"/>
      <c r="E229" s="1556"/>
      <c r="F229" s="1557"/>
      <c r="G229" s="999">
        <v>2082.6608686502987</v>
      </c>
      <c r="H229" s="1004">
        <v>2848.4544055446886</v>
      </c>
      <c r="I229" s="1005">
        <v>1924.6367888395898</v>
      </c>
      <c r="J229" s="998">
        <v>6855.7520630345771</v>
      </c>
      <c r="K229" s="763" t="s">
        <v>850</v>
      </c>
      <c r="M229" s="763"/>
      <c r="N229" s="999">
        <v>1618.2389547027951</v>
      </c>
      <c r="O229" s="1000">
        <v>2220.7811521489716</v>
      </c>
      <c r="P229" s="1001">
        <v>1526.5608625988725</v>
      </c>
      <c r="Q229" s="835">
        <v>5365.5809694506388</v>
      </c>
      <c r="R229" s="763"/>
      <c r="S229" s="999">
        <v>266.59024151272286</v>
      </c>
      <c r="T229" s="1000">
        <v>466.63344687106309</v>
      </c>
      <c r="U229" s="1001">
        <v>249.50112346703548</v>
      </c>
      <c r="V229" s="1006">
        <v>982.72481185082142</v>
      </c>
      <c r="W229" s="839">
        <v>6348.3057813014602</v>
      </c>
      <c r="Y229" s="763"/>
      <c r="Z229" s="999">
        <v>0</v>
      </c>
      <c r="AA229" s="1000">
        <v>0</v>
      </c>
      <c r="AB229" s="1001" t="e">
        <v>#VALUE!</v>
      </c>
      <c r="AC229" s="839" t="e">
        <v>#VALUE!</v>
      </c>
      <c r="AE229" s="763"/>
      <c r="AF229" s="999">
        <v>0</v>
      </c>
      <c r="AG229" s="1000">
        <v>0</v>
      </c>
      <c r="AH229" s="1001">
        <v>0</v>
      </c>
      <c r="AI229" s="839">
        <v>0</v>
      </c>
      <c r="AK229" s="1002">
        <v>52857.848405996592</v>
      </c>
      <c r="AL229" s="1002">
        <v>0</v>
      </c>
      <c r="AM229" s="1002">
        <v>0</v>
      </c>
      <c r="AN229" s="1003">
        <v>0</v>
      </c>
      <c r="AO229" s="1003" t="e">
        <v>#VALUE!</v>
      </c>
      <c r="AP229" s="843">
        <v>52857.848405996592</v>
      </c>
      <c r="AR229" s="843">
        <v>0</v>
      </c>
      <c r="AS229" s="843">
        <v>52857.848405996592</v>
      </c>
      <c r="AU229" s="759"/>
    </row>
    <row r="230" spans="1:47" s="820" customFormat="1" ht="14.4" thickBot="1" x14ac:dyDescent="0.3">
      <c r="A230" s="759"/>
      <c r="B230" s="759"/>
      <c r="C230" s="1555" t="s">
        <v>1284</v>
      </c>
      <c r="D230" s="1556"/>
      <c r="E230" s="1556"/>
      <c r="F230" s="1557"/>
      <c r="G230" s="999">
        <v>21570.01346827305</v>
      </c>
      <c r="H230" s="1004">
        <v>26645.437029119126</v>
      </c>
      <c r="I230" s="1005">
        <v>20212.305154872422</v>
      </c>
      <c r="J230" s="998">
        <v>68427.75565226459</v>
      </c>
      <c r="K230" s="763" t="s">
        <v>766</v>
      </c>
      <c r="M230" s="763"/>
      <c r="N230" s="999">
        <v>11667.906970786818</v>
      </c>
      <c r="O230" s="1000">
        <v>13658.65787145697</v>
      </c>
      <c r="P230" s="1001">
        <v>11047.612195417887</v>
      </c>
      <c r="Q230" s="835">
        <v>36374.177037661677</v>
      </c>
      <c r="R230" s="763"/>
      <c r="S230" s="999">
        <v>3735.0780594444677</v>
      </c>
      <c r="T230" s="1000">
        <v>5304.4622413813568</v>
      </c>
      <c r="U230" s="1001">
        <v>3389.2747295787944</v>
      </c>
      <c r="V230" s="1006">
        <v>12428.815030404619</v>
      </c>
      <c r="W230" s="839">
        <v>48802.992068066298</v>
      </c>
      <c r="Y230" s="763"/>
      <c r="Z230" s="999">
        <v>0</v>
      </c>
      <c r="AA230" s="1000">
        <v>0</v>
      </c>
      <c r="AB230" s="1001" t="e">
        <v>#VALUE!</v>
      </c>
      <c r="AC230" s="839" t="e">
        <v>#VALUE!</v>
      </c>
      <c r="AE230" s="763"/>
      <c r="AF230" s="999">
        <v>0</v>
      </c>
      <c r="AG230" s="1000">
        <v>0</v>
      </c>
      <c r="AH230" s="1001">
        <v>0</v>
      </c>
      <c r="AI230" s="839">
        <v>0</v>
      </c>
      <c r="AK230" s="1002">
        <v>527577.99607896002</v>
      </c>
      <c r="AL230" s="1002">
        <v>0</v>
      </c>
      <c r="AM230" s="1002">
        <v>0</v>
      </c>
      <c r="AN230" s="1003">
        <v>0</v>
      </c>
      <c r="AO230" s="1003" t="e">
        <v>#VALUE!</v>
      </c>
      <c r="AP230" s="843">
        <v>527577.99607896002</v>
      </c>
      <c r="AR230" s="843">
        <v>0</v>
      </c>
      <c r="AS230" s="843">
        <v>527577.99607896002</v>
      </c>
      <c r="AU230" s="759"/>
    </row>
    <row r="231" spans="1:47" s="820" customFormat="1" ht="14.4" thickBot="1" x14ac:dyDescent="0.3">
      <c r="A231" s="759"/>
      <c r="B231" s="759"/>
      <c r="C231" s="995"/>
      <c r="D231" s="996"/>
      <c r="E231" s="997"/>
      <c r="F231" s="997"/>
      <c r="G231" s="997"/>
      <c r="H231" s="997"/>
      <c r="I231" s="997"/>
      <c r="J231" s="997"/>
      <c r="K231" s="997"/>
      <c r="L231" s="997"/>
      <c r="M231" s="997"/>
      <c r="N231" s="997"/>
      <c r="O231" s="997"/>
      <c r="P231" s="997"/>
      <c r="Q231" s="997"/>
      <c r="R231" s="763"/>
      <c r="S231" s="997"/>
      <c r="T231" s="997"/>
      <c r="U231" s="997"/>
      <c r="V231" s="997"/>
      <c r="W231" s="997"/>
      <c r="X231" s="997"/>
      <c r="Y231" s="763"/>
      <c r="Z231" s="997"/>
      <c r="AA231" s="997"/>
      <c r="AB231" s="997"/>
      <c r="AC231" s="997"/>
      <c r="AD231" s="997"/>
      <c r="AE231" s="763"/>
      <c r="AF231" s="997"/>
      <c r="AG231" s="997"/>
      <c r="AH231" s="997"/>
      <c r="AI231" s="997"/>
      <c r="AJ231" s="997"/>
      <c r="AK231" s="997"/>
      <c r="AL231" s="997"/>
      <c r="AM231" s="997"/>
      <c r="AN231" s="997"/>
      <c r="AO231" s="997"/>
      <c r="AP231" s="997"/>
      <c r="AQ231" s="997"/>
      <c r="AR231" s="997"/>
      <c r="AS231" s="997"/>
      <c r="AT231" s="997"/>
      <c r="AU231" s="997"/>
    </row>
    <row r="232" spans="1:47" s="820" customFormat="1" ht="14.4" thickBot="1" x14ac:dyDescent="0.3">
      <c r="A232" s="759"/>
      <c r="B232" s="759"/>
      <c r="C232" s="1189" t="s">
        <v>800</v>
      </c>
      <c r="D232" s="1171"/>
      <c r="E232" s="1171"/>
      <c r="F232" s="1369" t="s">
        <v>67</v>
      </c>
      <c r="G232" s="999">
        <v>164961.16980301851</v>
      </c>
      <c r="H232" s="1004">
        <v>204410.46121081436</v>
      </c>
      <c r="I232" s="1005">
        <v>151978.86898616719</v>
      </c>
      <c r="J232" s="998">
        <v>521350.5</v>
      </c>
      <c r="K232" s="763"/>
      <c r="M232" s="763"/>
      <c r="N232" s="999">
        <v>94730.654521798962</v>
      </c>
      <c r="O232" s="1000">
        <v>113410.2967966061</v>
      </c>
      <c r="P232" s="1001">
        <v>88762.284471158579</v>
      </c>
      <c r="Q232" s="835">
        <v>296903.23578956362</v>
      </c>
      <c r="R232" s="1007"/>
      <c r="S232" s="1008">
        <v>30261.616685636924</v>
      </c>
      <c r="T232" s="1000">
        <v>41084.264246927385</v>
      </c>
      <c r="U232" s="1001">
        <v>26013.508326488736</v>
      </c>
      <c r="V232" s="1006">
        <v>97359.389259053045</v>
      </c>
      <c r="W232" s="839">
        <v>394262.62504861667</v>
      </c>
      <c r="Y232" s="763"/>
      <c r="Z232" s="999">
        <v>0</v>
      </c>
      <c r="AA232" s="1000">
        <v>0</v>
      </c>
      <c r="AB232" s="1001" t="e">
        <v>#VALUE!</v>
      </c>
      <c r="AC232" s="839" t="e">
        <v>#VALUE!</v>
      </c>
      <c r="AE232" s="763"/>
      <c r="AF232" s="999">
        <v>0</v>
      </c>
      <c r="AG232" s="1000">
        <v>0</v>
      </c>
      <c r="AH232" s="1001">
        <v>0</v>
      </c>
      <c r="AI232" s="839">
        <v>0</v>
      </c>
      <c r="AK232" s="1002">
        <v>4019612.355</v>
      </c>
      <c r="AL232" s="1002">
        <v>0</v>
      </c>
      <c r="AM232" s="1002">
        <v>0</v>
      </c>
      <c r="AN232" s="1003">
        <v>0</v>
      </c>
      <c r="AO232" s="1003" t="e">
        <v>#VALUE!</v>
      </c>
      <c r="AP232" s="843">
        <v>4019612.355</v>
      </c>
      <c r="AR232" s="843">
        <v>0</v>
      </c>
      <c r="AS232" s="843">
        <v>4019612.355</v>
      </c>
      <c r="AU232" s="759"/>
    </row>
    <row r="233" spans="1:47" s="820" customFormat="1" x14ac:dyDescent="0.25">
      <c r="A233" s="759"/>
      <c r="B233" s="759"/>
      <c r="C233" s="995"/>
      <c r="D233" s="996"/>
      <c r="E233" s="997"/>
      <c r="F233" s="997"/>
      <c r="G233" s="997"/>
      <c r="H233" s="997"/>
      <c r="I233" s="997"/>
      <c r="J233" s="997"/>
      <c r="K233" s="997"/>
      <c r="L233" s="997"/>
      <c r="M233" s="997"/>
      <c r="N233" s="997"/>
      <c r="O233" s="997"/>
      <c r="P233" s="997"/>
      <c r="Q233" s="1007">
        <v>0.56948873318346027</v>
      </c>
      <c r="R233" s="763"/>
      <c r="S233" s="997"/>
      <c r="T233" s="997"/>
      <c r="U233" s="997"/>
      <c r="V233" s="1007">
        <v>0.1867445974618861</v>
      </c>
      <c r="W233" s="997"/>
      <c r="X233" s="997"/>
      <c r="Y233" s="763"/>
      <c r="Z233" s="997"/>
      <c r="AA233" s="997"/>
      <c r="AB233" s="997"/>
      <c r="AC233" s="997"/>
      <c r="AD233" s="997"/>
      <c r="AE233" s="763"/>
      <c r="AF233" s="997"/>
      <c r="AG233" s="997"/>
      <c r="AH233" s="997"/>
      <c r="AI233" s="997"/>
      <c r="AJ233" s="997"/>
      <c r="AK233" s="997"/>
      <c r="AL233" s="997"/>
      <c r="AM233" s="997"/>
      <c r="AN233" s="997"/>
      <c r="AO233" s="997"/>
      <c r="AP233" s="997"/>
      <c r="AQ233" s="997"/>
      <c r="AR233" s="997"/>
      <c r="AS233" s="997"/>
      <c r="AT233" s="997"/>
      <c r="AU233" s="997"/>
    </row>
    <row r="234" spans="1:47" s="820" customFormat="1" ht="14.4" thickBot="1" x14ac:dyDescent="0.3">
      <c r="A234" s="759"/>
      <c r="B234" s="759"/>
      <c r="E234" s="1009"/>
      <c r="F234" s="1009"/>
      <c r="G234" s="763"/>
      <c r="H234" s="763"/>
      <c r="I234" s="761"/>
      <c r="J234" s="762"/>
      <c r="K234" s="761"/>
      <c r="M234" s="763"/>
      <c r="N234" s="762"/>
      <c r="O234" s="762"/>
      <c r="P234" s="762"/>
      <c r="Q234" s="763"/>
      <c r="R234" s="763"/>
      <c r="S234" s="762"/>
      <c r="T234" s="762"/>
      <c r="U234" s="761"/>
      <c r="V234" s="763"/>
      <c r="W234" s="763"/>
      <c r="Y234" s="763"/>
      <c r="Z234" s="762"/>
      <c r="AA234" s="762"/>
      <c r="AB234" s="761"/>
      <c r="AC234" s="1010"/>
      <c r="AE234" s="763"/>
      <c r="AF234" s="762"/>
      <c r="AG234" s="762"/>
      <c r="AH234" s="761"/>
      <c r="AI234" s="1010"/>
      <c r="AK234" s="759"/>
      <c r="AL234" s="759"/>
      <c r="AM234" s="759"/>
      <c r="AN234" s="759"/>
      <c r="AO234" s="759"/>
      <c r="AP234" s="759"/>
      <c r="AS234" s="1009"/>
    </row>
    <row r="235" spans="1:47" s="820" customFormat="1" ht="14.4" thickBot="1" x14ac:dyDescent="0.3">
      <c r="E235" s="1009"/>
      <c r="F235" s="1009"/>
      <c r="G235" s="1011">
        <v>137347.64000000001</v>
      </c>
      <c r="H235" s="1012">
        <v>262488.83733333333</v>
      </c>
      <c r="I235" s="1012">
        <v>126538.5</v>
      </c>
      <c r="J235" s="1013">
        <v>434079.49199999997</v>
      </c>
      <c r="K235" s="761"/>
      <c r="M235" s="763"/>
      <c r="N235" s="1011">
        <v>0</v>
      </c>
      <c r="O235" s="1012">
        <v>0</v>
      </c>
      <c r="P235" s="1012">
        <v>0</v>
      </c>
      <c r="Q235" s="1013">
        <v>0</v>
      </c>
      <c r="R235" s="763"/>
      <c r="S235" s="1011">
        <v>0</v>
      </c>
      <c r="T235" s="1012">
        <v>0</v>
      </c>
      <c r="U235" s="1012">
        <v>0</v>
      </c>
      <c r="V235" s="1012">
        <v>0</v>
      </c>
      <c r="W235" s="1014">
        <v>0</v>
      </c>
      <c r="Y235" s="763"/>
      <c r="Z235" s="1011">
        <v>0</v>
      </c>
      <c r="AA235" s="1012">
        <v>0</v>
      </c>
      <c r="AB235" s="1012">
        <v>0</v>
      </c>
      <c r="AC235" s="1013">
        <v>0</v>
      </c>
      <c r="AE235" s="763"/>
      <c r="AF235" s="1011">
        <v>0</v>
      </c>
      <c r="AG235" s="1012">
        <v>0</v>
      </c>
      <c r="AH235" s="1012">
        <v>0</v>
      </c>
      <c r="AI235" s="1013">
        <v>0</v>
      </c>
      <c r="AK235" s="1012">
        <v>0</v>
      </c>
      <c r="AL235" s="1012">
        <v>0</v>
      </c>
      <c r="AM235" s="1012">
        <v>0</v>
      </c>
      <c r="AN235" s="1012">
        <v>0</v>
      </c>
      <c r="AO235" s="1012">
        <v>0</v>
      </c>
      <c r="AP235" s="1013">
        <v>0</v>
      </c>
      <c r="AR235" s="1015">
        <v>0</v>
      </c>
      <c r="AS235" s="1009"/>
    </row>
    <row r="236" spans="1:47" s="820" customFormat="1" ht="14.4" thickBot="1" x14ac:dyDescent="0.3">
      <c r="E236" s="1009"/>
      <c r="F236" s="1009"/>
      <c r="G236" s="761"/>
      <c r="H236" s="761"/>
      <c r="I236" s="761"/>
      <c r="J236" s="761"/>
      <c r="K236" s="761"/>
      <c r="M236" s="762"/>
      <c r="N236" s="762"/>
      <c r="O236" s="762"/>
      <c r="P236" s="762"/>
      <c r="Q236" s="762"/>
      <c r="R236" s="762"/>
      <c r="S236" s="761"/>
      <c r="T236" s="761"/>
      <c r="U236" s="761"/>
      <c r="V236" s="761"/>
      <c r="W236" s="763"/>
      <c r="Y236" s="762"/>
      <c r="Z236" s="761"/>
      <c r="AA236" s="761"/>
      <c r="AB236" s="761"/>
      <c r="AC236" s="1010"/>
      <c r="AE236" s="762"/>
      <c r="AF236" s="761"/>
      <c r="AG236" s="761"/>
      <c r="AH236" s="761"/>
      <c r="AI236" s="1010"/>
      <c r="AK236" s="759"/>
      <c r="AL236" s="759"/>
      <c r="AM236" s="759"/>
      <c r="AN236" s="759"/>
      <c r="AO236" s="759"/>
      <c r="AP236" s="1016"/>
      <c r="AS236" s="1009"/>
    </row>
    <row r="237" spans="1:47" s="820" customFormat="1" ht="14.4" thickBot="1" x14ac:dyDescent="0.35">
      <c r="C237" s="759"/>
      <c r="D237" s="761"/>
      <c r="E237" s="1017"/>
      <c r="F237" s="761"/>
      <c r="G237" s="1018">
        <v>0</v>
      </c>
      <c r="H237" s="1019">
        <v>-92295.485333333316</v>
      </c>
      <c r="I237" s="1019">
        <v>0</v>
      </c>
      <c r="J237" s="1014">
        <v>0</v>
      </c>
      <c r="K237" s="761"/>
      <c r="M237" s="762"/>
      <c r="N237" s="1018">
        <v>78873.299999999988</v>
      </c>
      <c r="O237" s="1019">
        <v>94426.08</v>
      </c>
      <c r="P237" s="1019">
        <v>73904</v>
      </c>
      <c r="Q237" s="1014">
        <v>247203.38</v>
      </c>
      <c r="R237" s="763"/>
      <c r="S237" s="1018">
        <v>25196</v>
      </c>
      <c r="T237" s="1019">
        <v>34207</v>
      </c>
      <c r="U237" s="1019">
        <v>21659</v>
      </c>
      <c r="V237" s="1019">
        <v>81062</v>
      </c>
      <c r="W237" s="1014">
        <v>328265.38</v>
      </c>
      <c r="Y237" s="762"/>
      <c r="Z237" s="1018">
        <v>0</v>
      </c>
      <c r="AA237" s="1019">
        <v>0</v>
      </c>
      <c r="AB237" s="1019">
        <v>0</v>
      </c>
      <c r="AC237" s="1014">
        <v>0</v>
      </c>
      <c r="AE237" s="762"/>
      <c r="AF237" s="1018">
        <v>0</v>
      </c>
      <c r="AG237" s="1019">
        <v>0</v>
      </c>
      <c r="AH237" s="1019">
        <v>0</v>
      </c>
      <c r="AI237" s="1014">
        <v>0</v>
      </c>
      <c r="AK237" s="1019">
        <v>3346752.8833200005</v>
      </c>
      <c r="AL237" s="1019">
        <v>0</v>
      </c>
      <c r="AM237" s="1019">
        <v>0</v>
      </c>
      <c r="AN237" s="1019">
        <v>0</v>
      </c>
      <c r="AO237" s="1019">
        <v>0</v>
      </c>
      <c r="AP237" s="1014">
        <v>3346752.8833200005</v>
      </c>
      <c r="AR237" s="1015">
        <v>0</v>
      </c>
      <c r="AS237" s="1009"/>
    </row>
    <row r="238" spans="1:47" s="820" customFormat="1" ht="14.4" thickBot="1" x14ac:dyDescent="0.35">
      <c r="C238" s="759"/>
      <c r="D238" s="761"/>
      <c r="E238" s="1017"/>
      <c r="F238" s="761"/>
      <c r="G238" s="1020"/>
      <c r="H238" s="1020"/>
      <c r="I238" s="1020"/>
      <c r="J238" s="1020"/>
      <c r="K238" s="761"/>
      <c r="M238" s="762"/>
      <c r="N238" s="1020"/>
      <c r="O238" s="1020"/>
      <c r="P238" s="1020"/>
      <c r="Q238" s="1020"/>
      <c r="R238" s="763"/>
      <c r="S238" s="1020"/>
      <c r="T238" s="1020"/>
      <c r="U238" s="1020"/>
      <c r="V238" s="1020"/>
      <c r="W238" s="1020"/>
      <c r="Y238" s="762"/>
      <c r="Z238" s="1020"/>
      <c r="AA238" s="1020"/>
      <c r="AB238" s="1020"/>
      <c r="AC238" s="1020"/>
      <c r="AE238" s="762"/>
      <c r="AF238" s="1020"/>
      <c r="AG238" s="1020"/>
      <c r="AH238" s="1020"/>
      <c r="AI238" s="1020"/>
      <c r="AK238" s="1020"/>
      <c r="AL238" s="1020"/>
      <c r="AM238" s="1020"/>
      <c r="AN238" s="1020"/>
      <c r="AO238" s="1020"/>
      <c r="AP238" s="1020"/>
      <c r="AS238" s="1009"/>
    </row>
    <row r="239" spans="1:47" s="820" customFormat="1" x14ac:dyDescent="0.3">
      <c r="C239" s="1021" t="s">
        <v>767</v>
      </c>
      <c r="D239" s="1022"/>
      <c r="E239" s="1017"/>
      <c r="F239" s="761" t="s">
        <v>767</v>
      </c>
      <c r="G239" s="1023">
        <v>16353</v>
      </c>
      <c r="H239" s="1024">
        <v>19124.933333333334</v>
      </c>
      <c r="I239" s="1024">
        <v>14532</v>
      </c>
      <c r="J239" s="1025">
        <v>50009.933333333334</v>
      </c>
      <c r="K239" s="761"/>
      <c r="M239" s="762"/>
      <c r="N239" s="762"/>
      <c r="O239" s="762"/>
      <c r="P239" s="1026">
        <v>30397.933333333334</v>
      </c>
      <c r="Q239" s="1027">
        <v>80407.866666666669</v>
      </c>
      <c r="S239" s="761"/>
      <c r="T239" s="761"/>
      <c r="U239" s="761"/>
      <c r="V239" s="1026">
        <v>13364</v>
      </c>
      <c r="W239" s="1027">
        <v>43761.933333333334</v>
      </c>
      <c r="Y239" s="762"/>
      <c r="Z239" s="761"/>
      <c r="AA239" s="761"/>
      <c r="AB239" s="761"/>
      <c r="AC239" s="1028">
        <v>0</v>
      </c>
      <c r="AE239" s="762"/>
      <c r="AF239" s="761"/>
      <c r="AG239" s="761"/>
      <c r="AH239" s="761"/>
      <c r="AI239" s="1028">
        <v>0</v>
      </c>
      <c r="AK239" s="759"/>
      <c r="AL239" s="759"/>
      <c r="AM239" s="759"/>
      <c r="AN239" s="759"/>
      <c r="AO239" s="759"/>
      <c r="AP239" s="1016">
        <v>0</v>
      </c>
      <c r="AS239" s="1009"/>
    </row>
    <row r="240" spans="1:47" s="820" customFormat="1" x14ac:dyDescent="0.3">
      <c r="C240" s="1029" t="s">
        <v>806</v>
      </c>
      <c r="D240" s="1022"/>
      <c r="E240" s="1017"/>
      <c r="F240" s="761" t="s">
        <v>806</v>
      </c>
      <c r="G240" s="1030">
        <v>7308.8554660951377</v>
      </c>
      <c r="H240" s="1031">
        <v>9091.2177761505518</v>
      </c>
      <c r="I240" s="1031">
        <v>5202.4270424551651</v>
      </c>
      <c r="J240" s="1032">
        <v>21602.500284700855</v>
      </c>
      <c r="K240" s="761"/>
      <c r="M240" s="762"/>
      <c r="N240" s="762"/>
      <c r="O240" s="762"/>
      <c r="P240" s="1033">
        <v>17155.097782451332</v>
      </c>
      <c r="Q240" s="1034">
        <v>38757.598067152183</v>
      </c>
      <c r="S240" s="761"/>
      <c r="T240" s="761"/>
      <c r="U240" s="761"/>
      <c r="V240" s="1033">
        <v>3875.8494167976046</v>
      </c>
      <c r="W240" s="1034">
        <v>21030.947199248938</v>
      </c>
      <c r="Y240" s="762"/>
      <c r="Z240" s="761"/>
      <c r="AA240" s="761"/>
      <c r="AB240" s="761"/>
      <c r="AC240" s="1035">
        <v>0</v>
      </c>
      <c r="AE240" s="762"/>
      <c r="AF240" s="761"/>
      <c r="AG240" s="761"/>
      <c r="AH240" s="761"/>
      <c r="AI240" s="1035">
        <v>0</v>
      </c>
      <c r="AK240" s="759"/>
      <c r="AL240" s="759"/>
      <c r="AM240" s="759"/>
      <c r="AN240" s="759"/>
      <c r="AO240" s="759"/>
      <c r="AP240" s="1036"/>
      <c r="AR240" s="1015"/>
      <c r="AS240" s="1009"/>
    </row>
    <row r="241" spans="1:45" s="820" customFormat="1" x14ac:dyDescent="0.3">
      <c r="C241" s="1029" t="s">
        <v>850</v>
      </c>
      <c r="D241" s="1022"/>
      <c r="E241" s="1017"/>
      <c r="F241" s="761" t="s">
        <v>850</v>
      </c>
      <c r="G241" s="1030">
        <v>12441.660868650299</v>
      </c>
      <c r="H241" s="1031">
        <v>17016.45440554469</v>
      </c>
      <c r="I241" s="1031">
        <v>11497.636788839591</v>
      </c>
      <c r="J241" s="1032">
        <v>40955.752063034583</v>
      </c>
      <c r="K241" s="1037"/>
      <c r="M241" s="763"/>
      <c r="N241" s="763"/>
      <c r="O241" s="763"/>
      <c r="P241" s="1033">
        <v>32053.580969450639</v>
      </c>
      <c r="Q241" s="1034">
        <v>73009.333032485214</v>
      </c>
      <c r="S241" s="761"/>
      <c r="T241" s="761"/>
      <c r="U241" s="762"/>
      <c r="V241" s="1033">
        <v>5870.7248118508214</v>
      </c>
      <c r="W241" s="1034">
        <v>37924.30578130146</v>
      </c>
      <c r="Y241" s="763"/>
      <c r="Z241" s="761"/>
      <c r="AA241" s="761"/>
      <c r="AB241" s="762"/>
      <c r="AC241" s="1035" t="e">
        <v>#VALUE!</v>
      </c>
      <c r="AE241" s="763"/>
      <c r="AF241" s="761"/>
      <c r="AG241" s="761"/>
      <c r="AH241" s="762"/>
      <c r="AI241" s="1035">
        <v>0</v>
      </c>
      <c r="AK241" s="759"/>
      <c r="AL241" s="759"/>
      <c r="AM241" s="759"/>
      <c r="AN241" s="759"/>
      <c r="AO241" s="759"/>
      <c r="AP241" s="1036">
        <v>-3346752.8833200005</v>
      </c>
      <c r="AS241" s="1009"/>
    </row>
    <row r="242" spans="1:45" s="820" customFormat="1" x14ac:dyDescent="0.3">
      <c r="C242" s="1029" t="s">
        <v>766</v>
      </c>
      <c r="D242" s="1022"/>
      <c r="E242" s="1017"/>
      <c r="F242" s="761" t="s">
        <v>766</v>
      </c>
      <c r="G242" s="1030">
        <v>80991.913468273036</v>
      </c>
      <c r="H242" s="1031">
        <v>101123.94369578578</v>
      </c>
      <c r="I242" s="1031">
        <v>74602.805154872418</v>
      </c>
      <c r="J242" s="1032">
        <v>256718.66231893125</v>
      </c>
      <c r="K242" s="762"/>
      <c r="L242" s="1038"/>
      <c r="M242" s="763"/>
      <c r="N242" s="763"/>
      <c r="O242" s="763"/>
      <c r="P242" s="1033">
        <v>137340.73837099498</v>
      </c>
      <c r="Q242" s="1034">
        <v>394059.40068992623</v>
      </c>
      <c r="S242" s="761"/>
      <c r="T242" s="761"/>
      <c r="U242" s="762"/>
      <c r="V242" s="1033">
        <v>46412.815030404621</v>
      </c>
      <c r="W242" s="1034">
        <v>183753.55340139961</v>
      </c>
      <c r="X242" s="1038"/>
      <c r="Y242" s="763"/>
      <c r="Z242" s="761"/>
      <c r="AA242" s="761"/>
      <c r="AB242" s="762"/>
      <c r="AC242" s="1035" t="e">
        <v>#VALUE!</v>
      </c>
      <c r="AD242" s="1038"/>
      <c r="AE242" s="763"/>
      <c r="AF242" s="761"/>
      <c r="AG242" s="761"/>
      <c r="AH242" s="762"/>
      <c r="AI242" s="1035">
        <v>0</v>
      </c>
      <c r="AJ242" s="1038"/>
      <c r="AK242" s="759"/>
      <c r="AL242" s="759"/>
      <c r="AM242" s="759"/>
      <c r="AN242" s="759"/>
      <c r="AO242" s="759"/>
      <c r="AP242" s="759"/>
      <c r="AQ242" s="1038"/>
      <c r="AS242" s="1009"/>
    </row>
    <row r="243" spans="1:45" s="1039" customFormat="1" ht="14.4" thickBot="1" x14ac:dyDescent="0.35">
      <c r="A243" s="820"/>
      <c r="B243" s="820"/>
      <c r="C243" s="1029" t="s">
        <v>914</v>
      </c>
      <c r="D243" s="1022"/>
      <c r="E243" s="1017"/>
      <c r="F243" s="761" t="s">
        <v>914</v>
      </c>
      <c r="G243" s="1030">
        <v>47865.74</v>
      </c>
      <c r="H243" s="1031">
        <v>58053.911999999997</v>
      </c>
      <c r="I243" s="1031">
        <v>46144</v>
      </c>
      <c r="J243" s="1032">
        <v>152063.652</v>
      </c>
      <c r="K243" s="761"/>
      <c r="L243" s="820"/>
      <c r="M243" s="763"/>
      <c r="N243" s="763"/>
      <c r="O243" s="763"/>
      <c r="P243" s="1033">
        <v>79955.885333333325</v>
      </c>
      <c r="Q243" s="1034">
        <v>232019.53733333334</v>
      </c>
      <c r="S243" s="761"/>
      <c r="T243" s="761"/>
      <c r="U243" s="762"/>
      <c r="V243" s="1033">
        <v>27836</v>
      </c>
      <c r="W243" s="1034">
        <v>107791.88533333332</v>
      </c>
      <c r="X243" s="820"/>
      <c r="Y243" s="763"/>
      <c r="Z243" s="761"/>
      <c r="AA243" s="761"/>
      <c r="AB243" s="762"/>
      <c r="AC243" s="1035">
        <v>0</v>
      </c>
      <c r="AD243" s="820"/>
      <c r="AE243" s="763"/>
      <c r="AF243" s="761"/>
      <c r="AG243" s="761"/>
      <c r="AH243" s="762"/>
      <c r="AI243" s="1035">
        <v>0</v>
      </c>
      <c r="AJ243" s="820"/>
      <c r="AK243" s="759"/>
      <c r="AL243" s="759"/>
      <c r="AM243" s="759"/>
      <c r="AN243" s="759"/>
      <c r="AO243" s="759"/>
      <c r="AP243" s="759"/>
      <c r="AQ243" s="820"/>
      <c r="AS243" s="1040"/>
    </row>
    <row r="244" spans="1:45" s="820" customFormat="1" ht="14.4" thickBot="1" x14ac:dyDescent="0.35">
      <c r="C244" s="1041"/>
      <c r="D244" s="1042"/>
      <c r="E244" s="1017"/>
      <c r="F244" s="1020"/>
      <c r="G244" s="1043">
        <v>164961.16980301848</v>
      </c>
      <c r="H244" s="1044">
        <v>204410.46121081436</v>
      </c>
      <c r="I244" s="1044">
        <v>151978.86898616719</v>
      </c>
      <c r="J244" s="894">
        <v>521350.5</v>
      </c>
      <c r="K244" s="761"/>
      <c r="M244" s="763"/>
      <c r="N244" s="763"/>
      <c r="O244" s="763"/>
      <c r="P244" s="1045">
        <v>296903.23578956362</v>
      </c>
      <c r="Q244" s="1046">
        <v>818253.73578956374</v>
      </c>
      <c r="S244" s="761"/>
      <c r="T244" s="761"/>
      <c r="U244" s="762"/>
      <c r="V244" s="1045">
        <v>97359.389259053045</v>
      </c>
      <c r="W244" s="1046">
        <v>394262.62504861667</v>
      </c>
      <c r="Y244" s="763"/>
      <c r="Z244" s="761"/>
      <c r="AA244" s="761"/>
      <c r="AB244" s="762"/>
      <c r="AC244" s="1045" t="e">
        <v>#VALUE!</v>
      </c>
      <c r="AE244" s="763"/>
      <c r="AF244" s="761"/>
      <c r="AG244" s="761"/>
      <c r="AH244" s="762"/>
      <c r="AI244" s="1045">
        <v>0</v>
      </c>
      <c r="AK244" s="759"/>
      <c r="AL244" s="759"/>
      <c r="AM244" s="759"/>
      <c r="AN244" s="759"/>
      <c r="AO244" s="759"/>
      <c r="AP244" s="759"/>
      <c r="AS244" s="1009"/>
    </row>
    <row r="245" spans="1:45" s="820" customFormat="1" x14ac:dyDescent="0.25">
      <c r="C245" s="759"/>
      <c r="D245" s="761"/>
      <c r="E245" s="761"/>
      <c r="F245" s="761"/>
      <c r="G245" s="761"/>
      <c r="H245" s="761"/>
      <c r="I245" s="761"/>
      <c r="J245" s="762"/>
      <c r="K245" s="761"/>
      <c r="M245" s="763"/>
      <c r="N245" s="763"/>
      <c r="O245" s="763"/>
      <c r="P245" s="763"/>
      <c r="S245" s="761"/>
      <c r="T245" s="761"/>
      <c r="U245" s="762"/>
      <c r="Y245" s="763"/>
      <c r="Z245" s="761"/>
      <c r="AA245" s="761"/>
      <c r="AB245" s="762"/>
      <c r="AE245" s="763"/>
      <c r="AF245" s="761"/>
      <c r="AG245" s="761"/>
      <c r="AH245" s="762"/>
      <c r="AK245" s="759"/>
      <c r="AL245" s="759"/>
      <c r="AM245" s="759"/>
      <c r="AN245" s="759"/>
      <c r="AO245" s="759"/>
      <c r="AP245" s="759"/>
      <c r="AS245" s="1009"/>
    </row>
    <row r="246" spans="1:45" s="820" customFormat="1" x14ac:dyDescent="0.25">
      <c r="A246" s="1039"/>
      <c r="B246" s="1039"/>
      <c r="C246" s="759"/>
      <c r="D246" s="761"/>
      <c r="E246" s="761"/>
      <c r="F246" s="761"/>
      <c r="G246" s="761"/>
      <c r="H246" s="761"/>
      <c r="I246" s="1047"/>
      <c r="J246" s="762"/>
      <c r="K246" s="761"/>
      <c r="M246" s="1020"/>
      <c r="N246" s="1020"/>
      <c r="O246" s="1020"/>
      <c r="P246" s="1020"/>
      <c r="S246" s="761"/>
      <c r="T246" s="761"/>
      <c r="U246" s="900"/>
      <c r="Y246" s="1020"/>
      <c r="Z246" s="761"/>
      <c r="AA246" s="761"/>
      <c r="AB246" s="900"/>
      <c r="AE246" s="1020"/>
      <c r="AF246" s="761"/>
      <c r="AG246" s="761"/>
      <c r="AH246" s="900"/>
      <c r="AK246" s="759"/>
      <c r="AL246" s="759"/>
      <c r="AM246" s="759"/>
      <c r="AN246" s="759"/>
      <c r="AO246" s="759"/>
      <c r="AP246" s="759"/>
      <c r="AS246" s="1009"/>
    </row>
    <row r="247" spans="1:45" s="820" customFormat="1" x14ac:dyDescent="0.25">
      <c r="C247" s="759"/>
      <c r="D247" s="761"/>
      <c r="E247" s="761"/>
      <c r="F247" s="761"/>
      <c r="G247" s="761"/>
      <c r="H247" s="761"/>
      <c r="I247" s="761"/>
      <c r="J247" s="762">
        <v>510184.50000000012</v>
      </c>
      <c r="K247" s="761"/>
      <c r="M247" s="762"/>
      <c r="N247" s="762"/>
      <c r="O247" s="762"/>
      <c r="P247" s="762"/>
      <c r="Q247" s="762"/>
      <c r="R247" s="762"/>
      <c r="S247" s="761"/>
      <c r="T247" s="761"/>
      <c r="U247" s="761"/>
      <c r="V247" s="763"/>
      <c r="W247" s="763"/>
      <c r="Y247" s="762"/>
      <c r="Z247" s="761"/>
      <c r="AA247" s="1048"/>
      <c r="AB247" s="761"/>
      <c r="AC247" s="762"/>
      <c r="AE247" s="762"/>
      <c r="AF247" s="761"/>
      <c r="AG247" s="1048"/>
      <c r="AH247" s="761"/>
      <c r="AI247" s="762"/>
      <c r="AK247" s="759"/>
      <c r="AL247" s="759"/>
      <c r="AM247" s="759"/>
      <c r="AN247" s="759"/>
      <c r="AO247" s="759"/>
      <c r="AP247" s="759"/>
      <c r="AS247" s="1009"/>
    </row>
    <row r="248" spans="1:45" x14ac:dyDescent="0.25">
      <c r="A248" s="820"/>
      <c r="B248" s="820"/>
      <c r="H248" s="759"/>
      <c r="I248" s="759"/>
      <c r="J248" s="759"/>
    </row>
    <row r="249" spans="1:45" x14ac:dyDescent="0.25">
      <c r="J249" s="762">
        <f>J247-J244</f>
        <v>-11165.999999999884</v>
      </c>
    </row>
  </sheetData>
  <sheetProtection algorithmName="SHA-512" hashValue="DInu8cYwTmeAlwmSAHjApYvPHZnkTFVNLQ55gofLLUdo+5OjJLaK6aHxHXND+V0+y6Ty0piqKoIhepce/5YERg==" saltValue="JLd3//ngaf2VLjFFfNyuQw==" spinCount="100000" sheet="1" objects="1" scenarios="1" autoFilter="0"/>
  <autoFilter ref="C5:AX222" xr:uid="{DB4CC33E-BA95-4E91-AAC8-305B498EBBB0}"/>
  <mergeCells count="13">
    <mergeCell ref="C229:F229"/>
    <mergeCell ref="C230:F230"/>
    <mergeCell ref="C26:F26"/>
    <mergeCell ref="C60:F60"/>
    <mergeCell ref="C61:F61"/>
    <mergeCell ref="C224:F224"/>
    <mergeCell ref="C228:F228"/>
    <mergeCell ref="AE4:AI4"/>
    <mergeCell ref="M3:W3"/>
    <mergeCell ref="G4:K4"/>
    <mergeCell ref="M4:Q4"/>
    <mergeCell ref="R4:V4"/>
    <mergeCell ref="Y4:AC4"/>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5" id="{E0CFCDA6-507B-494B-A781-D16F8A7307BA}">
            <x14:iconSet iconSet="3Arrows" custom="1">
              <x14:cfvo type="percent">
                <xm:f>0</xm:f>
              </x14:cfvo>
              <x14:cfvo type="num">
                <xm:f>0</xm:f>
              </x14:cfvo>
              <x14:cfvo type="num" gte="0">
                <xm:f>0</xm:f>
              </x14:cfvo>
              <x14:cfIcon iconSet="3Arrows" iconId="0"/>
              <x14:cfIcon iconSet="3Triangles" iconId="1"/>
              <x14:cfIcon iconSet="3Arrows" iconId="2"/>
            </x14:iconSet>
          </x14:cfRule>
          <xm:sqref>AS28</xm:sqref>
        </x14:conditionalFormatting>
        <x14:conditionalFormatting xmlns:xm="http://schemas.microsoft.com/office/excel/2006/main">
          <x14:cfRule type="iconSet" priority="6" id="{460D0E35-7770-4EB6-A5AF-6C71603D616D}">
            <x14:iconSet iconSet="3Arrows" custom="1">
              <x14:cfvo type="percent">
                <xm:f>0</xm:f>
              </x14:cfvo>
              <x14:cfvo type="num">
                <xm:f>0</xm:f>
              </x14:cfvo>
              <x14:cfvo type="num" gte="0">
                <xm:f>0</xm:f>
              </x14:cfvo>
              <x14:cfIcon iconSet="3Arrows" iconId="0"/>
              <x14:cfIcon iconSet="3Triangles" iconId="1"/>
              <x14:cfIcon iconSet="3Arrows" iconId="2"/>
            </x14:iconSet>
          </x14:cfRule>
          <xm:sqref>AS222 AS6:AS26 AS29:AS51 AS53:AS58 AS61:AS62 AS64:AS212</xm:sqref>
        </x14:conditionalFormatting>
        <x14:conditionalFormatting xmlns:xm="http://schemas.microsoft.com/office/excel/2006/main">
          <x14:cfRule type="iconSet" priority="4" id="{E9324CF2-8C56-44C3-9055-5C1EC1A10A70}">
            <x14:iconSet iconSet="3Arrows" custom="1">
              <x14:cfvo type="percent">
                <xm:f>0</xm:f>
              </x14:cfvo>
              <x14:cfvo type="num">
                <xm:f>0</xm:f>
              </x14:cfvo>
              <x14:cfvo type="num" gte="0">
                <xm:f>0</xm:f>
              </x14:cfvo>
              <x14:cfIcon iconSet="3Arrows" iconId="0"/>
              <x14:cfIcon iconSet="3Triangles" iconId="1"/>
              <x14:cfIcon iconSet="3Arrows" iconId="2"/>
            </x14:iconSet>
          </x14:cfRule>
          <xm:sqref>AS224 AS213:AS216 AS226 AS228:AS230 AS232</xm:sqref>
        </x14:conditionalFormatting>
        <x14:conditionalFormatting xmlns:xm="http://schemas.microsoft.com/office/excel/2006/main">
          <x14:cfRule type="iconSet" priority="3" id="{FA544023-B64E-4C7A-8C8C-A2EE09DBABE6}">
            <x14:iconSet iconSet="3Arrows" custom="1">
              <x14:cfvo type="percent">
                <xm:f>0</xm:f>
              </x14:cfvo>
              <x14:cfvo type="num">
                <xm:f>0</xm:f>
              </x14:cfvo>
              <x14:cfvo type="num" gte="0">
                <xm:f>0</xm:f>
              </x14:cfvo>
              <x14:cfIcon iconSet="3Arrows" iconId="0"/>
              <x14:cfIcon iconSet="3Triangles" iconId="1"/>
              <x14:cfIcon iconSet="3Arrows" iconId="2"/>
            </x14:iconSet>
          </x14:cfRule>
          <xm:sqref>AS52</xm:sqref>
        </x14:conditionalFormatting>
        <x14:conditionalFormatting xmlns:xm="http://schemas.microsoft.com/office/excel/2006/main">
          <x14:cfRule type="iconSet" priority="2" id="{BA165E70-8851-4FE3-843A-D56DAAD16495}">
            <x14:iconSet iconSet="3Arrows" custom="1">
              <x14:cfvo type="percent">
                <xm:f>0</xm:f>
              </x14:cfvo>
              <x14:cfvo type="num">
                <xm:f>0</xm:f>
              </x14:cfvo>
              <x14:cfvo type="num" gte="0">
                <xm:f>0</xm:f>
              </x14:cfvo>
              <x14:cfIcon iconSet="3Arrows" iconId="0"/>
              <x14:cfIcon iconSet="3Triangles" iconId="1"/>
              <x14:cfIcon iconSet="3Arrows" iconId="2"/>
            </x14:iconSet>
          </x14:cfRule>
          <xm:sqref>AS59</xm:sqref>
        </x14:conditionalFormatting>
        <x14:conditionalFormatting xmlns:xm="http://schemas.microsoft.com/office/excel/2006/main">
          <x14:cfRule type="iconSet" priority="1" id="{AAA7B354-A148-41E1-92F6-E86BE48B2162}">
            <x14:iconSet iconSet="3Arrows" custom="1">
              <x14:cfvo type="percent">
                <xm:f>0</xm:f>
              </x14:cfvo>
              <x14:cfvo type="num">
                <xm:f>0</xm:f>
              </x14:cfvo>
              <x14:cfvo type="num" gte="0">
                <xm:f>0</xm:f>
              </x14:cfvo>
              <x14:cfIcon iconSet="3Arrows" iconId="0"/>
              <x14:cfIcon iconSet="3Triangles" iconId="1"/>
              <x14:cfIcon iconSet="3Arrows" iconId="2"/>
            </x14:iconSet>
          </x14:cfRule>
          <xm:sqref>AS218:AS220</xm:sqref>
        </x14:conditionalFormatting>
        <x14:conditionalFormatting xmlns:xm="http://schemas.microsoft.com/office/excel/2006/main">
          <x14:cfRule type="iconSet" priority="7" id="{C279C4A3-7BCE-4333-934A-F63C725C0364}">
            <x14:iconSet iconSet="3Arrows" custom="1">
              <x14:cfvo type="percent">
                <xm:f>0</xm:f>
              </x14:cfvo>
              <x14:cfvo type="num">
                <xm:f>0</xm:f>
              </x14:cfvo>
              <x14:cfvo type="num" gte="0">
                <xm:f>0</xm:f>
              </x14:cfvo>
              <x14:cfIcon iconSet="3Arrows" iconId="0"/>
              <x14:cfIcon iconSet="3Triangles" iconId="1"/>
              <x14:cfIcon iconSet="3Arrows" iconId="2"/>
            </x14:iconSet>
          </x14:cfRule>
          <xm:sqref>G237:K238 M237:W238 AE237:AI238 Y237:AC238 AK237:AP238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D83CD-1DED-44AB-81FF-9B2D706C01DB}">
  <sheetPr codeName="Sheet18">
    <tabColor rgb="FF7030A0"/>
  </sheetPr>
  <dimension ref="A1:V54"/>
  <sheetViews>
    <sheetView workbookViewId="0">
      <selection activeCell="D17" sqref="D17"/>
    </sheetView>
  </sheetViews>
  <sheetFormatPr defaultColWidth="9.109375" defaultRowHeight="13.8" x14ac:dyDescent="0.3"/>
  <cols>
    <col min="1" max="1" width="9.109375" style="1087"/>
    <col min="2" max="2" width="26.6640625" style="1087" customWidth="1"/>
    <col min="3" max="5" width="16" style="1087" customWidth="1"/>
    <col min="6" max="6" width="16" style="1017" customWidth="1"/>
    <col min="7" max="7" width="16" style="1087" customWidth="1"/>
    <col min="8" max="14" width="16" style="1087" hidden="1" customWidth="1"/>
    <col min="15" max="15" width="15.44140625" style="1087" hidden="1" customWidth="1"/>
    <col min="16" max="16" width="13.88671875" style="1087" customWidth="1"/>
    <col min="17" max="17" width="14.33203125" style="1087" bestFit="1" customWidth="1"/>
    <col min="18" max="18" width="10.44140625" style="1087" customWidth="1"/>
    <col min="19" max="19" width="16.33203125" style="1087" customWidth="1"/>
    <col min="20" max="20" width="13.109375" style="1087" customWidth="1"/>
    <col min="21" max="21" width="16.6640625" style="1087" customWidth="1"/>
    <col min="22" max="22" width="14.33203125" style="1087" customWidth="1"/>
    <col min="23" max="16384" width="9.109375" style="1087"/>
  </cols>
  <sheetData>
    <row r="1" spans="1:19" s="534" customFormat="1" ht="15.6" x14ac:dyDescent="0.25">
      <c r="A1" s="1564" t="s">
        <v>1285</v>
      </c>
      <c r="B1" s="1564"/>
      <c r="C1" s="1564"/>
      <c r="D1" s="760"/>
    </row>
    <row r="2" spans="1:19" s="534" customFormat="1" x14ac:dyDescent="0.25">
      <c r="A2" s="1565" t="s">
        <v>1286</v>
      </c>
      <c r="B2" s="1565"/>
      <c r="C2" s="1565"/>
    </row>
    <row r="3" spans="1:19" s="534" customFormat="1" ht="14.4" thickBot="1" x14ac:dyDescent="0.3">
      <c r="B3" s="546"/>
    </row>
    <row r="4" spans="1:19" s="534" customFormat="1" ht="55.8" thickBot="1" x14ac:dyDescent="0.3">
      <c r="C4" s="1049" t="s">
        <v>1287</v>
      </c>
      <c r="D4" s="1050" t="s">
        <v>1288</v>
      </c>
      <c r="E4" s="1049" t="s">
        <v>1289</v>
      </c>
      <c r="F4" s="1051" t="s">
        <v>1290</v>
      </c>
      <c r="H4" s="1052" t="s">
        <v>1291</v>
      </c>
      <c r="I4" s="1053" t="s">
        <v>1292</v>
      </c>
      <c r="J4" s="1052" t="s">
        <v>1293</v>
      </c>
      <c r="K4" s="1053" t="s">
        <v>1294</v>
      </c>
      <c r="L4" s="1054" t="s">
        <v>1295</v>
      </c>
      <c r="M4" s="1055" t="s">
        <v>1296</v>
      </c>
      <c r="N4" s="1054" t="s">
        <v>1297</v>
      </c>
    </row>
    <row r="5" spans="1:19" s="534" customFormat="1" ht="14.4" thickBot="1" x14ac:dyDescent="0.3">
      <c r="A5" s="1566" t="s">
        <v>1298</v>
      </c>
      <c r="B5" s="1567"/>
      <c r="C5" s="1056">
        <v>11.14</v>
      </c>
      <c r="D5" s="1057">
        <v>800</v>
      </c>
      <c r="E5" s="1058">
        <v>264000</v>
      </c>
      <c r="F5" s="1059">
        <v>2942561</v>
      </c>
      <c r="G5" s="1060" t="s">
        <v>1299</v>
      </c>
      <c r="H5" s="1061">
        <v>0</v>
      </c>
      <c r="I5" s="1062">
        <v>0</v>
      </c>
      <c r="J5" s="1063">
        <v>0</v>
      </c>
      <c r="K5" s="1062">
        <v>0</v>
      </c>
      <c r="L5" s="1064">
        <v>800</v>
      </c>
      <c r="M5" s="1065">
        <v>264000</v>
      </c>
      <c r="N5" s="1064">
        <v>2942561</v>
      </c>
      <c r="R5" s="1066"/>
      <c r="S5" s="1066"/>
    </row>
    <row r="6" spans="1:19" s="534" customFormat="1" ht="14.4" thickBot="1" x14ac:dyDescent="0.3">
      <c r="A6" s="1562" t="s">
        <v>1300</v>
      </c>
      <c r="B6" s="1563"/>
      <c r="C6" s="1067"/>
      <c r="D6" s="1068"/>
      <c r="E6" s="1069"/>
      <c r="F6" s="1070">
        <v>2942561</v>
      </c>
      <c r="G6" s="1066"/>
      <c r="H6" s="1071"/>
      <c r="I6" s="1072"/>
      <c r="J6" s="1073"/>
      <c r="K6" s="1072">
        <v>0</v>
      </c>
      <c r="L6" s="1074"/>
      <c r="M6" s="1075"/>
      <c r="N6" s="1074">
        <v>2942561</v>
      </c>
      <c r="R6" s="1066"/>
    </row>
    <row r="7" spans="1:19" s="534" customFormat="1" ht="14.4" thickBot="1" x14ac:dyDescent="0.3">
      <c r="A7" s="1076"/>
      <c r="B7" s="1066"/>
      <c r="C7" s="1066"/>
      <c r="D7" s="1066"/>
      <c r="E7" s="1066"/>
      <c r="F7" s="1066"/>
      <c r="G7" s="1066"/>
      <c r="H7" s="1066"/>
      <c r="I7" s="1066"/>
      <c r="J7" s="1066"/>
      <c r="K7" s="1066"/>
      <c r="L7" s="1066"/>
      <c r="M7" s="1066"/>
      <c r="N7" s="1066"/>
      <c r="O7" s="1066"/>
      <c r="P7" s="1077">
        <v>173611.09900000002</v>
      </c>
      <c r="Q7" s="1078">
        <v>26483.099000000017</v>
      </c>
      <c r="R7" s="1066"/>
    </row>
    <row r="8" spans="1:19" s="534" customFormat="1" ht="14.4" thickBot="1" x14ac:dyDescent="0.3">
      <c r="A8" s="1566"/>
      <c r="B8" s="1567"/>
      <c r="C8" s="1056"/>
      <c r="D8" s="1079"/>
      <c r="E8" s="1080"/>
      <c r="F8" s="1059"/>
      <c r="G8" s="1077"/>
      <c r="H8" s="1081">
        <v>0</v>
      </c>
      <c r="I8" s="1082">
        <v>0</v>
      </c>
      <c r="J8" s="1083">
        <v>0</v>
      </c>
      <c r="K8" s="1084">
        <v>0</v>
      </c>
      <c r="L8" s="1085">
        <v>0</v>
      </c>
      <c r="M8" s="1086">
        <v>0</v>
      </c>
      <c r="N8" s="1085">
        <v>0</v>
      </c>
      <c r="P8" s="1077">
        <v>83333.327520000006</v>
      </c>
      <c r="R8" s="1077"/>
    </row>
    <row r="9" spans="1:19" s="534" customFormat="1" ht="14.4" thickBot="1" x14ac:dyDescent="0.3">
      <c r="A9" s="1562" t="s">
        <v>1301</v>
      </c>
      <c r="B9" s="1563"/>
      <c r="C9" s="1067"/>
      <c r="D9" s="1068"/>
      <c r="E9" s="1069"/>
      <c r="F9" s="1070">
        <v>2942561</v>
      </c>
      <c r="H9" s="1071"/>
      <c r="I9" s="1072"/>
      <c r="J9" s="1073"/>
      <c r="K9" s="1072">
        <v>0</v>
      </c>
      <c r="L9" s="1074"/>
      <c r="M9" s="1075"/>
      <c r="N9" s="1074">
        <v>2942561</v>
      </c>
      <c r="Q9" s="1066"/>
    </row>
    <row r="10" spans="1:19" ht="14.4" thickBot="1" x14ac:dyDescent="0.35">
      <c r="E10" s="1017"/>
      <c r="F10" s="1088">
        <v>2942561</v>
      </c>
      <c r="K10" s="1089"/>
      <c r="N10" s="1090">
        <v>0</v>
      </c>
    </row>
    <row r="11" spans="1:19" x14ac:dyDescent="0.3">
      <c r="A11" s="1091"/>
      <c r="D11" s="1017"/>
      <c r="E11" s="1089"/>
      <c r="K11" s="1089"/>
      <c r="N11" s="1089"/>
    </row>
    <row r="12" spans="1:19" ht="33" customHeight="1" x14ac:dyDescent="0.25">
      <c r="A12" s="1570" t="s">
        <v>1302</v>
      </c>
      <c r="B12" s="1571"/>
      <c r="C12" s="1092">
        <v>11.14</v>
      </c>
      <c r="D12" s="1093">
        <v>800</v>
      </c>
      <c r="E12" s="1094">
        <v>47520</v>
      </c>
      <c r="F12" s="1093">
        <v>529660.98</v>
      </c>
      <c r="G12" s="1095"/>
      <c r="K12" s="1089"/>
      <c r="N12" s="1089"/>
      <c r="P12" s="1089">
        <v>26483.048999999999</v>
      </c>
    </row>
    <row r="13" spans="1:19" x14ac:dyDescent="0.3">
      <c r="D13" s="1096"/>
      <c r="E13" s="1089"/>
      <c r="P13" s="1087">
        <v>-12712</v>
      </c>
    </row>
    <row r="14" spans="1:19" s="1095" customFormat="1" x14ac:dyDescent="0.25">
      <c r="B14" s="1097" t="s">
        <v>1303</v>
      </c>
      <c r="C14" s="1098"/>
      <c r="D14" s="1099">
        <v>0</v>
      </c>
      <c r="E14" s="1100">
        <v>0</v>
      </c>
      <c r="F14" s="1099"/>
      <c r="G14" s="1099"/>
      <c r="H14" s="1099"/>
      <c r="I14" s="1099"/>
    </row>
    <row r="15" spans="1:19" ht="14.4" thickBot="1" x14ac:dyDescent="0.3">
      <c r="C15" s="1101"/>
      <c r="D15" s="1102"/>
      <c r="F15" s="1087"/>
    </row>
    <row r="16" spans="1:19" ht="14.4" thickBot="1" x14ac:dyDescent="0.3">
      <c r="B16" s="1103" t="s">
        <v>1304</v>
      </c>
      <c r="C16" s="1101"/>
      <c r="D16" s="1104">
        <v>10.8</v>
      </c>
      <c r="F16" s="1105"/>
      <c r="G16" s="1106"/>
      <c r="H16" s="1105"/>
      <c r="I16" s="1106"/>
    </row>
    <row r="17" spans="1:21" ht="14.4" thickBot="1" x14ac:dyDescent="0.3">
      <c r="C17" s="1101"/>
      <c r="D17" s="1107" t="e">
        <v>#DIV/0!</v>
      </c>
      <c r="F17" s="1087"/>
    </row>
    <row r="18" spans="1:21" ht="28.2" thickBot="1" x14ac:dyDescent="0.3">
      <c r="A18" s="1108" t="s">
        <v>1305</v>
      </c>
      <c r="C18" s="917" t="s">
        <v>1306</v>
      </c>
      <c r="D18" s="782" t="s">
        <v>797</v>
      </c>
      <c r="F18" s="1109"/>
      <c r="G18" s="1110"/>
      <c r="H18" s="1109"/>
      <c r="I18" s="1110"/>
      <c r="J18" s="1110"/>
      <c r="K18" s="1109"/>
      <c r="L18" s="1109"/>
    </row>
    <row r="19" spans="1:21" x14ac:dyDescent="0.25">
      <c r="A19" s="1111">
        <v>0</v>
      </c>
      <c r="B19" s="1112" t="s">
        <v>1307</v>
      </c>
      <c r="C19" s="1113"/>
      <c r="D19" s="1114">
        <v>0</v>
      </c>
      <c r="E19" s="1089"/>
      <c r="F19" s="1115"/>
      <c r="G19" s="1115"/>
      <c r="H19" s="1115"/>
      <c r="I19" s="1115"/>
      <c r="J19" s="1115"/>
      <c r="K19" s="1089"/>
      <c r="L19" s="1116"/>
    </row>
    <row r="20" spans="1:21" x14ac:dyDescent="0.25">
      <c r="A20" s="1117">
        <v>0</v>
      </c>
      <c r="B20" s="1118" t="s">
        <v>1308</v>
      </c>
      <c r="C20" s="1119"/>
      <c r="D20" s="1114">
        <v>0</v>
      </c>
      <c r="E20" s="1089"/>
      <c r="F20" s="1115"/>
      <c r="G20" s="1115"/>
      <c r="H20" s="1115"/>
      <c r="I20" s="1115"/>
      <c r="J20" s="1115"/>
      <c r="K20" s="1089"/>
      <c r="L20" s="1116"/>
    </row>
    <row r="21" spans="1:21" x14ac:dyDescent="0.25">
      <c r="A21" s="1117">
        <v>0</v>
      </c>
      <c r="B21" s="1118" t="s">
        <v>1309</v>
      </c>
      <c r="C21" s="1119"/>
      <c r="D21" s="1114">
        <v>0</v>
      </c>
      <c r="E21" s="1089"/>
      <c r="F21" s="1115"/>
      <c r="G21" s="1115"/>
      <c r="H21" s="1115"/>
      <c r="I21" s="1115"/>
      <c r="J21" s="1115"/>
      <c r="K21" s="1089"/>
      <c r="L21" s="1116"/>
    </row>
    <row r="22" spans="1:21" x14ac:dyDescent="0.25">
      <c r="A22" s="1120"/>
      <c r="B22" s="1121" t="s">
        <v>1310</v>
      </c>
      <c r="C22" s="1122">
        <v>311520</v>
      </c>
      <c r="D22" s="1123">
        <f>C22*D16</f>
        <v>3364416</v>
      </c>
      <c r="E22" s="1089"/>
      <c r="F22" s="1115"/>
      <c r="G22" s="1115"/>
      <c r="H22" s="1115"/>
      <c r="I22" s="1115"/>
      <c r="J22" s="1115"/>
      <c r="K22" s="1089"/>
      <c r="L22" s="1116"/>
    </row>
    <row r="23" spans="1:21" ht="14.4" thickBot="1" x14ac:dyDescent="0.3">
      <c r="A23" s="1124">
        <v>0</v>
      </c>
      <c r="B23" s="1125" t="s">
        <v>1311</v>
      </c>
      <c r="C23" s="1119"/>
      <c r="D23" s="1114">
        <v>0</v>
      </c>
      <c r="E23" s="1089"/>
      <c r="F23" s="1115"/>
      <c r="G23" s="1115"/>
      <c r="H23" s="1115"/>
      <c r="I23" s="1115"/>
      <c r="J23" s="1115"/>
      <c r="K23" s="1089"/>
      <c r="L23" s="1116"/>
    </row>
    <row r="24" spans="1:21" ht="14.4" thickBot="1" x14ac:dyDescent="0.3">
      <c r="B24" s="1126" t="s">
        <v>800</v>
      </c>
      <c r="C24" s="1127">
        <v>311520</v>
      </c>
      <c r="D24" s="1128">
        <v>3364416</v>
      </c>
      <c r="E24" s="1129"/>
      <c r="F24" s="1116"/>
      <c r="G24" s="1116"/>
      <c r="H24" s="1116"/>
      <c r="I24" s="1116"/>
      <c r="J24" s="1116"/>
      <c r="K24" s="1129"/>
      <c r="L24" s="1116"/>
      <c r="M24" s="1130"/>
      <c r="O24" s="1131"/>
      <c r="P24" s="1132"/>
      <c r="Q24" s="1095"/>
    </row>
    <row r="25" spans="1:21" ht="14.4" thickBot="1" x14ac:dyDescent="0.3">
      <c r="C25" s="1115"/>
      <c r="D25" s="1090"/>
      <c r="E25" s="1089"/>
      <c r="F25" s="1089"/>
      <c r="G25" s="1089"/>
      <c r="H25" s="1089"/>
      <c r="I25" s="1089"/>
      <c r="J25" s="1089"/>
      <c r="K25" s="1089"/>
      <c r="L25" s="1089"/>
    </row>
    <row r="26" spans="1:21" ht="14.4" thickBot="1" x14ac:dyDescent="0.35">
      <c r="C26" s="1115"/>
      <c r="D26" s="1089"/>
      <c r="E26" s="1089"/>
      <c r="F26" s="1089"/>
      <c r="G26" s="1089"/>
      <c r="H26" s="1133"/>
      <c r="I26" s="1133"/>
      <c r="J26" s="1089"/>
      <c r="K26" s="1089"/>
      <c r="L26" s="1089"/>
      <c r="O26" s="1134"/>
    </row>
    <row r="27" spans="1:21" ht="15.75" customHeight="1" thickBot="1" x14ac:dyDescent="0.3">
      <c r="A27" s="1572" t="s">
        <v>1312</v>
      </c>
      <c r="B27" s="1573"/>
      <c r="C27" s="1135">
        <v>0</v>
      </c>
      <c r="D27" s="1127">
        <v>0</v>
      </c>
      <c r="E27" s="1089"/>
      <c r="F27" s="1115"/>
      <c r="G27" s="1116"/>
      <c r="H27" s="1115"/>
      <c r="I27" s="1116"/>
      <c r="J27" s="1116"/>
      <c r="K27" s="1089"/>
      <c r="L27" s="1116"/>
      <c r="M27" s="1116"/>
    </row>
    <row r="28" spans="1:21" ht="14.4" thickBot="1" x14ac:dyDescent="0.3">
      <c r="A28" s="1136"/>
      <c r="B28" s="1137"/>
      <c r="C28" s="1115"/>
      <c r="D28" s="1116"/>
      <c r="E28" s="1115"/>
      <c r="F28" s="1115"/>
      <c r="G28" s="1115"/>
      <c r="H28" s="1115"/>
      <c r="I28" s="1115"/>
      <c r="J28" s="1116"/>
    </row>
    <row r="29" spans="1:21" ht="15.75" customHeight="1" thickBot="1" x14ac:dyDescent="0.3">
      <c r="A29" s="1572" t="s">
        <v>1313</v>
      </c>
      <c r="B29" s="1573"/>
      <c r="C29" s="1138">
        <v>311520</v>
      </c>
      <c r="D29" s="1139">
        <v>3364416</v>
      </c>
      <c r="E29" s="1115"/>
      <c r="F29" s="1115"/>
      <c r="G29" s="1116"/>
      <c r="H29" s="1115"/>
      <c r="I29" s="1116"/>
      <c r="J29" s="1116"/>
      <c r="K29" s="1140"/>
      <c r="L29" s="1116"/>
    </row>
    <row r="30" spans="1:21" ht="15.75" customHeight="1" thickBot="1" x14ac:dyDescent="0.3">
      <c r="A30" s="1572" t="s">
        <v>1314</v>
      </c>
      <c r="B30" s="1573"/>
      <c r="C30" s="1138">
        <v>546.52631578947364</v>
      </c>
      <c r="D30" s="1089"/>
      <c r="E30" s="1089"/>
      <c r="F30" s="1089"/>
      <c r="G30" s="1089"/>
      <c r="H30" s="1115"/>
      <c r="I30" s="1115"/>
      <c r="J30" s="1115"/>
      <c r="K30" s="1115"/>
      <c r="L30" s="1116"/>
      <c r="M30" s="1140"/>
      <c r="N30" s="1140"/>
      <c r="O30" s="1140"/>
      <c r="P30" s="1140"/>
    </row>
    <row r="31" spans="1:21" ht="15.75" customHeight="1" thickBot="1" x14ac:dyDescent="0.35">
      <c r="A31" s="1572" t="s">
        <v>1315</v>
      </c>
      <c r="B31" s="1573"/>
      <c r="C31" s="1141">
        <v>47520</v>
      </c>
      <c r="D31" s="1142"/>
      <c r="F31" s="1133"/>
      <c r="G31" s="1115"/>
      <c r="H31" s="1115"/>
      <c r="I31" s="1116"/>
      <c r="J31" s="1115"/>
      <c r="K31" s="1116"/>
      <c r="L31" s="1115"/>
      <c r="M31" s="1115"/>
      <c r="N31" s="1115"/>
      <c r="O31" s="1089"/>
      <c r="P31" s="1089"/>
      <c r="Q31" s="1133"/>
      <c r="R31" s="1089"/>
      <c r="S31" s="1574" t="s">
        <v>1316</v>
      </c>
      <c r="T31" s="1575"/>
      <c r="U31" s="1143">
        <v>3364416</v>
      </c>
    </row>
    <row r="32" spans="1:21" x14ac:dyDescent="0.3">
      <c r="B32" s="1095"/>
      <c r="C32" s="1144"/>
      <c r="D32" s="1115"/>
      <c r="F32" s="1133"/>
      <c r="G32" s="1115"/>
      <c r="H32" s="1115"/>
      <c r="I32" s="1115"/>
      <c r="J32" s="1115"/>
      <c r="K32" s="1115"/>
      <c r="L32" s="1089"/>
      <c r="M32" s="1089"/>
      <c r="N32" s="1089"/>
      <c r="O32" s="1089"/>
      <c r="P32" s="1089"/>
      <c r="Q32" s="1133"/>
      <c r="R32" s="1089"/>
      <c r="U32" s="1101"/>
    </row>
    <row r="33" spans="2:22" ht="15" customHeight="1" thickBot="1" x14ac:dyDescent="0.35">
      <c r="C33" s="1101"/>
      <c r="D33" s="1089"/>
      <c r="E33" s="1077"/>
      <c r="F33" s="1133"/>
      <c r="G33" s="1089"/>
      <c r="H33" s="1089"/>
      <c r="I33" s="1133"/>
      <c r="J33" s="1133"/>
      <c r="K33" s="1133"/>
      <c r="L33" s="1133"/>
      <c r="M33" s="1133"/>
      <c r="N33" s="1133"/>
      <c r="O33" s="1133"/>
      <c r="P33" s="1133"/>
      <c r="Q33" s="1133"/>
      <c r="R33" s="1089"/>
      <c r="S33" s="1576" t="s">
        <v>1317</v>
      </c>
      <c r="T33" s="1576"/>
      <c r="U33" s="1101"/>
    </row>
    <row r="34" spans="2:22" ht="15" customHeight="1" x14ac:dyDescent="0.3">
      <c r="C34" s="1101"/>
      <c r="D34" s="1089"/>
      <c r="F34" s="1133"/>
      <c r="G34" s="1089"/>
      <c r="H34" s="1089"/>
      <c r="I34" s="1089"/>
      <c r="J34" s="1089"/>
      <c r="K34" s="1089"/>
      <c r="L34" s="1089"/>
      <c r="M34" s="1089"/>
      <c r="N34" s="1089"/>
      <c r="O34" s="1089"/>
      <c r="P34" s="1089"/>
      <c r="Q34" s="1116"/>
      <c r="R34" s="1089"/>
      <c r="S34" s="1568" t="s">
        <v>1318</v>
      </c>
      <c r="T34" s="1569"/>
      <c r="U34" s="1145">
        <v>104166</v>
      </c>
      <c r="V34" s="1146"/>
    </row>
    <row r="35" spans="2:22" ht="15" customHeight="1" x14ac:dyDescent="0.3">
      <c r="D35" s="1089"/>
      <c r="F35" s="1133"/>
      <c r="G35" s="1089"/>
      <c r="H35" s="1089"/>
      <c r="I35" s="1089"/>
      <c r="J35" s="1089"/>
      <c r="K35" s="1089"/>
      <c r="L35" s="1089"/>
      <c r="M35" s="1089"/>
      <c r="N35" s="1089"/>
      <c r="O35" s="1089"/>
      <c r="P35" s="1089"/>
      <c r="Q35" s="1089"/>
      <c r="R35" s="1089"/>
      <c r="S35" s="1568" t="s">
        <v>1318</v>
      </c>
      <c r="T35" s="1569"/>
      <c r="U35" s="1147">
        <v>0</v>
      </c>
      <c r="V35" s="1146"/>
    </row>
    <row r="36" spans="2:22" ht="15" customHeight="1" x14ac:dyDescent="0.3">
      <c r="C36" s="1101"/>
      <c r="D36" s="1089"/>
      <c r="F36" s="1133"/>
      <c r="G36" s="1089"/>
      <c r="H36" s="1089"/>
      <c r="I36" s="1089"/>
      <c r="J36" s="1089"/>
      <c r="K36" s="1148"/>
      <c r="L36" s="1148"/>
      <c r="M36" s="1148"/>
      <c r="N36" s="1148"/>
      <c r="O36" s="1148"/>
      <c r="P36" s="1148"/>
      <c r="Q36" s="1089"/>
      <c r="R36" s="1089"/>
      <c r="S36" s="1568" t="s">
        <v>1319</v>
      </c>
      <c r="T36" s="1569"/>
      <c r="U36" s="1147"/>
      <c r="V36" s="1146">
        <v>0</v>
      </c>
    </row>
    <row r="37" spans="2:22" ht="15" customHeight="1" thickBot="1" x14ac:dyDescent="0.35">
      <c r="C37" s="1101"/>
      <c r="D37" s="1089"/>
      <c r="F37" s="1133"/>
      <c r="G37" s="1089"/>
      <c r="H37" s="1089"/>
      <c r="I37" s="1089"/>
      <c r="J37" s="1089"/>
      <c r="K37" s="1148"/>
      <c r="L37" s="1148"/>
      <c r="M37" s="1148"/>
      <c r="N37" s="1148"/>
      <c r="O37" s="1148"/>
      <c r="P37" s="1148"/>
      <c r="Q37" s="1089"/>
      <c r="R37" s="1089"/>
      <c r="S37" s="1568" t="s">
        <v>1320</v>
      </c>
      <c r="T37" s="1569"/>
      <c r="U37" s="1149">
        <v>3640</v>
      </c>
      <c r="V37" s="1146"/>
    </row>
    <row r="38" spans="2:22" ht="15" customHeight="1" thickBot="1" x14ac:dyDescent="0.35">
      <c r="C38" s="1101"/>
      <c r="D38" s="1089"/>
      <c r="F38" s="1133"/>
      <c r="G38" s="1089"/>
      <c r="H38" s="1089"/>
      <c r="I38" s="1089"/>
      <c r="J38" s="1089"/>
      <c r="K38" s="1089"/>
      <c r="L38" s="1089"/>
      <c r="M38" s="1089"/>
      <c r="N38" s="1089"/>
      <c r="O38" s="1089"/>
      <c r="P38" s="1089"/>
      <c r="Q38" s="1148"/>
      <c r="R38" s="1148"/>
      <c r="S38" s="1568"/>
      <c r="T38" s="1569"/>
      <c r="U38" s="1149">
        <v>107806</v>
      </c>
      <c r="V38" s="1150"/>
    </row>
    <row r="39" spans="2:22" ht="14.4" thickBot="1" x14ac:dyDescent="0.35">
      <c r="B39" s="534"/>
      <c r="C39" s="534"/>
      <c r="D39" s="1066"/>
      <c r="E39" s="534"/>
      <c r="F39" s="1133"/>
      <c r="G39" s="1066"/>
      <c r="H39" s="1066"/>
      <c r="I39" s="1089"/>
      <c r="J39" s="1089"/>
      <c r="K39" s="1089"/>
      <c r="L39" s="1089"/>
      <c r="M39" s="1089"/>
      <c r="N39" s="1089"/>
      <c r="O39" s="1089"/>
      <c r="P39" s="1089"/>
      <c r="Q39" s="1146"/>
      <c r="R39" s="1146"/>
      <c r="S39" s="1136"/>
      <c r="T39" s="1136"/>
      <c r="U39" s="1101"/>
      <c r="V39" s="1146"/>
    </row>
    <row r="40" spans="2:22" ht="15.75" customHeight="1" thickBot="1" x14ac:dyDescent="0.35">
      <c r="B40" s="534"/>
      <c r="C40" s="534"/>
      <c r="D40" s="1066"/>
      <c r="E40" s="534"/>
      <c r="F40" s="1133"/>
      <c r="G40" s="1066"/>
      <c r="H40" s="1066"/>
      <c r="I40" s="1089"/>
      <c r="J40" s="1089"/>
      <c r="K40" s="1089"/>
      <c r="L40" s="1089"/>
      <c r="M40" s="1089"/>
      <c r="N40" s="1089"/>
      <c r="O40" s="1089"/>
      <c r="P40" s="1089"/>
      <c r="Q40" s="1089"/>
      <c r="R40" s="1089"/>
      <c r="S40" s="1579" t="s">
        <v>1321</v>
      </c>
      <c r="T40" s="1580"/>
      <c r="U40" s="1151">
        <v>3472222</v>
      </c>
      <c r="V40" s="1146"/>
    </row>
    <row r="41" spans="2:22" ht="14.4" thickBot="1" x14ac:dyDescent="0.35">
      <c r="B41" s="534"/>
      <c r="C41" s="534"/>
      <c r="D41" s="1066"/>
      <c r="E41" s="534"/>
      <c r="F41" s="1133"/>
      <c r="G41" s="1066"/>
      <c r="H41" s="1066"/>
      <c r="I41" s="1089"/>
      <c r="J41" s="1089"/>
      <c r="K41" s="1089"/>
      <c r="L41" s="1089"/>
      <c r="M41" s="1089"/>
      <c r="N41" s="1089"/>
      <c r="O41" s="1089"/>
      <c r="P41" s="1089"/>
      <c r="Q41" s="1089"/>
      <c r="R41" s="1089"/>
      <c r="S41" s="1152"/>
      <c r="T41" s="1152"/>
      <c r="U41" s="1115"/>
      <c r="V41" s="1146"/>
    </row>
    <row r="42" spans="2:22" ht="15.75" customHeight="1" thickBot="1" x14ac:dyDescent="0.35">
      <c r="B42" s="534"/>
      <c r="C42" s="534"/>
      <c r="D42" s="1066"/>
      <c r="E42" s="534"/>
      <c r="F42" s="1133"/>
      <c r="G42" s="1066"/>
      <c r="H42" s="1066"/>
      <c r="I42" s="1089"/>
      <c r="J42" s="1089"/>
      <c r="K42" s="1089"/>
      <c r="L42" s="1089"/>
      <c r="M42" s="1089"/>
      <c r="N42" s="1089"/>
      <c r="O42" s="1089"/>
      <c r="P42" s="1089"/>
      <c r="Q42" s="1089"/>
      <c r="R42" s="1089"/>
      <c r="S42" s="1579" t="s">
        <v>1322</v>
      </c>
      <c r="T42" s="1580"/>
      <c r="U42" s="1153">
        <v>0.97000019566721363</v>
      </c>
      <c r="V42" s="1154">
        <v>1.1433632132010179</v>
      </c>
    </row>
    <row r="43" spans="2:22" ht="14.4" thickBot="1" x14ac:dyDescent="0.35">
      <c r="B43" s="534"/>
      <c r="C43" s="534"/>
      <c r="D43" s="1066"/>
      <c r="E43" s="534"/>
      <c r="F43" s="1133"/>
      <c r="G43" s="1066"/>
      <c r="H43" s="1066"/>
      <c r="I43" s="1089"/>
      <c r="J43" s="1089"/>
      <c r="K43" s="1089"/>
      <c r="L43" s="1089"/>
      <c r="M43" s="1089"/>
      <c r="N43" s="1089"/>
      <c r="O43" s="1089"/>
      <c r="P43" s="1089"/>
      <c r="Q43" s="1089"/>
      <c r="R43" s="1089"/>
      <c r="S43" s="1152"/>
      <c r="T43" s="1152"/>
      <c r="U43" s="1115"/>
      <c r="V43" s="1146"/>
    </row>
    <row r="44" spans="2:22" ht="15.75" customHeight="1" thickBot="1" x14ac:dyDescent="0.35">
      <c r="D44" s="1089"/>
      <c r="F44" s="1133"/>
      <c r="G44" s="1089"/>
      <c r="H44" s="1089"/>
      <c r="I44" s="1089"/>
      <c r="J44" s="1089"/>
      <c r="K44" s="1089"/>
      <c r="L44" s="1089"/>
      <c r="M44" s="1089"/>
      <c r="N44" s="1089"/>
      <c r="O44" s="1089"/>
      <c r="P44" s="1089"/>
      <c r="Q44" s="1089"/>
      <c r="R44" s="1089"/>
      <c r="S44" s="1579" t="s">
        <v>1323</v>
      </c>
      <c r="T44" s="1580"/>
      <c r="U44" s="1155">
        <v>3472221.98</v>
      </c>
      <c r="V44" s="1146"/>
    </row>
    <row r="45" spans="2:22" ht="14.4" thickBot="1" x14ac:dyDescent="0.35">
      <c r="D45" s="1089"/>
      <c r="F45" s="1133"/>
      <c r="G45" s="1089"/>
      <c r="H45" s="1089"/>
      <c r="I45" s="1089"/>
      <c r="J45" s="1089"/>
      <c r="K45" s="1089"/>
      <c r="L45" s="1089"/>
      <c r="M45" s="1089"/>
      <c r="N45" s="1089"/>
      <c r="O45" s="1089"/>
      <c r="P45" s="1089"/>
      <c r="Q45" s="1089"/>
      <c r="R45" s="1089"/>
      <c r="S45" s="1152"/>
      <c r="T45" s="1152"/>
      <c r="U45" s="1115"/>
      <c r="V45" s="1146"/>
    </row>
    <row r="46" spans="2:22" ht="15.75" customHeight="1" thickBot="1" x14ac:dyDescent="0.35">
      <c r="D46" s="1089"/>
      <c r="F46" s="1133"/>
      <c r="G46" s="1089"/>
      <c r="H46" s="1089"/>
      <c r="I46" s="1089"/>
      <c r="J46" s="1089"/>
      <c r="K46" s="1089"/>
      <c r="L46" s="1089"/>
      <c r="M46" s="1089"/>
      <c r="N46" s="1089"/>
      <c r="O46" s="1089"/>
      <c r="P46" s="1089"/>
      <c r="Q46" s="1089"/>
      <c r="R46" s="1089"/>
      <c r="S46" s="1579" t="s">
        <v>1324</v>
      </c>
      <c r="T46" s="1580"/>
      <c r="U46" s="1135">
        <v>-2.0000000018626451E-2</v>
      </c>
      <c r="V46" s="1146">
        <v>-6.4201335447568217E-8</v>
      </c>
    </row>
    <row r="47" spans="2:22" x14ac:dyDescent="0.3">
      <c r="S47" s="1136"/>
      <c r="T47" s="1136"/>
      <c r="U47" s="1101"/>
      <c r="V47" s="1146"/>
    </row>
    <row r="48" spans="2:22" ht="15" customHeight="1" thickBot="1" x14ac:dyDescent="0.35">
      <c r="S48" s="1576" t="s">
        <v>1325</v>
      </c>
      <c r="T48" s="1576"/>
      <c r="U48" s="1115"/>
      <c r="V48" s="1146"/>
    </row>
    <row r="49" spans="19:22" ht="15" customHeight="1" x14ac:dyDescent="0.3">
      <c r="S49" s="1577"/>
      <c r="T49" s="1577"/>
      <c r="U49" s="1156"/>
      <c r="V49" s="1146"/>
    </row>
    <row r="50" spans="19:22" ht="15" customHeight="1" x14ac:dyDescent="0.3">
      <c r="S50" s="1577"/>
      <c r="T50" s="1577"/>
      <c r="U50" s="1113"/>
      <c r="V50" s="1146"/>
    </row>
    <row r="51" spans="19:22" ht="15" customHeight="1" thickBot="1" x14ac:dyDescent="0.35">
      <c r="S51" s="1577"/>
      <c r="T51" s="1577"/>
      <c r="U51" s="1157"/>
      <c r="V51" s="1146"/>
    </row>
    <row r="52" spans="19:22" ht="14.4" thickBot="1" x14ac:dyDescent="0.35">
      <c r="S52" s="1136"/>
      <c r="T52" s="1136"/>
      <c r="U52" s="1157">
        <v>0</v>
      </c>
      <c r="V52" s="1146"/>
    </row>
    <row r="53" spans="19:22" ht="14.4" thickBot="1" x14ac:dyDescent="0.35">
      <c r="S53" s="1136"/>
      <c r="T53" s="1136"/>
      <c r="U53" s="1101"/>
      <c r="V53" s="1146"/>
    </row>
    <row r="54" spans="19:22" ht="15" customHeight="1" thickBot="1" x14ac:dyDescent="0.35">
      <c r="S54" s="1578" t="s">
        <v>1326</v>
      </c>
      <c r="T54" s="1578"/>
      <c r="U54" s="1135">
        <v>3472221.98</v>
      </c>
      <c r="V54" s="1146"/>
    </row>
  </sheetData>
  <sheetProtection algorithmName="SHA-512" hashValue="epKUC3K5b5e/gotyePlBVsoQm5Ep3gatLduOPe8O+ZuZgar0pNQOorNMWBcPvMxQRnHlaV8/rvKO8CyQCTOsYg==" saltValue="MVFAazudm5oLVfaI0AVyGA==" spinCount="100000" sheet="1" objects="1" scenarios="1" autoFilter="0"/>
  <mergeCells count="27">
    <mergeCell ref="S50:T50"/>
    <mergeCell ref="S51:T51"/>
    <mergeCell ref="S54:T54"/>
    <mergeCell ref="S40:T40"/>
    <mergeCell ref="S42:T42"/>
    <mergeCell ref="S44:T44"/>
    <mergeCell ref="S46:T46"/>
    <mergeCell ref="S48:T48"/>
    <mergeCell ref="S49:T49"/>
    <mergeCell ref="S38:T38"/>
    <mergeCell ref="A12:B12"/>
    <mergeCell ref="A27:B27"/>
    <mergeCell ref="A29:B29"/>
    <mergeCell ref="A30:B30"/>
    <mergeCell ref="A31:B31"/>
    <mergeCell ref="S31:T31"/>
    <mergeCell ref="S33:T33"/>
    <mergeCell ref="S34:T34"/>
    <mergeCell ref="S35:T35"/>
    <mergeCell ref="S36:T36"/>
    <mergeCell ref="S37:T37"/>
    <mergeCell ref="A9:B9"/>
    <mergeCell ref="A1:C1"/>
    <mergeCell ref="A2:C2"/>
    <mergeCell ref="A5:B5"/>
    <mergeCell ref="A6:B6"/>
    <mergeCell ref="A8:B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B530A-5013-498B-8275-ACCD06914533}">
  <sheetPr codeName="Sheet20">
    <tabColor rgb="FF7030A0"/>
  </sheetPr>
  <dimension ref="A5:E110"/>
  <sheetViews>
    <sheetView topLeftCell="A5" workbookViewId="0">
      <selection activeCell="K38" sqref="K38"/>
    </sheetView>
  </sheetViews>
  <sheetFormatPr defaultRowHeight="13.2" x14ac:dyDescent="0.25"/>
  <cols>
    <col min="1" max="1" width="69.33203125" customWidth="1"/>
    <col min="2" max="2" width="12.88671875" customWidth="1"/>
    <col min="3" max="3" width="13.33203125" customWidth="1"/>
    <col min="4" max="4" width="12.6640625" customWidth="1"/>
    <col min="5" max="5" width="13.5546875" customWidth="1"/>
  </cols>
  <sheetData>
    <row r="5" spans="1:5" ht="29.25" customHeight="1" x14ac:dyDescent="0.25">
      <c r="A5" s="93" t="s">
        <v>1327</v>
      </c>
      <c r="B5" s="93"/>
      <c r="C5" s="94">
        <v>12345</v>
      </c>
      <c r="D5" s="95"/>
      <c r="E5" s="94">
        <v>6</v>
      </c>
    </row>
    <row r="6" spans="1:5" x14ac:dyDescent="0.25">
      <c r="A6" s="96" t="s">
        <v>1167</v>
      </c>
      <c r="B6" s="96"/>
      <c r="C6" s="97" t="s">
        <v>67</v>
      </c>
      <c r="D6" s="94">
        <v>6</v>
      </c>
      <c r="E6" s="98">
        <v>6</v>
      </c>
    </row>
    <row r="7" spans="1:5" x14ac:dyDescent="0.25">
      <c r="A7" s="99" t="s">
        <v>104</v>
      </c>
      <c r="B7" s="100">
        <v>8312014</v>
      </c>
      <c r="C7" s="100">
        <v>2014</v>
      </c>
      <c r="D7" s="100">
        <v>0</v>
      </c>
      <c r="E7" s="100">
        <v>0</v>
      </c>
    </row>
    <row r="8" spans="1:5" x14ac:dyDescent="0.25">
      <c r="A8" s="99" t="s">
        <v>102</v>
      </c>
      <c r="B8" s="100">
        <v>8312012</v>
      </c>
      <c r="C8" s="100">
        <v>2012</v>
      </c>
      <c r="D8" s="100">
        <v>0</v>
      </c>
      <c r="E8" s="100">
        <v>0</v>
      </c>
    </row>
    <row r="9" spans="1:5" x14ac:dyDescent="0.25">
      <c r="A9" s="99" t="s">
        <v>155</v>
      </c>
      <c r="B9" s="100">
        <v>8315414</v>
      </c>
      <c r="C9" s="100">
        <v>5414</v>
      </c>
      <c r="D9" s="100">
        <v>0</v>
      </c>
      <c r="E9" s="100">
        <v>0</v>
      </c>
    </row>
    <row r="10" spans="1:5" x14ac:dyDescent="0.25">
      <c r="A10" s="99" t="s">
        <v>77</v>
      </c>
      <c r="B10" s="100">
        <v>8312443</v>
      </c>
      <c r="C10" s="100">
        <v>2443</v>
      </c>
      <c r="D10" s="100" t="s">
        <v>806</v>
      </c>
      <c r="E10" s="100">
        <v>1</v>
      </c>
    </row>
    <row r="11" spans="1:5" x14ac:dyDescent="0.25">
      <c r="A11" s="99" t="s">
        <v>118</v>
      </c>
      <c r="B11" s="100">
        <v>8312442</v>
      </c>
      <c r="C11" s="100">
        <v>2442</v>
      </c>
      <c r="D11" s="100">
        <v>0</v>
      </c>
      <c r="E11" s="100">
        <v>0</v>
      </c>
    </row>
    <row r="12" spans="1:5" x14ac:dyDescent="0.25">
      <c r="A12" s="99" t="s">
        <v>150</v>
      </c>
      <c r="B12" s="100">
        <v>8314011</v>
      </c>
      <c r="C12" s="100">
        <v>4011</v>
      </c>
      <c r="D12" s="100">
        <v>0</v>
      </c>
      <c r="E12" s="100">
        <v>0</v>
      </c>
    </row>
    <row r="13" spans="1:5" x14ac:dyDescent="0.25">
      <c r="A13" s="99" t="s">
        <v>130</v>
      </c>
      <c r="B13" s="100">
        <v>8312629</v>
      </c>
      <c r="C13" s="100">
        <v>2629</v>
      </c>
      <c r="D13" s="100" t="s">
        <v>850</v>
      </c>
      <c r="E13" s="100">
        <v>1</v>
      </c>
    </row>
    <row r="14" spans="1:5" x14ac:dyDescent="0.25">
      <c r="A14" s="99" t="s">
        <v>127</v>
      </c>
      <c r="B14" s="100">
        <v>8312509</v>
      </c>
      <c r="C14" s="100">
        <v>2509</v>
      </c>
      <c r="D14" s="100" t="s">
        <v>850</v>
      </c>
      <c r="E14" s="100">
        <v>1</v>
      </c>
    </row>
    <row r="15" spans="1:5" x14ac:dyDescent="0.25">
      <c r="A15" s="99" t="s">
        <v>460</v>
      </c>
      <c r="B15" s="100" t="s">
        <v>808</v>
      </c>
      <c r="C15" s="100">
        <v>1014</v>
      </c>
      <c r="D15" s="100" t="s">
        <v>767</v>
      </c>
      <c r="E15" s="100">
        <v>2</v>
      </c>
    </row>
    <row r="16" spans="1:5" x14ac:dyDescent="0.25">
      <c r="A16" s="99" t="s">
        <v>70</v>
      </c>
      <c r="B16" s="100">
        <v>8312005</v>
      </c>
      <c r="C16" s="100">
        <v>2005</v>
      </c>
      <c r="D16" s="100" t="s">
        <v>806</v>
      </c>
      <c r="E16" s="100">
        <v>0</v>
      </c>
    </row>
    <row r="17" spans="1:5" x14ac:dyDescent="0.25">
      <c r="A17" s="99" t="s">
        <v>110</v>
      </c>
      <c r="B17" s="100">
        <v>8312021</v>
      </c>
      <c r="C17" s="100">
        <v>2021</v>
      </c>
      <c r="D17" s="100" t="s">
        <v>850</v>
      </c>
      <c r="E17" s="100">
        <v>1</v>
      </c>
    </row>
    <row r="18" spans="1:5" x14ac:dyDescent="0.25">
      <c r="A18" s="99" t="s">
        <v>123</v>
      </c>
      <c r="B18" s="100">
        <v>8312464</v>
      </c>
      <c r="C18" s="100">
        <v>2464</v>
      </c>
      <c r="D18" s="100" t="s">
        <v>850</v>
      </c>
      <c r="E18" s="100">
        <v>1</v>
      </c>
    </row>
    <row r="19" spans="1:5" x14ac:dyDescent="0.25">
      <c r="A19" s="99" t="s">
        <v>95</v>
      </c>
      <c r="B19" s="100">
        <v>8312004</v>
      </c>
      <c r="C19" s="100">
        <v>2004</v>
      </c>
      <c r="D19" s="100" t="s">
        <v>850</v>
      </c>
      <c r="E19" s="100">
        <v>1</v>
      </c>
    </row>
    <row r="20" spans="1:5" x14ac:dyDescent="0.25">
      <c r="A20" s="99" t="s">
        <v>71</v>
      </c>
      <c r="B20" s="100">
        <v>8312405</v>
      </c>
      <c r="C20" s="100">
        <v>2405</v>
      </c>
      <c r="D20" s="100" t="s">
        <v>806</v>
      </c>
      <c r="E20" s="100">
        <v>1</v>
      </c>
    </row>
    <row r="21" spans="1:5" x14ac:dyDescent="0.25">
      <c r="A21" s="99" t="s">
        <v>101</v>
      </c>
      <c r="B21" s="100">
        <v>8312011</v>
      </c>
      <c r="C21" s="100">
        <v>2011</v>
      </c>
      <c r="D21" s="100" t="s">
        <v>850</v>
      </c>
      <c r="E21" s="100">
        <v>1</v>
      </c>
    </row>
    <row r="22" spans="1:5" x14ac:dyDescent="0.25">
      <c r="A22" s="99" t="s">
        <v>142</v>
      </c>
      <c r="B22" s="100">
        <v>8315201</v>
      </c>
      <c r="C22" s="100">
        <v>5201</v>
      </c>
      <c r="D22" s="100" t="s">
        <v>850</v>
      </c>
      <c r="E22" s="100">
        <v>1</v>
      </c>
    </row>
    <row r="23" spans="1:5" x14ac:dyDescent="0.25">
      <c r="A23" s="99" t="s">
        <v>115</v>
      </c>
      <c r="B23" s="100">
        <v>8312026</v>
      </c>
      <c r="C23" s="100">
        <v>2026</v>
      </c>
      <c r="D23" s="100" t="s">
        <v>850</v>
      </c>
      <c r="E23" s="100">
        <v>1</v>
      </c>
    </row>
    <row r="24" spans="1:5" x14ac:dyDescent="0.25">
      <c r="A24" s="99" t="s">
        <v>107</v>
      </c>
      <c r="B24" s="100">
        <v>8312018</v>
      </c>
      <c r="C24" s="100">
        <v>2018</v>
      </c>
      <c r="D24" s="100" t="s">
        <v>850</v>
      </c>
      <c r="E24" s="100">
        <v>1</v>
      </c>
    </row>
    <row r="25" spans="1:5" x14ac:dyDescent="0.25">
      <c r="A25" s="92" t="s">
        <v>163</v>
      </c>
      <c r="B25" s="1221" t="s">
        <v>359</v>
      </c>
      <c r="C25" s="1221" t="s">
        <v>359</v>
      </c>
      <c r="D25" s="1277">
        <v>0</v>
      </c>
      <c r="E25" s="100">
        <v>0</v>
      </c>
    </row>
    <row r="26" spans="1:5" x14ac:dyDescent="0.25">
      <c r="A26" s="99" t="s">
        <v>128</v>
      </c>
      <c r="B26" s="100">
        <v>8312512</v>
      </c>
      <c r="C26" s="100">
        <v>2512</v>
      </c>
      <c r="D26" s="100" t="s">
        <v>850</v>
      </c>
      <c r="E26" s="100">
        <v>1</v>
      </c>
    </row>
    <row r="27" spans="1:5" x14ac:dyDescent="0.25">
      <c r="A27" s="99" t="s">
        <v>121</v>
      </c>
      <c r="B27" s="100">
        <v>8312456</v>
      </c>
      <c r="C27" s="100">
        <v>2456</v>
      </c>
      <c r="D27" s="100" t="s">
        <v>850</v>
      </c>
      <c r="E27" s="100">
        <v>1</v>
      </c>
    </row>
    <row r="28" spans="1:5" x14ac:dyDescent="0.25">
      <c r="A28" s="99" t="s">
        <v>116</v>
      </c>
      <c r="B28" s="100">
        <v>8312027</v>
      </c>
      <c r="C28" s="100">
        <v>2027</v>
      </c>
      <c r="D28" s="100" t="s">
        <v>850</v>
      </c>
      <c r="E28" s="100">
        <v>1</v>
      </c>
    </row>
    <row r="29" spans="1:5" x14ac:dyDescent="0.25">
      <c r="A29" s="99" t="s">
        <v>79</v>
      </c>
      <c r="B29" s="100">
        <v>8312449</v>
      </c>
      <c r="C29" s="100">
        <v>2449</v>
      </c>
      <c r="D29" s="100" t="s">
        <v>806</v>
      </c>
      <c r="E29" s="100">
        <v>1</v>
      </c>
    </row>
    <row r="30" spans="1:5" x14ac:dyDescent="0.25">
      <c r="A30" s="99" t="s">
        <v>108</v>
      </c>
      <c r="B30" s="100">
        <v>8312019</v>
      </c>
      <c r="C30" s="100">
        <v>2019</v>
      </c>
      <c r="D30" s="100">
        <v>0</v>
      </c>
      <c r="E30" s="100">
        <v>0</v>
      </c>
    </row>
    <row r="31" spans="1:5" x14ac:dyDescent="0.25">
      <c r="A31" s="99" t="s">
        <v>461</v>
      </c>
      <c r="B31" s="100" t="s">
        <v>817</v>
      </c>
      <c r="C31" s="100">
        <v>1006</v>
      </c>
      <c r="D31" s="100" t="s">
        <v>767</v>
      </c>
      <c r="E31" s="100">
        <v>2</v>
      </c>
    </row>
    <row r="32" spans="1:5" x14ac:dyDescent="0.25">
      <c r="A32" s="99" t="s">
        <v>125</v>
      </c>
      <c r="B32" s="100">
        <v>8312467</v>
      </c>
      <c r="C32" s="100">
        <v>2467</v>
      </c>
      <c r="D32" s="100" t="s">
        <v>850</v>
      </c>
      <c r="E32" s="100">
        <v>1</v>
      </c>
    </row>
    <row r="33" spans="1:5" x14ac:dyDescent="0.25">
      <c r="A33" s="99" t="s">
        <v>151</v>
      </c>
      <c r="B33" s="100">
        <v>8314012</v>
      </c>
      <c r="C33" s="100">
        <v>4012</v>
      </c>
      <c r="D33" s="100">
        <v>0</v>
      </c>
      <c r="E33" s="100">
        <v>0</v>
      </c>
    </row>
    <row r="34" spans="1:5" x14ac:dyDescent="0.25">
      <c r="A34" s="99" t="s">
        <v>120</v>
      </c>
      <c r="B34" s="100">
        <v>8312455</v>
      </c>
      <c r="C34" s="100">
        <v>2455</v>
      </c>
      <c r="D34" s="100">
        <v>0</v>
      </c>
      <c r="E34" s="100">
        <v>0</v>
      </c>
    </row>
    <row r="35" spans="1:5" x14ac:dyDescent="0.25">
      <c r="A35" s="99" t="s">
        <v>143</v>
      </c>
      <c r="B35" s="100">
        <v>8315203</v>
      </c>
      <c r="C35" s="100">
        <v>5203</v>
      </c>
      <c r="D35" s="100">
        <v>0</v>
      </c>
      <c r="E35" s="100">
        <v>0</v>
      </c>
    </row>
    <row r="36" spans="1:5" x14ac:dyDescent="0.25">
      <c r="A36" s="99" t="s">
        <v>119</v>
      </c>
      <c r="B36" s="100">
        <v>8312451</v>
      </c>
      <c r="C36" s="100">
        <v>2451</v>
      </c>
      <c r="D36" s="100" t="s">
        <v>850</v>
      </c>
      <c r="E36" s="100">
        <v>1</v>
      </c>
    </row>
    <row r="37" spans="1:5" x14ac:dyDescent="0.25">
      <c r="A37" s="99" t="s">
        <v>148</v>
      </c>
      <c r="B37" s="100">
        <v>8314008</v>
      </c>
      <c r="C37" s="100">
        <v>4008</v>
      </c>
      <c r="D37" s="100">
        <v>0</v>
      </c>
      <c r="E37" s="100">
        <v>0</v>
      </c>
    </row>
    <row r="38" spans="1:5" x14ac:dyDescent="0.25">
      <c r="A38" s="99" t="s">
        <v>112</v>
      </c>
      <c r="B38" s="100">
        <v>8312023</v>
      </c>
      <c r="C38" s="100">
        <v>2023</v>
      </c>
      <c r="D38" s="100" t="s">
        <v>850</v>
      </c>
      <c r="E38" s="100">
        <v>1</v>
      </c>
    </row>
    <row r="39" spans="1:5" x14ac:dyDescent="0.25">
      <c r="A39" s="99" t="s">
        <v>147</v>
      </c>
      <c r="B39" s="100">
        <v>8314007</v>
      </c>
      <c r="C39" s="100">
        <v>4007</v>
      </c>
      <c r="D39" s="100">
        <v>0</v>
      </c>
      <c r="E39" s="100">
        <v>0</v>
      </c>
    </row>
    <row r="40" spans="1:5" x14ac:dyDescent="0.25">
      <c r="A40" s="99" t="s">
        <v>72</v>
      </c>
      <c r="B40" s="100">
        <v>8312409</v>
      </c>
      <c r="C40" s="100">
        <v>2409</v>
      </c>
      <c r="D40" s="100" t="s">
        <v>806</v>
      </c>
      <c r="E40" s="100">
        <v>0</v>
      </c>
    </row>
    <row r="41" spans="1:5" x14ac:dyDescent="0.25">
      <c r="A41" s="99" t="s">
        <v>144</v>
      </c>
      <c r="B41" s="100">
        <v>8314004</v>
      </c>
      <c r="C41" s="100">
        <v>4004</v>
      </c>
      <c r="D41" s="100">
        <v>0</v>
      </c>
      <c r="E41" s="100">
        <v>0</v>
      </c>
    </row>
    <row r="42" spans="1:5" x14ac:dyDescent="0.25">
      <c r="A42" s="99" t="s">
        <v>152</v>
      </c>
      <c r="B42" s="100">
        <v>8314178</v>
      </c>
      <c r="C42" s="100">
        <v>4178</v>
      </c>
      <c r="D42" s="100">
        <v>0</v>
      </c>
      <c r="E42" s="100">
        <v>0</v>
      </c>
    </row>
    <row r="43" spans="1:5" x14ac:dyDescent="0.25">
      <c r="A43" s="99" t="s">
        <v>131</v>
      </c>
      <c r="B43" s="100">
        <v>8313158</v>
      </c>
      <c r="C43" s="100">
        <v>3158</v>
      </c>
      <c r="D43" s="100" t="s">
        <v>850</v>
      </c>
      <c r="E43" s="100">
        <v>1</v>
      </c>
    </row>
    <row r="44" spans="1:5" x14ac:dyDescent="0.25">
      <c r="A44" s="99" t="s">
        <v>105</v>
      </c>
      <c r="B44" s="100">
        <v>8312016</v>
      </c>
      <c r="C44" s="100">
        <v>2016</v>
      </c>
      <c r="D44" s="100" t="s">
        <v>850</v>
      </c>
      <c r="E44" s="100">
        <v>1</v>
      </c>
    </row>
    <row r="45" spans="1:5" x14ac:dyDescent="0.25">
      <c r="A45" s="99" t="s">
        <v>103</v>
      </c>
      <c r="B45" s="100">
        <v>8312013</v>
      </c>
      <c r="C45" s="100">
        <v>2013</v>
      </c>
      <c r="D45" s="100" t="s">
        <v>850</v>
      </c>
      <c r="E45" s="100">
        <v>1</v>
      </c>
    </row>
    <row r="46" spans="1:5" x14ac:dyDescent="0.25">
      <c r="A46" s="99" t="s">
        <v>81</v>
      </c>
      <c r="B46" s="100">
        <v>8312457</v>
      </c>
      <c r="C46" s="100">
        <v>2457</v>
      </c>
      <c r="D46" s="100" t="s">
        <v>806</v>
      </c>
      <c r="E46" s="100">
        <v>0</v>
      </c>
    </row>
    <row r="47" spans="1:5" x14ac:dyDescent="0.25">
      <c r="A47" s="99" t="s">
        <v>100</v>
      </c>
      <c r="B47" s="100">
        <v>8312010</v>
      </c>
      <c r="C47" s="100">
        <v>2010</v>
      </c>
      <c r="D47" s="100" t="s">
        <v>850</v>
      </c>
      <c r="E47" s="100">
        <v>1</v>
      </c>
    </row>
    <row r="48" spans="1:5" x14ac:dyDescent="0.25">
      <c r="A48" s="99" t="s">
        <v>94</v>
      </c>
      <c r="B48" s="100">
        <v>8312002</v>
      </c>
      <c r="C48" s="100">
        <v>2002</v>
      </c>
      <c r="D48" s="100" t="s">
        <v>850</v>
      </c>
      <c r="E48" s="100">
        <v>1</v>
      </c>
    </row>
    <row r="49" spans="1:5" x14ac:dyDescent="0.25">
      <c r="A49" s="99" t="s">
        <v>113</v>
      </c>
      <c r="B49" s="100">
        <v>8312024</v>
      </c>
      <c r="C49" s="100">
        <v>2024</v>
      </c>
      <c r="D49" s="100" t="s">
        <v>850</v>
      </c>
      <c r="E49" s="100">
        <v>1</v>
      </c>
    </row>
    <row r="50" spans="1:5" x14ac:dyDescent="0.25">
      <c r="A50" s="99" t="s">
        <v>139</v>
      </c>
      <c r="B50" s="100">
        <v>8313544</v>
      </c>
      <c r="C50" s="100">
        <v>3544</v>
      </c>
      <c r="D50" s="100" t="s">
        <v>850</v>
      </c>
      <c r="E50" s="100">
        <v>1</v>
      </c>
    </row>
    <row r="51" spans="1:5" x14ac:dyDescent="0.25">
      <c r="A51" s="99" t="s">
        <v>462</v>
      </c>
      <c r="B51" s="100" t="s">
        <v>819</v>
      </c>
      <c r="C51" s="100">
        <v>1008</v>
      </c>
      <c r="D51" s="100" t="s">
        <v>767</v>
      </c>
      <c r="E51" s="100">
        <v>2</v>
      </c>
    </row>
    <row r="52" spans="1:5" x14ac:dyDescent="0.25">
      <c r="A52" s="99" t="s">
        <v>96</v>
      </c>
      <c r="B52" s="100">
        <v>8312006</v>
      </c>
      <c r="C52" s="100">
        <v>2006</v>
      </c>
      <c r="D52" s="100" t="s">
        <v>850</v>
      </c>
      <c r="E52" s="100">
        <v>1</v>
      </c>
    </row>
    <row r="53" spans="1:5" x14ac:dyDescent="0.25">
      <c r="A53" s="92" t="s">
        <v>340</v>
      </c>
      <c r="B53" s="1220">
        <v>7026</v>
      </c>
      <c r="C53" s="1220">
        <v>7026</v>
      </c>
      <c r="D53" s="1277">
        <v>0</v>
      </c>
      <c r="E53" s="100">
        <v>0</v>
      </c>
    </row>
    <row r="54" spans="1:5" x14ac:dyDescent="0.25">
      <c r="A54" s="92" t="s">
        <v>1328</v>
      </c>
      <c r="B54" s="1220">
        <v>7029</v>
      </c>
      <c r="C54" s="1220">
        <v>7029</v>
      </c>
      <c r="D54" s="1277">
        <v>0</v>
      </c>
      <c r="E54" s="100">
        <v>0</v>
      </c>
    </row>
    <row r="55" spans="1:5" x14ac:dyDescent="0.25">
      <c r="A55" s="99" t="s">
        <v>111</v>
      </c>
      <c r="B55" s="100">
        <v>8312022</v>
      </c>
      <c r="C55" s="100">
        <v>2022</v>
      </c>
      <c r="D55" s="100" t="s">
        <v>850</v>
      </c>
      <c r="E55" s="100">
        <v>1</v>
      </c>
    </row>
    <row r="56" spans="1:5" x14ac:dyDescent="0.25">
      <c r="A56" s="99" t="s">
        <v>99</v>
      </c>
      <c r="B56" s="100">
        <v>8312009</v>
      </c>
      <c r="C56" s="100">
        <v>2009</v>
      </c>
      <c r="D56" s="100">
        <v>0</v>
      </c>
      <c r="E56" s="100">
        <v>0</v>
      </c>
    </row>
    <row r="57" spans="1:5" x14ac:dyDescent="0.25">
      <c r="A57" s="99" t="s">
        <v>156</v>
      </c>
      <c r="B57" s="100">
        <v>8316905</v>
      </c>
      <c r="C57" s="100">
        <v>6905</v>
      </c>
      <c r="D57" s="100">
        <v>0</v>
      </c>
      <c r="E57" s="100">
        <v>0</v>
      </c>
    </row>
    <row r="58" spans="1:5" x14ac:dyDescent="0.25">
      <c r="A58" s="99" t="s">
        <v>129</v>
      </c>
      <c r="B58" s="100">
        <v>8312522</v>
      </c>
      <c r="C58" s="100">
        <v>2522</v>
      </c>
      <c r="D58" s="100">
        <v>0</v>
      </c>
      <c r="E58" s="100">
        <v>0</v>
      </c>
    </row>
    <row r="59" spans="1:5" x14ac:dyDescent="0.25">
      <c r="A59" s="99" t="s">
        <v>146</v>
      </c>
      <c r="B59" s="100">
        <v>8314006</v>
      </c>
      <c r="C59" s="100">
        <v>4006</v>
      </c>
      <c r="D59" s="100">
        <v>0</v>
      </c>
      <c r="E59" s="100">
        <v>0</v>
      </c>
    </row>
    <row r="60" spans="1:5" x14ac:dyDescent="0.25">
      <c r="A60" s="99" t="s">
        <v>91</v>
      </c>
      <c r="B60" s="100">
        <v>8314182</v>
      </c>
      <c r="C60" s="100">
        <v>4182</v>
      </c>
      <c r="D60" s="100" t="s">
        <v>806</v>
      </c>
      <c r="E60" s="100">
        <v>0</v>
      </c>
    </row>
    <row r="61" spans="1:5" x14ac:dyDescent="0.25">
      <c r="A61" s="99" t="s">
        <v>463</v>
      </c>
      <c r="B61" s="100" t="s">
        <v>821</v>
      </c>
      <c r="C61" s="100">
        <v>1005</v>
      </c>
      <c r="D61" s="100" t="s">
        <v>767</v>
      </c>
      <c r="E61" s="100">
        <v>2</v>
      </c>
    </row>
    <row r="62" spans="1:5" x14ac:dyDescent="0.25">
      <c r="A62" s="99" t="s">
        <v>75</v>
      </c>
      <c r="B62" s="100">
        <v>8312436</v>
      </c>
      <c r="C62" s="100">
        <v>2436</v>
      </c>
      <c r="D62" s="100">
        <v>0</v>
      </c>
      <c r="E62" s="100">
        <v>0</v>
      </c>
    </row>
    <row r="63" spans="1:5" x14ac:dyDescent="0.25">
      <c r="A63" s="99" t="s">
        <v>80</v>
      </c>
      <c r="B63" s="100">
        <v>8312452</v>
      </c>
      <c r="C63" s="100">
        <v>2452</v>
      </c>
      <c r="D63" s="100" t="s">
        <v>806</v>
      </c>
      <c r="E63" s="100">
        <v>1</v>
      </c>
    </row>
    <row r="64" spans="1:5" x14ac:dyDescent="0.25">
      <c r="A64" s="99" t="s">
        <v>88</v>
      </c>
      <c r="B64" s="100">
        <v>8312627</v>
      </c>
      <c r="C64" s="100">
        <v>2627</v>
      </c>
      <c r="D64" s="100" t="s">
        <v>806</v>
      </c>
      <c r="E64" s="100">
        <v>0</v>
      </c>
    </row>
    <row r="65" spans="1:5" x14ac:dyDescent="0.25">
      <c r="A65" s="99" t="s">
        <v>92</v>
      </c>
      <c r="B65" s="100">
        <v>8315406</v>
      </c>
      <c r="C65" s="100">
        <v>5406</v>
      </c>
      <c r="D65" s="100" t="s">
        <v>806</v>
      </c>
      <c r="E65" s="100">
        <v>0</v>
      </c>
    </row>
    <row r="66" spans="1:5" x14ac:dyDescent="0.25">
      <c r="A66" s="99" t="s">
        <v>145</v>
      </c>
      <c r="B66" s="100">
        <v>8314005</v>
      </c>
      <c r="C66" s="100">
        <v>4005</v>
      </c>
      <c r="D66" s="100">
        <v>0</v>
      </c>
      <c r="E66" s="100">
        <v>0</v>
      </c>
    </row>
    <row r="67" spans="1:5" x14ac:dyDescent="0.25">
      <c r="A67" s="99" t="s">
        <v>158</v>
      </c>
      <c r="B67" s="100">
        <v>8312028</v>
      </c>
      <c r="C67" s="100">
        <v>2028</v>
      </c>
      <c r="D67" s="100" t="s">
        <v>850</v>
      </c>
      <c r="E67" s="100">
        <v>1</v>
      </c>
    </row>
    <row r="68" spans="1:5" x14ac:dyDescent="0.25">
      <c r="A68" s="99" t="s">
        <v>86</v>
      </c>
      <c r="B68" s="100">
        <v>8312473</v>
      </c>
      <c r="C68" s="100">
        <v>2473</v>
      </c>
      <c r="D68" s="100" t="s">
        <v>806</v>
      </c>
      <c r="E68" s="100">
        <v>1</v>
      </c>
    </row>
    <row r="69" spans="1:5" x14ac:dyDescent="0.25">
      <c r="A69" s="99" t="s">
        <v>126</v>
      </c>
      <c r="B69" s="100">
        <v>8312471</v>
      </c>
      <c r="C69" s="100">
        <v>2471</v>
      </c>
      <c r="D69" s="100">
        <v>0</v>
      </c>
      <c r="E69" s="100">
        <v>0</v>
      </c>
    </row>
    <row r="70" spans="1:5" x14ac:dyDescent="0.25">
      <c r="A70" s="99" t="s">
        <v>69</v>
      </c>
      <c r="B70" s="100">
        <v>8312003</v>
      </c>
      <c r="C70" s="100">
        <v>2003</v>
      </c>
      <c r="D70" s="100" t="s">
        <v>806</v>
      </c>
      <c r="E70" s="100">
        <v>1</v>
      </c>
    </row>
    <row r="71" spans="1:5" x14ac:dyDescent="0.25">
      <c r="A71" s="99" t="s">
        <v>106</v>
      </c>
      <c r="B71" s="100">
        <v>8312017</v>
      </c>
      <c r="C71" s="100">
        <v>2017</v>
      </c>
      <c r="D71" s="100">
        <v>0</v>
      </c>
      <c r="E71" s="100">
        <v>0</v>
      </c>
    </row>
    <row r="72" spans="1:5" x14ac:dyDescent="0.25">
      <c r="A72" s="99" t="s">
        <v>73</v>
      </c>
      <c r="B72" s="100">
        <v>8312424</v>
      </c>
      <c r="C72" s="100">
        <v>2424</v>
      </c>
      <c r="D72" s="100" t="s">
        <v>806</v>
      </c>
      <c r="E72" s="100">
        <v>0</v>
      </c>
    </row>
    <row r="73" spans="1:5" x14ac:dyDescent="0.25">
      <c r="A73" s="99" t="s">
        <v>76</v>
      </c>
      <c r="B73" s="100">
        <v>8312439</v>
      </c>
      <c r="C73" s="100">
        <v>2439</v>
      </c>
      <c r="D73" s="100">
        <v>0</v>
      </c>
      <c r="E73" s="100">
        <v>0</v>
      </c>
    </row>
    <row r="74" spans="1:5" x14ac:dyDescent="0.25">
      <c r="A74" s="99" t="s">
        <v>117</v>
      </c>
      <c r="B74" s="100">
        <v>8312440</v>
      </c>
      <c r="C74" s="100">
        <v>2440</v>
      </c>
      <c r="D74" s="100">
        <v>0</v>
      </c>
      <c r="E74" s="100">
        <v>0</v>
      </c>
    </row>
    <row r="75" spans="1:5" x14ac:dyDescent="0.25">
      <c r="A75" s="99" t="s">
        <v>84</v>
      </c>
      <c r="B75" s="100">
        <v>8312462</v>
      </c>
      <c r="C75" s="100">
        <v>2462</v>
      </c>
      <c r="D75" s="100" t="s">
        <v>806</v>
      </c>
      <c r="E75" s="100">
        <v>1</v>
      </c>
    </row>
    <row r="76" spans="1:5" x14ac:dyDescent="0.25">
      <c r="A76" s="99" t="s">
        <v>122</v>
      </c>
      <c r="B76" s="100">
        <v>8312463</v>
      </c>
      <c r="C76" s="100">
        <v>2463</v>
      </c>
      <c r="D76" s="100">
        <v>0</v>
      </c>
      <c r="E76" s="100">
        <v>0</v>
      </c>
    </row>
    <row r="77" spans="1:5" x14ac:dyDescent="0.25">
      <c r="A77" s="99" t="s">
        <v>87</v>
      </c>
      <c r="B77" s="100">
        <v>8312505</v>
      </c>
      <c r="C77" s="100">
        <v>2505</v>
      </c>
      <c r="D77" s="100" t="s">
        <v>806</v>
      </c>
      <c r="E77" s="100">
        <v>1</v>
      </c>
    </row>
    <row r="78" spans="1:5" x14ac:dyDescent="0.25">
      <c r="A78" s="99" t="s">
        <v>109</v>
      </c>
      <c r="B78" s="100">
        <v>8312020</v>
      </c>
      <c r="C78" s="100">
        <v>2020</v>
      </c>
      <c r="D78" s="100" t="s">
        <v>850</v>
      </c>
      <c r="E78" s="100">
        <v>1</v>
      </c>
    </row>
    <row r="79" spans="1:5" x14ac:dyDescent="0.25">
      <c r="A79" s="99" t="s">
        <v>82</v>
      </c>
      <c r="B79" s="100">
        <v>8312458</v>
      </c>
      <c r="C79" s="100">
        <v>2458</v>
      </c>
      <c r="D79" s="100" t="s">
        <v>806</v>
      </c>
      <c r="E79" s="100">
        <v>0</v>
      </c>
    </row>
    <row r="80" spans="1:5" x14ac:dyDescent="0.25">
      <c r="A80" s="99" t="s">
        <v>68</v>
      </c>
      <c r="B80" s="100">
        <v>8312001</v>
      </c>
      <c r="C80" s="100">
        <v>2001</v>
      </c>
      <c r="D80" s="100" t="s">
        <v>806</v>
      </c>
      <c r="E80" s="100">
        <v>1</v>
      </c>
    </row>
    <row r="81" spans="1:5" x14ac:dyDescent="0.25">
      <c r="A81" s="99" t="s">
        <v>74</v>
      </c>
      <c r="B81" s="100">
        <v>8312429</v>
      </c>
      <c r="C81" s="100">
        <v>2429</v>
      </c>
      <c r="D81" s="100" t="s">
        <v>806</v>
      </c>
      <c r="E81" s="100">
        <v>1</v>
      </c>
    </row>
    <row r="82" spans="1:5" x14ac:dyDescent="0.25">
      <c r="A82" s="99" t="s">
        <v>153</v>
      </c>
      <c r="B82" s="100">
        <v>8314607</v>
      </c>
      <c r="C82" s="100">
        <v>4607</v>
      </c>
      <c r="D82" s="100">
        <v>0</v>
      </c>
      <c r="E82" s="100">
        <v>0</v>
      </c>
    </row>
    <row r="83" spans="1:5" x14ac:dyDescent="0.25">
      <c r="A83" s="99" t="s">
        <v>78</v>
      </c>
      <c r="B83" s="100">
        <v>8312444</v>
      </c>
      <c r="C83" s="100">
        <v>2444</v>
      </c>
      <c r="D83" s="100" t="s">
        <v>806</v>
      </c>
      <c r="E83" s="100">
        <v>1</v>
      </c>
    </row>
    <row r="84" spans="1:5" x14ac:dyDescent="0.25">
      <c r="A84" s="99" t="s">
        <v>90</v>
      </c>
      <c r="B84" s="100">
        <v>8315209</v>
      </c>
      <c r="C84" s="100">
        <v>5209</v>
      </c>
      <c r="D84" s="100" t="s">
        <v>806</v>
      </c>
      <c r="E84" s="100">
        <v>0</v>
      </c>
    </row>
    <row r="85" spans="1:5" x14ac:dyDescent="0.25">
      <c r="A85" s="99" t="s">
        <v>85</v>
      </c>
      <c r="B85" s="100">
        <v>8312469</v>
      </c>
      <c r="C85" s="100">
        <v>2469</v>
      </c>
      <c r="D85" s="100" t="s">
        <v>806</v>
      </c>
      <c r="E85" s="100">
        <v>0</v>
      </c>
    </row>
    <row r="86" spans="1:5" x14ac:dyDescent="0.25">
      <c r="A86" s="99" t="s">
        <v>124</v>
      </c>
      <c r="B86" s="100">
        <v>8312466</v>
      </c>
      <c r="C86" s="100">
        <v>2466</v>
      </c>
      <c r="D86" s="100">
        <v>0</v>
      </c>
      <c r="E86" s="100">
        <v>0</v>
      </c>
    </row>
    <row r="87" spans="1:5" x14ac:dyDescent="0.25">
      <c r="A87" s="99" t="s">
        <v>138</v>
      </c>
      <c r="B87" s="100">
        <v>8313543</v>
      </c>
      <c r="C87" s="100">
        <v>3543</v>
      </c>
      <c r="D87" s="100" t="s">
        <v>850</v>
      </c>
      <c r="E87" s="100">
        <v>1</v>
      </c>
    </row>
    <row r="88" spans="1:5" x14ac:dyDescent="0.25">
      <c r="A88" s="92" t="s">
        <v>1329</v>
      </c>
      <c r="B88" s="1220">
        <v>7027</v>
      </c>
      <c r="C88" s="1220">
        <v>7027</v>
      </c>
      <c r="D88" s="1277">
        <v>0</v>
      </c>
      <c r="E88" s="100">
        <v>0</v>
      </c>
    </row>
    <row r="89" spans="1:5" x14ac:dyDescent="0.25">
      <c r="A89" s="92" t="s">
        <v>343</v>
      </c>
      <c r="B89" s="1220">
        <v>7025</v>
      </c>
      <c r="C89" s="1220">
        <v>7025</v>
      </c>
      <c r="D89" s="1277">
        <v>0</v>
      </c>
      <c r="E89" s="100">
        <v>0</v>
      </c>
    </row>
    <row r="90" spans="1:5" x14ac:dyDescent="0.25">
      <c r="A90" s="99" t="s">
        <v>134</v>
      </c>
      <c r="B90" s="100">
        <v>8313531</v>
      </c>
      <c r="C90" s="100">
        <v>3531</v>
      </c>
      <c r="D90" s="100">
        <v>0</v>
      </c>
      <c r="E90" s="100">
        <v>0</v>
      </c>
    </row>
    <row r="91" spans="1:5" x14ac:dyDescent="0.25">
      <c r="A91" s="92" t="s">
        <v>1330</v>
      </c>
      <c r="B91" s="1220">
        <v>7024</v>
      </c>
      <c r="C91" s="1220">
        <v>7024</v>
      </c>
      <c r="D91" s="1277">
        <v>0</v>
      </c>
      <c r="E91" s="100">
        <v>0</v>
      </c>
    </row>
    <row r="92" spans="1:5" x14ac:dyDescent="0.25">
      <c r="A92" s="99" t="s">
        <v>89</v>
      </c>
      <c r="B92" s="100">
        <v>8313526</v>
      </c>
      <c r="C92" s="100">
        <v>3526</v>
      </c>
      <c r="D92" s="100" t="s">
        <v>806</v>
      </c>
      <c r="E92" s="100">
        <v>1</v>
      </c>
    </row>
    <row r="93" spans="1:5" x14ac:dyDescent="0.25">
      <c r="A93" s="99" t="s">
        <v>136</v>
      </c>
      <c r="B93" s="100">
        <v>8313535</v>
      </c>
      <c r="C93" s="100">
        <v>3535</v>
      </c>
      <c r="D93" s="100">
        <v>0</v>
      </c>
      <c r="E93" s="100">
        <v>0</v>
      </c>
    </row>
    <row r="94" spans="1:5" x14ac:dyDescent="0.25">
      <c r="A94" s="99" t="s">
        <v>98</v>
      </c>
      <c r="B94" s="100">
        <v>8312008</v>
      </c>
      <c r="C94" s="100">
        <v>2008</v>
      </c>
      <c r="D94" s="100">
        <v>0</v>
      </c>
      <c r="E94" s="100">
        <v>0</v>
      </c>
    </row>
    <row r="95" spans="1:5" x14ac:dyDescent="0.25">
      <c r="A95" s="99" t="s">
        <v>137</v>
      </c>
      <c r="B95" s="100">
        <v>8313542</v>
      </c>
      <c r="C95" s="100">
        <v>3542</v>
      </c>
      <c r="D95" s="100">
        <v>0</v>
      </c>
      <c r="E95" s="100">
        <v>0</v>
      </c>
    </row>
    <row r="96" spans="1:5" x14ac:dyDescent="0.25">
      <c r="A96" s="92" t="s">
        <v>1331</v>
      </c>
      <c r="B96" s="1220">
        <v>7021</v>
      </c>
      <c r="C96" s="1220">
        <v>7021</v>
      </c>
      <c r="D96" s="1277">
        <v>0</v>
      </c>
      <c r="E96" s="100">
        <v>0</v>
      </c>
    </row>
    <row r="97" spans="1:5" x14ac:dyDescent="0.25">
      <c r="A97" s="99" t="s">
        <v>132</v>
      </c>
      <c r="B97" s="100">
        <v>8313528</v>
      </c>
      <c r="C97" s="100">
        <v>3528</v>
      </c>
      <c r="D97" s="100" t="s">
        <v>850</v>
      </c>
      <c r="E97" s="100">
        <v>1</v>
      </c>
    </row>
    <row r="98" spans="1:5" x14ac:dyDescent="0.25">
      <c r="A98" s="99" t="s">
        <v>114</v>
      </c>
      <c r="B98" s="100">
        <v>8312025</v>
      </c>
      <c r="C98" s="100">
        <v>2025</v>
      </c>
      <c r="D98" s="100">
        <v>0</v>
      </c>
      <c r="E98" s="100">
        <v>0</v>
      </c>
    </row>
    <row r="99" spans="1:5" x14ac:dyDescent="0.25">
      <c r="A99" s="99" t="s">
        <v>135</v>
      </c>
      <c r="B99" s="100">
        <v>8313532</v>
      </c>
      <c r="C99" s="100">
        <v>3532</v>
      </c>
      <c r="D99" s="100">
        <v>0</v>
      </c>
      <c r="E99" s="100">
        <v>0</v>
      </c>
    </row>
    <row r="100" spans="1:5" x14ac:dyDescent="0.25">
      <c r="A100" s="99" t="s">
        <v>464</v>
      </c>
      <c r="B100" s="100" t="s">
        <v>843</v>
      </c>
      <c r="C100" s="100">
        <v>1010</v>
      </c>
      <c r="D100" s="100" t="s">
        <v>767</v>
      </c>
      <c r="E100" s="100">
        <v>2</v>
      </c>
    </row>
    <row r="101" spans="1:5" x14ac:dyDescent="0.25">
      <c r="A101" s="99" t="s">
        <v>93</v>
      </c>
      <c r="B101" s="100">
        <v>8314177</v>
      </c>
      <c r="C101" s="100">
        <v>4177</v>
      </c>
      <c r="D101" s="100" t="s">
        <v>806</v>
      </c>
      <c r="E101" s="100">
        <v>1</v>
      </c>
    </row>
    <row r="102" spans="1:5" x14ac:dyDescent="0.25">
      <c r="A102" s="99" t="s">
        <v>149</v>
      </c>
      <c r="B102" s="100">
        <v>8314010</v>
      </c>
      <c r="C102" s="100">
        <v>4010</v>
      </c>
      <c r="D102" s="13">
        <v>0</v>
      </c>
      <c r="E102" s="1279">
        <v>0</v>
      </c>
    </row>
    <row r="103" spans="1:5" x14ac:dyDescent="0.25">
      <c r="A103" s="99" t="s">
        <v>140</v>
      </c>
      <c r="B103" s="100">
        <v>8313546</v>
      </c>
      <c r="C103" s="100">
        <v>3546</v>
      </c>
      <c r="D103" s="13" t="s">
        <v>850</v>
      </c>
      <c r="E103" s="1279">
        <v>1</v>
      </c>
    </row>
    <row r="104" spans="1:5" x14ac:dyDescent="0.25">
      <c r="A104" s="99" t="s">
        <v>465</v>
      </c>
      <c r="B104" s="100" t="s">
        <v>845</v>
      </c>
      <c r="C104" s="100">
        <v>1009</v>
      </c>
      <c r="D104" s="13" t="s">
        <v>767</v>
      </c>
      <c r="E104" s="1279">
        <v>2</v>
      </c>
    </row>
    <row r="105" spans="1:5" x14ac:dyDescent="0.25">
      <c r="A105" s="99" t="s">
        <v>133</v>
      </c>
      <c r="B105" s="100">
        <v>8313530</v>
      </c>
      <c r="C105" s="100">
        <v>3530</v>
      </c>
      <c r="D105" s="13" t="s">
        <v>850</v>
      </c>
      <c r="E105" s="1279">
        <v>1</v>
      </c>
    </row>
    <row r="106" spans="1:5" x14ac:dyDescent="0.25">
      <c r="A106" s="99" t="s">
        <v>154</v>
      </c>
      <c r="B106" s="100">
        <v>8315412</v>
      </c>
      <c r="C106" s="100">
        <v>5412</v>
      </c>
      <c r="D106" s="13">
        <v>0</v>
      </c>
      <c r="E106" s="1279">
        <v>0</v>
      </c>
    </row>
    <row r="107" spans="1:5" x14ac:dyDescent="0.25">
      <c r="A107" s="99" t="s">
        <v>466</v>
      </c>
      <c r="B107" s="100" t="s">
        <v>847</v>
      </c>
      <c r="C107" s="100">
        <v>1015</v>
      </c>
      <c r="D107" s="13" t="s">
        <v>767</v>
      </c>
      <c r="E107" s="1279">
        <v>2</v>
      </c>
    </row>
    <row r="108" spans="1:5" x14ac:dyDescent="0.25">
      <c r="A108" s="99" t="s">
        <v>83</v>
      </c>
      <c r="B108" s="100">
        <v>8312459</v>
      </c>
      <c r="C108" s="100">
        <v>2459</v>
      </c>
      <c r="D108" s="13" t="s">
        <v>806</v>
      </c>
      <c r="E108" s="1279">
        <v>0</v>
      </c>
    </row>
    <row r="109" spans="1:5" x14ac:dyDescent="0.25">
      <c r="A109" s="99" t="s">
        <v>97</v>
      </c>
      <c r="B109" s="100">
        <v>8312007</v>
      </c>
      <c r="C109" s="100">
        <v>2007</v>
      </c>
      <c r="D109" s="13" t="s">
        <v>850</v>
      </c>
      <c r="E109" s="1279">
        <v>1</v>
      </c>
    </row>
    <row r="110" spans="1:5" x14ac:dyDescent="0.25">
      <c r="A110" s="99" t="s">
        <v>141</v>
      </c>
      <c r="B110" s="100">
        <v>8314000</v>
      </c>
      <c r="C110" s="100">
        <v>4000</v>
      </c>
      <c r="D110" s="13" t="s">
        <v>850</v>
      </c>
      <c r="E110" s="1279">
        <v>1</v>
      </c>
    </row>
  </sheetData>
  <sheetProtection algorithmName="SHA-512" hashValue="mCgUy12UybpppaP35Nb7mUAj9sC3+TorTcJmgxNsV9PqGI41S7WraMkEYu4/ymD/gay/PEQrEzzejd3J9KjbuQ==" saltValue="77v1J7A8FyvqtfqSZ0pPPA==" spinCount="100000" sheet="1" objects="1" scenarios="1" autoFilter="0"/>
  <autoFilter ref="A6:E110" xr:uid="{9F6B530A-5013-498B-8275-ACCD06914533}">
    <sortState xmlns:xlrd2="http://schemas.microsoft.com/office/spreadsheetml/2017/richdata2" ref="A7:E110">
      <sortCondition ref="A7:A110"/>
    </sortState>
  </autoFilter>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7030A0"/>
  </sheetPr>
  <dimension ref="A1:H162"/>
  <sheetViews>
    <sheetView zoomScaleNormal="100" workbookViewId="0">
      <selection activeCell="D44" sqref="D44"/>
    </sheetView>
  </sheetViews>
  <sheetFormatPr defaultRowHeight="13.2" x14ac:dyDescent="0.25"/>
  <cols>
    <col min="1" max="1" width="70.6640625" style="5" bestFit="1" customWidth="1"/>
    <col min="2" max="2" width="14.44140625" style="13" customWidth="1"/>
    <col min="3" max="4" width="12.33203125" style="13" customWidth="1"/>
    <col min="5" max="222" width="9.109375" style="5"/>
    <col min="223" max="223" width="61.5546875" style="5" customWidth="1"/>
    <col min="224" max="224" width="17.6640625" style="5" customWidth="1"/>
    <col min="225" max="225" width="19.88671875" style="5" customWidth="1"/>
    <col min="226" max="226" width="11.5546875" style="5" customWidth="1"/>
    <col min="227" max="478" width="9.109375" style="5"/>
    <col min="479" max="479" width="61.5546875" style="5" customWidth="1"/>
    <col min="480" max="480" width="17.6640625" style="5" customWidth="1"/>
    <col min="481" max="481" width="19.88671875" style="5" customWidth="1"/>
    <col min="482" max="482" width="11.5546875" style="5" customWidth="1"/>
    <col min="483" max="734" width="9.109375" style="5"/>
    <col min="735" max="735" width="61.5546875" style="5" customWidth="1"/>
    <col min="736" max="736" width="17.6640625" style="5" customWidth="1"/>
    <col min="737" max="737" width="19.88671875" style="5" customWidth="1"/>
    <col min="738" max="738" width="11.5546875" style="5" customWidth="1"/>
    <col min="739" max="990" width="9.109375" style="5"/>
    <col min="991" max="991" width="61.5546875" style="5" customWidth="1"/>
    <col min="992" max="992" width="17.6640625" style="5" customWidth="1"/>
    <col min="993" max="993" width="19.88671875" style="5" customWidth="1"/>
    <col min="994" max="994" width="11.5546875" style="5" customWidth="1"/>
    <col min="995" max="1246" width="9.109375" style="5"/>
    <col min="1247" max="1247" width="61.5546875" style="5" customWidth="1"/>
    <col min="1248" max="1248" width="17.6640625" style="5" customWidth="1"/>
    <col min="1249" max="1249" width="19.88671875" style="5" customWidth="1"/>
    <col min="1250" max="1250" width="11.5546875" style="5" customWidth="1"/>
    <col min="1251" max="1502" width="9.109375" style="5"/>
    <col min="1503" max="1503" width="61.5546875" style="5" customWidth="1"/>
    <col min="1504" max="1504" width="17.6640625" style="5" customWidth="1"/>
    <col min="1505" max="1505" width="19.88671875" style="5" customWidth="1"/>
    <col min="1506" max="1506" width="11.5546875" style="5" customWidth="1"/>
    <col min="1507" max="1758" width="9.109375" style="5"/>
    <col min="1759" max="1759" width="61.5546875" style="5" customWidth="1"/>
    <col min="1760" max="1760" width="17.6640625" style="5" customWidth="1"/>
    <col min="1761" max="1761" width="19.88671875" style="5" customWidth="1"/>
    <col min="1762" max="1762" width="11.5546875" style="5" customWidth="1"/>
    <col min="1763" max="2014" width="9.109375" style="5"/>
    <col min="2015" max="2015" width="61.5546875" style="5" customWidth="1"/>
    <col min="2016" max="2016" width="17.6640625" style="5" customWidth="1"/>
    <col min="2017" max="2017" width="19.88671875" style="5" customWidth="1"/>
    <col min="2018" max="2018" width="11.5546875" style="5" customWidth="1"/>
    <col min="2019" max="2270" width="9.109375" style="5"/>
    <col min="2271" max="2271" width="61.5546875" style="5" customWidth="1"/>
    <col min="2272" max="2272" width="17.6640625" style="5" customWidth="1"/>
    <col min="2273" max="2273" width="19.88671875" style="5" customWidth="1"/>
    <col min="2274" max="2274" width="11.5546875" style="5" customWidth="1"/>
    <col min="2275" max="2526" width="9.109375" style="5"/>
    <col min="2527" max="2527" width="61.5546875" style="5" customWidth="1"/>
    <col min="2528" max="2528" width="17.6640625" style="5" customWidth="1"/>
    <col min="2529" max="2529" width="19.88671875" style="5" customWidth="1"/>
    <col min="2530" max="2530" width="11.5546875" style="5" customWidth="1"/>
    <col min="2531" max="2782" width="9.109375" style="5"/>
    <col min="2783" max="2783" width="61.5546875" style="5" customWidth="1"/>
    <col min="2784" max="2784" width="17.6640625" style="5" customWidth="1"/>
    <col min="2785" max="2785" width="19.88671875" style="5" customWidth="1"/>
    <col min="2786" max="2786" width="11.5546875" style="5" customWidth="1"/>
    <col min="2787" max="3038" width="9.109375" style="5"/>
    <col min="3039" max="3039" width="61.5546875" style="5" customWidth="1"/>
    <col min="3040" max="3040" width="17.6640625" style="5" customWidth="1"/>
    <col min="3041" max="3041" width="19.88671875" style="5" customWidth="1"/>
    <col min="3042" max="3042" width="11.5546875" style="5" customWidth="1"/>
    <col min="3043" max="3294" width="9.109375" style="5"/>
    <col min="3295" max="3295" width="61.5546875" style="5" customWidth="1"/>
    <col min="3296" max="3296" width="17.6640625" style="5" customWidth="1"/>
    <col min="3297" max="3297" width="19.88671875" style="5" customWidth="1"/>
    <col min="3298" max="3298" width="11.5546875" style="5" customWidth="1"/>
    <col min="3299" max="3550" width="9.109375" style="5"/>
    <col min="3551" max="3551" width="61.5546875" style="5" customWidth="1"/>
    <col min="3552" max="3552" width="17.6640625" style="5" customWidth="1"/>
    <col min="3553" max="3553" width="19.88671875" style="5" customWidth="1"/>
    <col min="3554" max="3554" width="11.5546875" style="5" customWidth="1"/>
    <col min="3555" max="3806" width="9.109375" style="5"/>
    <col min="3807" max="3807" width="61.5546875" style="5" customWidth="1"/>
    <col min="3808" max="3808" width="17.6640625" style="5" customWidth="1"/>
    <col min="3809" max="3809" width="19.88671875" style="5" customWidth="1"/>
    <col min="3810" max="3810" width="11.5546875" style="5" customWidth="1"/>
    <col min="3811" max="4062" width="9.109375" style="5"/>
    <col min="4063" max="4063" width="61.5546875" style="5" customWidth="1"/>
    <col min="4064" max="4064" width="17.6640625" style="5" customWidth="1"/>
    <col min="4065" max="4065" width="19.88671875" style="5" customWidth="1"/>
    <col min="4066" max="4066" width="11.5546875" style="5" customWidth="1"/>
    <col min="4067" max="4318" width="9.109375" style="5"/>
    <col min="4319" max="4319" width="61.5546875" style="5" customWidth="1"/>
    <col min="4320" max="4320" width="17.6640625" style="5" customWidth="1"/>
    <col min="4321" max="4321" width="19.88671875" style="5" customWidth="1"/>
    <col min="4322" max="4322" width="11.5546875" style="5" customWidth="1"/>
    <col min="4323" max="4574" width="9.109375" style="5"/>
    <col min="4575" max="4575" width="61.5546875" style="5" customWidth="1"/>
    <col min="4576" max="4576" width="17.6640625" style="5" customWidth="1"/>
    <col min="4577" max="4577" width="19.88671875" style="5" customWidth="1"/>
    <col min="4578" max="4578" width="11.5546875" style="5" customWidth="1"/>
    <col min="4579" max="4830" width="9.109375" style="5"/>
    <col min="4831" max="4831" width="61.5546875" style="5" customWidth="1"/>
    <col min="4832" max="4832" width="17.6640625" style="5" customWidth="1"/>
    <col min="4833" max="4833" width="19.88671875" style="5" customWidth="1"/>
    <col min="4834" max="4834" width="11.5546875" style="5" customWidth="1"/>
    <col min="4835" max="5086" width="9.109375" style="5"/>
    <col min="5087" max="5087" width="61.5546875" style="5" customWidth="1"/>
    <col min="5088" max="5088" width="17.6640625" style="5" customWidth="1"/>
    <col min="5089" max="5089" width="19.88671875" style="5" customWidth="1"/>
    <col min="5090" max="5090" width="11.5546875" style="5" customWidth="1"/>
    <col min="5091" max="5342" width="9.109375" style="5"/>
    <col min="5343" max="5343" width="61.5546875" style="5" customWidth="1"/>
    <col min="5344" max="5344" width="17.6640625" style="5" customWidth="1"/>
    <col min="5345" max="5345" width="19.88671875" style="5" customWidth="1"/>
    <col min="5346" max="5346" width="11.5546875" style="5" customWidth="1"/>
    <col min="5347" max="5598" width="9.109375" style="5"/>
    <col min="5599" max="5599" width="61.5546875" style="5" customWidth="1"/>
    <col min="5600" max="5600" width="17.6640625" style="5" customWidth="1"/>
    <col min="5601" max="5601" width="19.88671875" style="5" customWidth="1"/>
    <col min="5602" max="5602" width="11.5546875" style="5" customWidth="1"/>
    <col min="5603" max="5854" width="9.109375" style="5"/>
    <col min="5855" max="5855" width="61.5546875" style="5" customWidth="1"/>
    <col min="5856" max="5856" width="17.6640625" style="5" customWidth="1"/>
    <col min="5857" max="5857" width="19.88671875" style="5" customWidth="1"/>
    <col min="5858" max="5858" width="11.5546875" style="5" customWidth="1"/>
    <col min="5859" max="6110" width="9.109375" style="5"/>
    <col min="6111" max="6111" width="61.5546875" style="5" customWidth="1"/>
    <col min="6112" max="6112" width="17.6640625" style="5" customWidth="1"/>
    <col min="6113" max="6113" width="19.88671875" style="5" customWidth="1"/>
    <col min="6114" max="6114" width="11.5546875" style="5" customWidth="1"/>
    <col min="6115" max="6366" width="9.109375" style="5"/>
    <col min="6367" max="6367" width="61.5546875" style="5" customWidth="1"/>
    <col min="6368" max="6368" width="17.6640625" style="5" customWidth="1"/>
    <col min="6369" max="6369" width="19.88671875" style="5" customWidth="1"/>
    <col min="6370" max="6370" width="11.5546875" style="5" customWidth="1"/>
    <col min="6371" max="6622" width="9.109375" style="5"/>
    <col min="6623" max="6623" width="61.5546875" style="5" customWidth="1"/>
    <col min="6624" max="6624" width="17.6640625" style="5" customWidth="1"/>
    <col min="6625" max="6625" width="19.88671875" style="5" customWidth="1"/>
    <col min="6626" max="6626" width="11.5546875" style="5" customWidth="1"/>
    <col min="6627" max="6878" width="9.109375" style="5"/>
    <col min="6879" max="6879" width="61.5546875" style="5" customWidth="1"/>
    <col min="6880" max="6880" width="17.6640625" style="5" customWidth="1"/>
    <col min="6881" max="6881" width="19.88671875" style="5" customWidth="1"/>
    <col min="6882" max="6882" width="11.5546875" style="5" customWidth="1"/>
    <col min="6883" max="7134" width="9.109375" style="5"/>
    <col min="7135" max="7135" width="61.5546875" style="5" customWidth="1"/>
    <col min="7136" max="7136" width="17.6640625" style="5" customWidth="1"/>
    <col min="7137" max="7137" width="19.88671875" style="5" customWidth="1"/>
    <col min="7138" max="7138" width="11.5546875" style="5" customWidth="1"/>
    <col min="7139" max="7390" width="9.109375" style="5"/>
    <col min="7391" max="7391" width="61.5546875" style="5" customWidth="1"/>
    <col min="7392" max="7392" width="17.6640625" style="5" customWidth="1"/>
    <col min="7393" max="7393" width="19.88671875" style="5" customWidth="1"/>
    <col min="7394" max="7394" width="11.5546875" style="5" customWidth="1"/>
    <col min="7395" max="7646" width="9.109375" style="5"/>
    <col min="7647" max="7647" width="61.5546875" style="5" customWidth="1"/>
    <col min="7648" max="7648" width="17.6640625" style="5" customWidth="1"/>
    <col min="7649" max="7649" width="19.88671875" style="5" customWidth="1"/>
    <col min="7650" max="7650" width="11.5546875" style="5" customWidth="1"/>
    <col min="7651" max="7902" width="9.109375" style="5"/>
    <col min="7903" max="7903" width="61.5546875" style="5" customWidth="1"/>
    <col min="7904" max="7904" width="17.6640625" style="5" customWidth="1"/>
    <col min="7905" max="7905" width="19.88671875" style="5" customWidth="1"/>
    <col min="7906" max="7906" width="11.5546875" style="5" customWidth="1"/>
    <col min="7907" max="8158" width="9.109375" style="5"/>
    <col min="8159" max="8159" width="61.5546875" style="5" customWidth="1"/>
    <col min="8160" max="8160" width="17.6640625" style="5" customWidth="1"/>
    <col min="8161" max="8161" width="19.88671875" style="5" customWidth="1"/>
    <col min="8162" max="8162" width="11.5546875" style="5" customWidth="1"/>
    <col min="8163" max="8414" width="9.109375" style="5"/>
    <col min="8415" max="8415" width="61.5546875" style="5" customWidth="1"/>
    <col min="8416" max="8416" width="17.6640625" style="5" customWidth="1"/>
    <col min="8417" max="8417" width="19.88671875" style="5" customWidth="1"/>
    <col min="8418" max="8418" width="11.5546875" style="5" customWidth="1"/>
    <col min="8419" max="8670" width="9.109375" style="5"/>
    <col min="8671" max="8671" width="61.5546875" style="5" customWidth="1"/>
    <col min="8672" max="8672" width="17.6640625" style="5" customWidth="1"/>
    <col min="8673" max="8673" width="19.88671875" style="5" customWidth="1"/>
    <col min="8674" max="8674" width="11.5546875" style="5" customWidth="1"/>
    <col min="8675" max="8926" width="9.109375" style="5"/>
    <col min="8927" max="8927" width="61.5546875" style="5" customWidth="1"/>
    <col min="8928" max="8928" width="17.6640625" style="5" customWidth="1"/>
    <col min="8929" max="8929" width="19.88671875" style="5" customWidth="1"/>
    <col min="8930" max="8930" width="11.5546875" style="5" customWidth="1"/>
    <col min="8931" max="9182" width="9.109375" style="5"/>
    <col min="9183" max="9183" width="61.5546875" style="5" customWidth="1"/>
    <col min="9184" max="9184" width="17.6640625" style="5" customWidth="1"/>
    <col min="9185" max="9185" width="19.88671875" style="5" customWidth="1"/>
    <col min="9186" max="9186" width="11.5546875" style="5" customWidth="1"/>
    <col min="9187" max="9438" width="9.109375" style="5"/>
    <col min="9439" max="9439" width="61.5546875" style="5" customWidth="1"/>
    <col min="9440" max="9440" width="17.6640625" style="5" customWidth="1"/>
    <col min="9441" max="9441" width="19.88671875" style="5" customWidth="1"/>
    <col min="9442" max="9442" width="11.5546875" style="5" customWidth="1"/>
    <col min="9443" max="9694" width="9.109375" style="5"/>
    <col min="9695" max="9695" width="61.5546875" style="5" customWidth="1"/>
    <col min="9696" max="9696" width="17.6640625" style="5" customWidth="1"/>
    <col min="9697" max="9697" width="19.88671875" style="5" customWidth="1"/>
    <col min="9698" max="9698" width="11.5546875" style="5" customWidth="1"/>
    <col min="9699" max="9950" width="9.109375" style="5"/>
    <col min="9951" max="9951" width="61.5546875" style="5" customWidth="1"/>
    <col min="9952" max="9952" width="17.6640625" style="5" customWidth="1"/>
    <col min="9953" max="9953" width="19.88671875" style="5" customWidth="1"/>
    <col min="9954" max="9954" width="11.5546875" style="5" customWidth="1"/>
    <col min="9955" max="10206" width="9.109375" style="5"/>
    <col min="10207" max="10207" width="61.5546875" style="5" customWidth="1"/>
    <col min="10208" max="10208" width="17.6640625" style="5" customWidth="1"/>
    <col min="10209" max="10209" width="19.88671875" style="5" customWidth="1"/>
    <col min="10210" max="10210" width="11.5546875" style="5" customWidth="1"/>
    <col min="10211" max="10462" width="9.109375" style="5"/>
    <col min="10463" max="10463" width="61.5546875" style="5" customWidth="1"/>
    <col min="10464" max="10464" width="17.6640625" style="5" customWidth="1"/>
    <col min="10465" max="10465" width="19.88671875" style="5" customWidth="1"/>
    <col min="10466" max="10466" width="11.5546875" style="5" customWidth="1"/>
    <col min="10467" max="10718" width="9.109375" style="5"/>
    <col min="10719" max="10719" width="61.5546875" style="5" customWidth="1"/>
    <col min="10720" max="10720" width="17.6640625" style="5" customWidth="1"/>
    <col min="10721" max="10721" width="19.88671875" style="5" customWidth="1"/>
    <col min="10722" max="10722" width="11.5546875" style="5" customWidth="1"/>
    <col min="10723" max="10974" width="9.109375" style="5"/>
    <col min="10975" max="10975" width="61.5546875" style="5" customWidth="1"/>
    <col min="10976" max="10976" width="17.6640625" style="5" customWidth="1"/>
    <col min="10977" max="10977" width="19.88671875" style="5" customWidth="1"/>
    <col min="10978" max="10978" width="11.5546875" style="5" customWidth="1"/>
    <col min="10979" max="11230" width="9.109375" style="5"/>
    <col min="11231" max="11231" width="61.5546875" style="5" customWidth="1"/>
    <col min="11232" max="11232" width="17.6640625" style="5" customWidth="1"/>
    <col min="11233" max="11233" width="19.88671875" style="5" customWidth="1"/>
    <col min="11234" max="11234" width="11.5546875" style="5" customWidth="1"/>
    <col min="11235" max="11486" width="9.109375" style="5"/>
    <col min="11487" max="11487" width="61.5546875" style="5" customWidth="1"/>
    <col min="11488" max="11488" width="17.6640625" style="5" customWidth="1"/>
    <col min="11489" max="11489" width="19.88671875" style="5" customWidth="1"/>
    <col min="11490" max="11490" width="11.5546875" style="5" customWidth="1"/>
    <col min="11491" max="11742" width="9.109375" style="5"/>
    <col min="11743" max="11743" width="61.5546875" style="5" customWidth="1"/>
    <col min="11744" max="11744" width="17.6640625" style="5" customWidth="1"/>
    <col min="11745" max="11745" width="19.88671875" style="5" customWidth="1"/>
    <col min="11746" max="11746" width="11.5546875" style="5" customWidth="1"/>
    <col min="11747" max="11998" width="9.109375" style="5"/>
    <col min="11999" max="11999" width="61.5546875" style="5" customWidth="1"/>
    <col min="12000" max="12000" width="17.6640625" style="5" customWidth="1"/>
    <col min="12001" max="12001" width="19.88671875" style="5" customWidth="1"/>
    <col min="12002" max="12002" width="11.5546875" style="5" customWidth="1"/>
    <col min="12003" max="12254" width="9.109375" style="5"/>
    <col min="12255" max="12255" width="61.5546875" style="5" customWidth="1"/>
    <col min="12256" max="12256" width="17.6640625" style="5" customWidth="1"/>
    <col min="12257" max="12257" width="19.88671875" style="5" customWidth="1"/>
    <col min="12258" max="12258" width="11.5546875" style="5" customWidth="1"/>
    <col min="12259" max="12510" width="9.109375" style="5"/>
    <col min="12511" max="12511" width="61.5546875" style="5" customWidth="1"/>
    <col min="12512" max="12512" width="17.6640625" style="5" customWidth="1"/>
    <col min="12513" max="12513" width="19.88671875" style="5" customWidth="1"/>
    <col min="12514" max="12514" width="11.5546875" style="5" customWidth="1"/>
    <col min="12515" max="12766" width="9.109375" style="5"/>
    <col min="12767" max="12767" width="61.5546875" style="5" customWidth="1"/>
    <col min="12768" max="12768" width="17.6640625" style="5" customWidth="1"/>
    <col min="12769" max="12769" width="19.88671875" style="5" customWidth="1"/>
    <col min="12770" max="12770" width="11.5546875" style="5" customWidth="1"/>
    <col min="12771" max="13022" width="9.109375" style="5"/>
    <col min="13023" max="13023" width="61.5546875" style="5" customWidth="1"/>
    <col min="13024" max="13024" width="17.6640625" style="5" customWidth="1"/>
    <col min="13025" max="13025" width="19.88671875" style="5" customWidth="1"/>
    <col min="13026" max="13026" width="11.5546875" style="5" customWidth="1"/>
    <col min="13027" max="13278" width="9.109375" style="5"/>
    <col min="13279" max="13279" width="61.5546875" style="5" customWidth="1"/>
    <col min="13280" max="13280" width="17.6640625" style="5" customWidth="1"/>
    <col min="13281" max="13281" width="19.88671875" style="5" customWidth="1"/>
    <col min="13282" max="13282" width="11.5546875" style="5" customWidth="1"/>
    <col min="13283" max="13534" width="9.109375" style="5"/>
    <col min="13535" max="13535" width="61.5546875" style="5" customWidth="1"/>
    <col min="13536" max="13536" width="17.6640625" style="5" customWidth="1"/>
    <col min="13537" max="13537" width="19.88671875" style="5" customWidth="1"/>
    <col min="13538" max="13538" width="11.5546875" style="5" customWidth="1"/>
    <col min="13539" max="13790" width="9.109375" style="5"/>
    <col min="13791" max="13791" width="61.5546875" style="5" customWidth="1"/>
    <col min="13792" max="13792" width="17.6640625" style="5" customWidth="1"/>
    <col min="13793" max="13793" width="19.88671875" style="5" customWidth="1"/>
    <col min="13794" max="13794" width="11.5546875" style="5" customWidth="1"/>
    <col min="13795" max="14046" width="9.109375" style="5"/>
    <col min="14047" max="14047" width="61.5546875" style="5" customWidth="1"/>
    <col min="14048" max="14048" width="17.6640625" style="5" customWidth="1"/>
    <col min="14049" max="14049" width="19.88671875" style="5" customWidth="1"/>
    <col min="14050" max="14050" width="11.5546875" style="5" customWidth="1"/>
    <col min="14051" max="14302" width="9.109375" style="5"/>
    <col min="14303" max="14303" width="61.5546875" style="5" customWidth="1"/>
    <col min="14304" max="14304" width="17.6640625" style="5" customWidth="1"/>
    <col min="14305" max="14305" width="19.88671875" style="5" customWidth="1"/>
    <col min="14306" max="14306" width="11.5546875" style="5" customWidth="1"/>
    <col min="14307" max="14558" width="9.109375" style="5"/>
    <col min="14559" max="14559" width="61.5546875" style="5" customWidth="1"/>
    <col min="14560" max="14560" width="17.6640625" style="5" customWidth="1"/>
    <col min="14561" max="14561" width="19.88671875" style="5" customWidth="1"/>
    <col min="14562" max="14562" width="11.5546875" style="5" customWidth="1"/>
    <col min="14563" max="14814" width="9.109375" style="5"/>
    <col min="14815" max="14815" width="61.5546875" style="5" customWidth="1"/>
    <col min="14816" max="14816" width="17.6640625" style="5" customWidth="1"/>
    <col min="14817" max="14817" width="19.88671875" style="5" customWidth="1"/>
    <col min="14818" max="14818" width="11.5546875" style="5" customWidth="1"/>
    <col min="14819" max="15070" width="9.109375" style="5"/>
    <col min="15071" max="15071" width="61.5546875" style="5" customWidth="1"/>
    <col min="15072" max="15072" width="17.6640625" style="5" customWidth="1"/>
    <col min="15073" max="15073" width="19.88671875" style="5" customWidth="1"/>
    <col min="15074" max="15074" width="11.5546875" style="5" customWidth="1"/>
    <col min="15075" max="15326" width="9.109375" style="5"/>
    <col min="15327" max="15327" width="61.5546875" style="5" customWidth="1"/>
    <col min="15328" max="15328" width="17.6640625" style="5" customWidth="1"/>
    <col min="15329" max="15329" width="19.88671875" style="5" customWidth="1"/>
    <col min="15330" max="15330" width="11.5546875" style="5" customWidth="1"/>
    <col min="15331" max="15582" width="9.109375" style="5"/>
    <col min="15583" max="15583" width="61.5546875" style="5" customWidth="1"/>
    <col min="15584" max="15584" width="17.6640625" style="5" customWidth="1"/>
    <col min="15585" max="15585" width="19.88671875" style="5" customWidth="1"/>
    <col min="15586" max="15586" width="11.5546875" style="5" customWidth="1"/>
    <col min="15587" max="15838" width="9.109375" style="5"/>
    <col min="15839" max="15839" width="61.5546875" style="5" customWidth="1"/>
    <col min="15840" max="15840" width="17.6640625" style="5" customWidth="1"/>
    <col min="15841" max="15841" width="19.88671875" style="5" customWidth="1"/>
    <col min="15842" max="15842" width="11.5546875" style="5" customWidth="1"/>
    <col min="15843" max="16094" width="9.109375" style="5"/>
    <col min="16095" max="16095" width="61.5546875" style="5" customWidth="1"/>
    <col min="16096" max="16096" width="17.6640625" style="5" customWidth="1"/>
    <col min="16097" max="16097" width="19.88671875" style="5" customWidth="1"/>
    <col min="16098" max="16098" width="11.5546875" style="5" customWidth="1"/>
    <col min="16099" max="16370" width="9.109375" style="5"/>
    <col min="16371" max="16373" width="9.109375" style="5" customWidth="1"/>
    <col min="16374" max="16384" width="9.109375" style="5"/>
  </cols>
  <sheetData>
    <row r="1" spans="1:8" ht="13.2" customHeight="1" x14ac:dyDescent="0.25">
      <c r="B1" s="741"/>
      <c r="C1" s="120"/>
      <c r="D1" s="120"/>
      <c r="E1" s="120"/>
    </row>
    <row r="2" spans="1:8" x14ac:dyDescent="0.25">
      <c r="B2" s="741"/>
      <c r="C2" s="120"/>
      <c r="D2" s="120"/>
      <c r="E2" s="120"/>
    </row>
    <row r="3" spans="1:8" x14ac:dyDescent="0.25">
      <c r="B3" s="741"/>
      <c r="C3" s="120"/>
      <c r="D3" s="120"/>
      <c r="E3" s="120"/>
    </row>
    <row r="6" spans="1:8" s="10" customFormat="1" x14ac:dyDescent="0.25">
      <c r="A6" s="579" t="s">
        <v>1332</v>
      </c>
      <c r="B6" s="94">
        <v>12345</v>
      </c>
      <c r="C6" s="95"/>
      <c r="D6" s="94">
        <v>6</v>
      </c>
    </row>
    <row r="7" spans="1:8" s="10" customFormat="1" x14ac:dyDescent="0.25">
      <c r="A7" s="96" t="s">
        <v>1167</v>
      </c>
      <c r="B7" s="97" t="s">
        <v>67</v>
      </c>
      <c r="C7" s="94">
        <v>6</v>
      </c>
      <c r="D7" s="98">
        <v>6</v>
      </c>
    </row>
    <row r="8" spans="1:8" x14ac:dyDescent="0.25">
      <c r="A8" s="99" t="s">
        <v>467</v>
      </c>
      <c r="B8" s="100">
        <v>206189</v>
      </c>
      <c r="C8" s="733" t="s">
        <v>914</v>
      </c>
      <c r="D8" s="733">
        <v>4</v>
      </c>
      <c r="H8" s="109"/>
    </row>
    <row r="9" spans="1:8" x14ac:dyDescent="0.25">
      <c r="A9" s="99" t="s">
        <v>468</v>
      </c>
      <c r="B9" s="100">
        <v>2579160</v>
      </c>
      <c r="C9" s="733" t="s">
        <v>766</v>
      </c>
      <c r="D9" s="733">
        <v>3</v>
      </c>
    </row>
    <row r="10" spans="1:8" x14ac:dyDescent="0.25">
      <c r="A10" s="99" t="s">
        <v>470</v>
      </c>
      <c r="B10" s="100" t="s">
        <v>469</v>
      </c>
      <c r="C10" s="733" t="s">
        <v>914</v>
      </c>
      <c r="D10" s="733">
        <v>4</v>
      </c>
      <c r="E10" s="10"/>
    </row>
    <row r="11" spans="1:8" x14ac:dyDescent="0.25">
      <c r="A11" s="99" t="s">
        <v>176</v>
      </c>
      <c r="B11" s="100" t="s">
        <v>471</v>
      </c>
      <c r="C11" s="733" t="s">
        <v>914</v>
      </c>
      <c r="D11" s="733">
        <v>4</v>
      </c>
      <c r="E11" s="10"/>
    </row>
    <row r="12" spans="1:8" x14ac:dyDescent="0.25">
      <c r="A12" s="99" t="s">
        <v>473</v>
      </c>
      <c r="B12" s="100" t="s">
        <v>472</v>
      </c>
      <c r="C12" s="733" t="s">
        <v>914</v>
      </c>
      <c r="D12" s="733">
        <v>4</v>
      </c>
      <c r="E12" s="10"/>
    </row>
    <row r="13" spans="1:8" x14ac:dyDescent="0.25">
      <c r="A13" s="99" t="s">
        <v>474</v>
      </c>
      <c r="B13" s="100">
        <v>206124</v>
      </c>
      <c r="C13" s="733" t="s">
        <v>914</v>
      </c>
      <c r="D13" s="733">
        <v>4</v>
      </c>
    </row>
    <row r="14" spans="1:8" x14ac:dyDescent="0.25">
      <c r="A14" s="99" t="s">
        <v>476</v>
      </c>
      <c r="B14" s="100" t="s">
        <v>475</v>
      </c>
      <c r="C14" s="733" t="s">
        <v>914</v>
      </c>
      <c r="D14" s="733">
        <v>4</v>
      </c>
      <c r="E14" s="10"/>
    </row>
    <row r="15" spans="1:8" x14ac:dyDescent="0.25">
      <c r="A15" s="99" t="s">
        <v>477</v>
      </c>
      <c r="B15" s="100">
        <v>206126</v>
      </c>
      <c r="C15" s="733" t="s">
        <v>914</v>
      </c>
      <c r="D15" s="733">
        <v>4</v>
      </c>
    </row>
    <row r="16" spans="1:8" x14ac:dyDescent="0.25">
      <c r="A16" s="99" t="s">
        <v>478</v>
      </c>
      <c r="B16" s="100">
        <v>206111</v>
      </c>
      <c r="C16" s="733" t="s">
        <v>766</v>
      </c>
      <c r="D16" s="733">
        <v>3</v>
      </c>
    </row>
    <row r="17" spans="1:5" x14ac:dyDescent="0.25">
      <c r="A17" s="99" t="s">
        <v>479</v>
      </c>
      <c r="B17" s="100">
        <v>206091</v>
      </c>
      <c r="C17" s="733" t="s">
        <v>766</v>
      </c>
      <c r="D17" s="733">
        <v>3</v>
      </c>
      <c r="E17" s="10"/>
    </row>
    <row r="18" spans="1:5" x14ac:dyDescent="0.25">
      <c r="A18" s="99" t="s">
        <v>624</v>
      </c>
      <c r="B18" s="100" t="s">
        <v>623</v>
      </c>
      <c r="C18" s="733" t="s">
        <v>766</v>
      </c>
      <c r="D18" s="733">
        <v>3</v>
      </c>
    </row>
    <row r="19" spans="1:5" x14ac:dyDescent="0.25">
      <c r="A19" s="99" t="s">
        <v>480</v>
      </c>
      <c r="B19" s="100">
        <v>206128</v>
      </c>
      <c r="C19" s="733" t="s">
        <v>766</v>
      </c>
      <c r="D19" s="733">
        <v>3</v>
      </c>
      <c r="E19" s="10"/>
    </row>
    <row r="20" spans="1:5" x14ac:dyDescent="0.25">
      <c r="A20" s="99" t="s">
        <v>717</v>
      </c>
      <c r="B20" s="100">
        <v>2682783</v>
      </c>
      <c r="C20" s="733" t="s">
        <v>766</v>
      </c>
      <c r="D20" s="733">
        <v>3</v>
      </c>
    </row>
    <row r="21" spans="1:5" x14ac:dyDescent="0.25">
      <c r="A21" s="99" t="s">
        <v>496</v>
      </c>
      <c r="B21" s="100" t="s">
        <v>495</v>
      </c>
      <c r="C21" s="733" t="s">
        <v>766</v>
      </c>
      <c r="D21" s="733">
        <v>3</v>
      </c>
    </row>
    <row r="22" spans="1:5" x14ac:dyDescent="0.25">
      <c r="A22" s="99" t="s">
        <v>481</v>
      </c>
      <c r="B22" s="100">
        <v>205999</v>
      </c>
      <c r="C22" s="733" t="s">
        <v>766</v>
      </c>
      <c r="D22" s="733">
        <v>3</v>
      </c>
    </row>
    <row r="23" spans="1:5" x14ac:dyDescent="0.25">
      <c r="A23" s="99" t="s">
        <v>483</v>
      </c>
      <c r="B23" s="100" t="s">
        <v>482</v>
      </c>
      <c r="C23" s="733" t="s">
        <v>766</v>
      </c>
      <c r="D23" s="733">
        <v>3</v>
      </c>
    </row>
    <row r="24" spans="1:5" x14ac:dyDescent="0.25">
      <c r="A24" s="99" t="s">
        <v>485</v>
      </c>
      <c r="B24" s="100" t="s">
        <v>484</v>
      </c>
      <c r="C24" s="733" t="s">
        <v>766</v>
      </c>
      <c r="D24" s="733">
        <v>3</v>
      </c>
    </row>
    <row r="25" spans="1:5" x14ac:dyDescent="0.25">
      <c r="A25" s="99" t="s">
        <v>486</v>
      </c>
      <c r="B25" s="100">
        <v>205921</v>
      </c>
      <c r="C25" s="733" t="s">
        <v>766</v>
      </c>
      <c r="D25" s="733">
        <v>3</v>
      </c>
    </row>
    <row r="26" spans="1:5" x14ac:dyDescent="0.25">
      <c r="A26" s="99" t="s">
        <v>487</v>
      </c>
      <c r="B26" s="100">
        <v>206011</v>
      </c>
      <c r="C26" s="733" t="s">
        <v>766</v>
      </c>
      <c r="D26" s="733">
        <v>3</v>
      </c>
    </row>
    <row r="27" spans="1:5" x14ac:dyDescent="0.25">
      <c r="A27" s="99" t="s">
        <v>488</v>
      </c>
      <c r="B27" s="100">
        <v>2723862</v>
      </c>
      <c r="C27" s="733" t="s">
        <v>766</v>
      </c>
      <c r="D27" s="733">
        <v>3</v>
      </c>
    </row>
    <row r="28" spans="1:5" x14ac:dyDescent="0.25">
      <c r="A28" s="99" t="s">
        <v>490</v>
      </c>
      <c r="B28" s="100" t="s">
        <v>489</v>
      </c>
      <c r="C28" s="733" t="s">
        <v>766</v>
      </c>
      <c r="D28" s="733">
        <v>3</v>
      </c>
    </row>
    <row r="29" spans="1:5" x14ac:dyDescent="0.25">
      <c r="A29" s="99" t="s">
        <v>492</v>
      </c>
      <c r="B29" s="100" t="s">
        <v>491</v>
      </c>
      <c r="C29" s="733" t="s">
        <v>766</v>
      </c>
      <c r="D29" s="733">
        <v>3</v>
      </c>
    </row>
    <row r="30" spans="1:5" x14ac:dyDescent="0.25">
      <c r="A30" s="99" t="s">
        <v>494</v>
      </c>
      <c r="B30" s="100" t="s">
        <v>493</v>
      </c>
      <c r="C30" s="733" t="s">
        <v>766</v>
      </c>
      <c r="D30" s="733">
        <v>3</v>
      </c>
    </row>
    <row r="31" spans="1:5" x14ac:dyDescent="0.25">
      <c r="A31" s="99" t="s">
        <v>497</v>
      </c>
      <c r="B31" s="100">
        <v>2549324</v>
      </c>
      <c r="C31" s="733" t="s">
        <v>766</v>
      </c>
      <c r="D31" s="733">
        <v>3</v>
      </c>
    </row>
    <row r="32" spans="1:5" x14ac:dyDescent="0.25">
      <c r="A32" s="99" t="s">
        <v>500</v>
      </c>
      <c r="B32" s="100">
        <v>2519477</v>
      </c>
      <c r="C32" s="733" t="s">
        <v>766</v>
      </c>
      <c r="D32" s="733">
        <v>3</v>
      </c>
    </row>
    <row r="33" spans="1:4" x14ac:dyDescent="0.25">
      <c r="A33" s="99" t="s">
        <v>499</v>
      </c>
      <c r="B33" s="100" t="s">
        <v>498</v>
      </c>
      <c r="C33" s="733" t="s">
        <v>766</v>
      </c>
      <c r="D33" s="733">
        <v>3</v>
      </c>
    </row>
    <row r="34" spans="1:4" x14ac:dyDescent="0.25">
      <c r="A34" s="99" t="s">
        <v>502</v>
      </c>
      <c r="B34" s="100" t="s">
        <v>501</v>
      </c>
      <c r="C34" s="733" t="s">
        <v>766</v>
      </c>
      <c r="D34" s="733">
        <v>3</v>
      </c>
    </row>
    <row r="35" spans="1:4" x14ac:dyDescent="0.25">
      <c r="A35" s="99" t="s">
        <v>504</v>
      </c>
      <c r="B35" s="100" t="s">
        <v>503</v>
      </c>
      <c r="C35" s="733" t="s">
        <v>766</v>
      </c>
      <c r="D35" s="733">
        <v>3</v>
      </c>
    </row>
    <row r="36" spans="1:4" x14ac:dyDescent="0.25">
      <c r="A36" s="99" t="s">
        <v>505</v>
      </c>
      <c r="B36" s="100">
        <v>205852</v>
      </c>
      <c r="C36" s="733" t="s">
        <v>766</v>
      </c>
      <c r="D36" s="733">
        <v>3</v>
      </c>
    </row>
    <row r="37" spans="1:4" x14ac:dyDescent="0.25">
      <c r="A37" s="99" t="s">
        <v>506</v>
      </c>
      <c r="B37" s="100">
        <v>205902</v>
      </c>
      <c r="C37" s="733" t="s">
        <v>766</v>
      </c>
      <c r="D37" s="733">
        <v>3</v>
      </c>
    </row>
    <row r="38" spans="1:4" x14ac:dyDescent="0.25">
      <c r="A38" s="99" t="s">
        <v>507</v>
      </c>
      <c r="B38" s="100">
        <v>205922</v>
      </c>
      <c r="C38" s="733" t="s">
        <v>766</v>
      </c>
      <c r="D38" s="733">
        <v>3</v>
      </c>
    </row>
    <row r="39" spans="1:4" x14ac:dyDescent="0.25">
      <c r="A39" s="99" t="s">
        <v>509</v>
      </c>
      <c r="B39" s="100" t="s">
        <v>508</v>
      </c>
      <c r="C39" s="733" t="s">
        <v>766</v>
      </c>
      <c r="D39" s="733">
        <v>3</v>
      </c>
    </row>
    <row r="40" spans="1:4" x14ac:dyDescent="0.25">
      <c r="A40" s="99" t="s">
        <v>511</v>
      </c>
      <c r="B40" s="100" t="s">
        <v>510</v>
      </c>
      <c r="C40" s="733" t="s">
        <v>766</v>
      </c>
      <c r="D40" s="733">
        <v>3</v>
      </c>
    </row>
    <row r="41" spans="1:4" x14ac:dyDescent="0.25">
      <c r="A41" s="99" t="s">
        <v>512</v>
      </c>
      <c r="B41" s="100">
        <v>205947</v>
      </c>
      <c r="C41" s="733" t="s">
        <v>766</v>
      </c>
      <c r="D41" s="733">
        <v>3</v>
      </c>
    </row>
    <row r="42" spans="1:4" x14ac:dyDescent="0.25">
      <c r="A42" s="99" t="s">
        <v>513</v>
      </c>
      <c r="B42" s="100">
        <v>205919</v>
      </c>
      <c r="C42" s="733" t="s">
        <v>766</v>
      </c>
      <c r="D42" s="733">
        <v>3</v>
      </c>
    </row>
    <row r="43" spans="1:4" x14ac:dyDescent="0.25">
      <c r="A43" s="99" t="s">
        <v>515</v>
      </c>
      <c r="B43" s="100" t="s">
        <v>514</v>
      </c>
      <c r="C43" s="733" t="s">
        <v>766</v>
      </c>
      <c r="D43" s="733">
        <v>3</v>
      </c>
    </row>
    <row r="44" spans="1:4" x14ac:dyDescent="0.25">
      <c r="A44" s="99" t="s">
        <v>1339</v>
      </c>
      <c r="B44" s="100" t="s">
        <v>518</v>
      </c>
      <c r="C44" s="733" t="s">
        <v>766</v>
      </c>
      <c r="D44" s="733">
        <v>3</v>
      </c>
    </row>
    <row r="45" spans="1:4" x14ac:dyDescent="0.25">
      <c r="A45" s="99" t="s">
        <v>517</v>
      </c>
      <c r="B45" s="100" t="s">
        <v>516</v>
      </c>
      <c r="C45" s="733" t="s">
        <v>766</v>
      </c>
      <c r="D45" s="733">
        <v>3</v>
      </c>
    </row>
    <row r="46" spans="1:4" x14ac:dyDescent="0.25">
      <c r="A46" s="99" t="s">
        <v>520</v>
      </c>
      <c r="B46" s="100">
        <v>205879</v>
      </c>
      <c r="C46" s="733" t="s">
        <v>766</v>
      </c>
      <c r="D46" s="733">
        <v>3</v>
      </c>
    </row>
    <row r="47" spans="1:4" x14ac:dyDescent="0.25">
      <c r="A47" s="99" t="s">
        <v>522</v>
      </c>
      <c r="B47" s="100" t="s">
        <v>521</v>
      </c>
      <c r="C47" s="733" t="s">
        <v>766</v>
      </c>
      <c r="D47" s="733">
        <v>3</v>
      </c>
    </row>
    <row r="48" spans="1:4" x14ac:dyDescent="0.25">
      <c r="A48" s="99" t="s">
        <v>524</v>
      </c>
      <c r="B48" s="100" t="s">
        <v>523</v>
      </c>
      <c r="C48" s="733" t="s">
        <v>766</v>
      </c>
      <c r="D48" s="733">
        <v>3</v>
      </c>
    </row>
    <row r="49" spans="1:4" x14ac:dyDescent="0.25">
      <c r="A49" s="99" t="s">
        <v>526</v>
      </c>
      <c r="B49" s="100" t="s">
        <v>525</v>
      </c>
      <c r="C49" s="733" t="s">
        <v>766</v>
      </c>
      <c r="D49" s="733">
        <v>3</v>
      </c>
    </row>
    <row r="50" spans="1:4" x14ac:dyDescent="0.25">
      <c r="A50" s="99" t="s">
        <v>528</v>
      </c>
      <c r="B50" s="100" t="s">
        <v>527</v>
      </c>
      <c r="C50" s="733" t="s">
        <v>766</v>
      </c>
      <c r="D50" s="733">
        <v>3</v>
      </c>
    </row>
    <row r="51" spans="1:4" x14ac:dyDescent="0.25">
      <c r="A51" s="99" t="s">
        <v>529</v>
      </c>
      <c r="B51" s="100">
        <v>2617229</v>
      </c>
      <c r="C51" s="733" t="s">
        <v>766</v>
      </c>
      <c r="D51" s="733">
        <v>3</v>
      </c>
    </row>
    <row r="52" spans="1:4" x14ac:dyDescent="0.25">
      <c r="A52" s="99" t="s">
        <v>530</v>
      </c>
      <c r="B52" s="100">
        <v>2690888</v>
      </c>
      <c r="C52" s="733" t="s">
        <v>766</v>
      </c>
      <c r="D52" s="733">
        <v>3</v>
      </c>
    </row>
    <row r="53" spans="1:4" x14ac:dyDescent="0.25">
      <c r="A53" s="99" t="s">
        <v>531</v>
      </c>
      <c r="B53" s="100">
        <v>2709812</v>
      </c>
      <c r="C53" s="733" t="s">
        <v>766</v>
      </c>
      <c r="D53" s="733">
        <v>3</v>
      </c>
    </row>
    <row r="54" spans="1:4" x14ac:dyDescent="0.25">
      <c r="A54" s="99" t="s">
        <v>532</v>
      </c>
      <c r="B54" s="100">
        <v>2559906</v>
      </c>
      <c r="C54" s="733" t="s">
        <v>766</v>
      </c>
      <c r="D54" s="733">
        <v>3</v>
      </c>
    </row>
    <row r="55" spans="1:4" x14ac:dyDescent="0.25">
      <c r="A55" s="99" t="s">
        <v>534</v>
      </c>
      <c r="B55" s="100" t="s">
        <v>533</v>
      </c>
      <c r="C55" s="733" t="s">
        <v>766</v>
      </c>
      <c r="D55" s="733">
        <v>3</v>
      </c>
    </row>
    <row r="56" spans="1:4" x14ac:dyDescent="0.25">
      <c r="A56" s="99" t="s">
        <v>535</v>
      </c>
      <c r="B56" s="100">
        <v>2562992</v>
      </c>
      <c r="C56" s="733" t="s">
        <v>766</v>
      </c>
      <c r="D56" s="733">
        <v>3</v>
      </c>
    </row>
    <row r="57" spans="1:4" x14ac:dyDescent="0.25">
      <c r="A57" s="99" t="s">
        <v>537</v>
      </c>
      <c r="B57" s="100" t="s">
        <v>536</v>
      </c>
      <c r="C57" s="733" t="s">
        <v>766</v>
      </c>
      <c r="D57" s="733">
        <v>3</v>
      </c>
    </row>
    <row r="58" spans="1:4" x14ac:dyDescent="0.25">
      <c r="A58" s="99" t="s">
        <v>539</v>
      </c>
      <c r="B58" s="100" t="s">
        <v>538</v>
      </c>
      <c r="C58" s="733" t="s">
        <v>766</v>
      </c>
      <c r="D58" s="733">
        <v>3</v>
      </c>
    </row>
    <row r="59" spans="1:4" x14ac:dyDescent="0.25">
      <c r="A59" s="99" t="s">
        <v>540</v>
      </c>
      <c r="B59" s="100">
        <v>205881</v>
      </c>
      <c r="C59" s="733" t="s">
        <v>766</v>
      </c>
      <c r="D59" s="733">
        <v>3</v>
      </c>
    </row>
    <row r="60" spans="1:4" x14ac:dyDescent="0.25">
      <c r="A60" s="99" t="s">
        <v>542</v>
      </c>
      <c r="B60" s="100" t="s">
        <v>541</v>
      </c>
      <c r="C60" s="733" t="s">
        <v>766</v>
      </c>
      <c r="D60" s="733">
        <v>3</v>
      </c>
    </row>
    <row r="61" spans="1:4" x14ac:dyDescent="0.25">
      <c r="A61" s="99" t="s">
        <v>1340</v>
      </c>
      <c r="B61" s="100" t="s">
        <v>543</v>
      </c>
      <c r="C61" s="733" t="s">
        <v>766</v>
      </c>
      <c r="D61" s="733">
        <v>3</v>
      </c>
    </row>
    <row r="62" spans="1:4" x14ac:dyDescent="0.25">
      <c r="A62" s="99" t="s">
        <v>546</v>
      </c>
      <c r="B62" s="100" t="s">
        <v>545</v>
      </c>
      <c r="C62" s="733" t="s">
        <v>766</v>
      </c>
      <c r="D62" s="733">
        <v>3</v>
      </c>
    </row>
    <row r="63" spans="1:4" x14ac:dyDescent="0.25">
      <c r="A63" s="99" t="s">
        <v>547</v>
      </c>
      <c r="B63" s="100">
        <v>2575281</v>
      </c>
      <c r="C63" s="733" t="s">
        <v>766</v>
      </c>
      <c r="D63" s="733">
        <v>3</v>
      </c>
    </row>
    <row r="64" spans="1:4" x14ac:dyDescent="0.25">
      <c r="A64" s="99" t="s">
        <v>549</v>
      </c>
      <c r="B64" s="100" t="s">
        <v>548</v>
      </c>
      <c r="C64" s="733" t="s">
        <v>766</v>
      </c>
      <c r="D64" s="733">
        <v>3</v>
      </c>
    </row>
    <row r="65" spans="1:4" x14ac:dyDescent="0.25">
      <c r="A65" s="99" t="s">
        <v>550</v>
      </c>
      <c r="B65" s="100">
        <v>306845</v>
      </c>
      <c r="C65" s="733" t="s">
        <v>766</v>
      </c>
      <c r="D65" s="733">
        <v>3</v>
      </c>
    </row>
    <row r="66" spans="1:4" x14ac:dyDescent="0.25">
      <c r="A66" s="99" t="s">
        <v>551</v>
      </c>
      <c r="B66" s="100">
        <v>2518126</v>
      </c>
      <c r="C66" s="733" t="s">
        <v>766</v>
      </c>
      <c r="D66" s="733">
        <v>3</v>
      </c>
    </row>
    <row r="67" spans="1:4" x14ac:dyDescent="0.25">
      <c r="A67" s="99" t="s">
        <v>553</v>
      </c>
      <c r="B67" s="100" t="s">
        <v>552</v>
      </c>
      <c r="C67" s="733" t="s">
        <v>766</v>
      </c>
      <c r="D67" s="733">
        <v>3</v>
      </c>
    </row>
    <row r="68" spans="1:4" x14ac:dyDescent="0.25">
      <c r="A68" s="99" t="s">
        <v>555</v>
      </c>
      <c r="B68" s="100" t="s">
        <v>554</v>
      </c>
      <c r="C68" s="733" t="s">
        <v>766</v>
      </c>
      <c r="D68" s="733">
        <v>3</v>
      </c>
    </row>
    <row r="69" spans="1:4" x14ac:dyDescent="0.25">
      <c r="A69" s="99" t="s">
        <v>559</v>
      </c>
      <c r="B69" s="100" t="s">
        <v>558</v>
      </c>
      <c r="C69" s="733" t="s">
        <v>766</v>
      </c>
      <c r="D69" s="733">
        <v>3</v>
      </c>
    </row>
    <row r="70" spans="1:4" x14ac:dyDescent="0.25">
      <c r="A70" s="99" t="s">
        <v>557</v>
      </c>
      <c r="B70" s="100" t="s">
        <v>556</v>
      </c>
      <c r="C70" s="733" t="s">
        <v>766</v>
      </c>
      <c r="D70" s="733">
        <v>3</v>
      </c>
    </row>
    <row r="71" spans="1:4" x14ac:dyDescent="0.25">
      <c r="A71" s="99" t="s">
        <v>560</v>
      </c>
      <c r="B71" s="100">
        <v>205878</v>
      </c>
      <c r="C71" s="733" t="s">
        <v>766</v>
      </c>
      <c r="D71" s="733">
        <v>3</v>
      </c>
    </row>
    <row r="72" spans="1:4" x14ac:dyDescent="0.25">
      <c r="A72" s="99" t="s">
        <v>565</v>
      </c>
      <c r="B72" s="100">
        <v>2675728</v>
      </c>
      <c r="C72" s="733" t="s">
        <v>766</v>
      </c>
      <c r="D72" s="733">
        <v>3</v>
      </c>
    </row>
    <row r="73" spans="1:4" x14ac:dyDescent="0.25">
      <c r="A73" s="99" t="s">
        <v>562</v>
      </c>
      <c r="B73" s="100" t="s">
        <v>561</v>
      </c>
      <c r="C73" s="733" t="s">
        <v>766</v>
      </c>
      <c r="D73" s="733">
        <v>3</v>
      </c>
    </row>
    <row r="74" spans="1:4" x14ac:dyDescent="0.25">
      <c r="A74" s="99" t="s">
        <v>566</v>
      </c>
      <c r="B74" s="100">
        <v>2578607</v>
      </c>
      <c r="C74" s="733" t="s">
        <v>766</v>
      </c>
      <c r="D74" s="733">
        <v>3</v>
      </c>
    </row>
    <row r="75" spans="1:4" x14ac:dyDescent="0.25">
      <c r="A75" s="99" t="s">
        <v>564</v>
      </c>
      <c r="B75" s="100" t="s">
        <v>563</v>
      </c>
      <c r="C75" s="733" t="s">
        <v>766</v>
      </c>
      <c r="D75" s="733">
        <v>3</v>
      </c>
    </row>
    <row r="76" spans="1:4" x14ac:dyDescent="0.25">
      <c r="A76" s="99" t="s">
        <v>568</v>
      </c>
      <c r="B76" s="100" t="s">
        <v>567</v>
      </c>
      <c r="C76" s="733" t="s">
        <v>766</v>
      </c>
      <c r="D76" s="733">
        <v>3</v>
      </c>
    </row>
    <row r="77" spans="1:4" x14ac:dyDescent="0.25">
      <c r="A77" s="99" t="s">
        <v>570</v>
      </c>
      <c r="B77" s="100" t="s">
        <v>569</v>
      </c>
      <c r="C77" s="733" t="s">
        <v>766</v>
      </c>
      <c r="D77" s="733">
        <v>3</v>
      </c>
    </row>
    <row r="78" spans="1:4" x14ac:dyDescent="0.25">
      <c r="A78" s="99" t="s">
        <v>572</v>
      </c>
      <c r="B78" s="100" t="s">
        <v>571</v>
      </c>
      <c r="C78" s="733" t="s">
        <v>766</v>
      </c>
      <c r="D78" s="733">
        <v>3</v>
      </c>
    </row>
    <row r="79" spans="1:4" x14ac:dyDescent="0.25">
      <c r="A79" s="99" t="s">
        <v>574</v>
      </c>
      <c r="B79" s="100" t="s">
        <v>573</v>
      </c>
      <c r="C79" s="733" t="s">
        <v>766</v>
      </c>
      <c r="D79" s="733">
        <v>3</v>
      </c>
    </row>
    <row r="80" spans="1:4" x14ac:dyDescent="0.25">
      <c r="A80" s="99" t="s">
        <v>576</v>
      </c>
      <c r="B80" s="100" t="s">
        <v>575</v>
      </c>
      <c r="C80" s="733" t="s">
        <v>766</v>
      </c>
      <c r="D80" s="733">
        <v>3</v>
      </c>
    </row>
    <row r="81" spans="1:5" x14ac:dyDescent="0.25">
      <c r="A81" s="99" t="s">
        <v>578</v>
      </c>
      <c r="B81" s="100" t="s">
        <v>577</v>
      </c>
      <c r="C81" s="733" t="s">
        <v>766</v>
      </c>
      <c r="D81" s="733">
        <v>3</v>
      </c>
    </row>
    <row r="82" spans="1:5" x14ac:dyDescent="0.25">
      <c r="A82" s="99" t="s">
        <v>580</v>
      </c>
      <c r="B82" s="100" t="s">
        <v>579</v>
      </c>
      <c r="C82" s="733" t="s">
        <v>766</v>
      </c>
      <c r="D82" s="733">
        <v>3</v>
      </c>
    </row>
    <row r="83" spans="1:5" x14ac:dyDescent="0.25">
      <c r="A83" s="99" t="s">
        <v>582</v>
      </c>
      <c r="B83" s="100" t="s">
        <v>581</v>
      </c>
      <c r="C83" s="733" t="s">
        <v>766</v>
      </c>
      <c r="D83" s="733">
        <v>3</v>
      </c>
    </row>
    <row r="84" spans="1:5" x14ac:dyDescent="0.25">
      <c r="A84" s="99" t="s">
        <v>584</v>
      </c>
      <c r="B84" s="100" t="s">
        <v>583</v>
      </c>
      <c r="C84" s="733" t="s">
        <v>766</v>
      </c>
      <c r="D84" s="733">
        <v>3</v>
      </c>
    </row>
    <row r="85" spans="1:5" x14ac:dyDescent="0.25">
      <c r="A85" s="99" t="s">
        <v>585</v>
      </c>
      <c r="B85" s="100">
        <v>206046</v>
      </c>
      <c r="C85" s="733" t="s">
        <v>766</v>
      </c>
      <c r="D85" s="733">
        <v>3</v>
      </c>
    </row>
    <row r="86" spans="1:5" x14ac:dyDescent="0.25">
      <c r="A86" s="99" t="s">
        <v>587</v>
      </c>
      <c r="B86" s="100" t="s">
        <v>586</v>
      </c>
      <c r="C86" s="733" t="s">
        <v>766</v>
      </c>
      <c r="D86" s="733">
        <v>3</v>
      </c>
      <c r="E86" s="10"/>
    </row>
    <row r="87" spans="1:5" x14ac:dyDescent="0.25">
      <c r="A87" s="99" t="s">
        <v>589</v>
      </c>
      <c r="B87" s="100" t="s">
        <v>588</v>
      </c>
      <c r="C87" s="733" t="s">
        <v>766</v>
      </c>
      <c r="D87" s="733">
        <v>3</v>
      </c>
      <c r="E87" s="10"/>
    </row>
    <row r="88" spans="1:5" x14ac:dyDescent="0.25">
      <c r="A88" s="99" t="s">
        <v>591</v>
      </c>
      <c r="B88" s="100" t="s">
        <v>590</v>
      </c>
      <c r="C88" s="733" t="s">
        <v>766</v>
      </c>
      <c r="D88" s="733">
        <v>3</v>
      </c>
    </row>
    <row r="89" spans="1:5" x14ac:dyDescent="0.25">
      <c r="A89" s="99" t="s">
        <v>592</v>
      </c>
      <c r="B89" s="100">
        <v>260848</v>
      </c>
      <c r="C89" s="733" t="s">
        <v>766</v>
      </c>
      <c r="D89" s="733">
        <v>3</v>
      </c>
    </row>
    <row r="90" spans="1:5" x14ac:dyDescent="0.25">
      <c r="A90" s="99" t="s">
        <v>593</v>
      </c>
      <c r="B90" s="100">
        <v>205978</v>
      </c>
      <c r="C90" s="733" t="s">
        <v>914</v>
      </c>
      <c r="D90" s="733">
        <v>4</v>
      </c>
    </row>
    <row r="91" spans="1:5" x14ac:dyDescent="0.25">
      <c r="A91" s="99" t="s">
        <v>594</v>
      </c>
      <c r="B91" s="100">
        <v>2563900</v>
      </c>
      <c r="C91" s="733" t="s">
        <v>766</v>
      </c>
      <c r="D91" s="733">
        <v>3</v>
      </c>
    </row>
    <row r="92" spans="1:5" x14ac:dyDescent="0.25">
      <c r="A92" s="99" t="s">
        <v>597</v>
      </c>
      <c r="B92" s="100">
        <v>206043</v>
      </c>
      <c r="C92" s="733" t="s">
        <v>766</v>
      </c>
      <c r="D92" s="733">
        <v>3</v>
      </c>
      <c r="E92" s="10"/>
    </row>
    <row r="93" spans="1:5" x14ac:dyDescent="0.25">
      <c r="A93" s="99" t="s">
        <v>596</v>
      </c>
      <c r="B93" s="100" t="s">
        <v>595</v>
      </c>
      <c r="C93" s="733" t="s">
        <v>766</v>
      </c>
      <c r="D93" s="733">
        <v>3</v>
      </c>
    </row>
    <row r="94" spans="1:5" x14ac:dyDescent="0.25">
      <c r="A94" s="99" t="s">
        <v>599</v>
      </c>
      <c r="B94" s="100" t="s">
        <v>598</v>
      </c>
      <c r="C94" s="733" t="s">
        <v>766</v>
      </c>
      <c r="D94" s="733">
        <v>3</v>
      </c>
    </row>
    <row r="95" spans="1:5" x14ac:dyDescent="0.25">
      <c r="A95" s="99" t="s">
        <v>600</v>
      </c>
      <c r="B95" s="100">
        <v>505502</v>
      </c>
      <c r="C95" s="733" t="s">
        <v>766</v>
      </c>
      <c r="D95" s="733">
        <v>3</v>
      </c>
    </row>
    <row r="96" spans="1:5" x14ac:dyDescent="0.25">
      <c r="A96" s="99" t="s">
        <v>602</v>
      </c>
      <c r="B96" s="100" t="s">
        <v>601</v>
      </c>
      <c r="C96" s="733" t="s">
        <v>766</v>
      </c>
      <c r="D96" s="733">
        <v>3</v>
      </c>
    </row>
    <row r="97" spans="1:5" x14ac:dyDescent="0.25">
      <c r="A97" s="99" t="s">
        <v>604</v>
      </c>
      <c r="B97" s="100" t="s">
        <v>603</v>
      </c>
      <c r="C97" s="733" t="s">
        <v>766</v>
      </c>
      <c r="D97" s="733">
        <v>3</v>
      </c>
      <c r="E97" s="10"/>
    </row>
    <row r="98" spans="1:5" x14ac:dyDescent="0.25">
      <c r="A98" s="99" t="s">
        <v>606</v>
      </c>
      <c r="B98" s="100" t="s">
        <v>605</v>
      </c>
      <c r="C98" s="733" t="s">
        <v>766</v>
      </c>
      <c r="D98" s="733">
        <v>3</v>
      </c>
      <c r="E98" s="10"/>
    </row>
    <row r="99" spans="1:5" x14ac:dyDescent="0.25">
      <c r="A99" s="99" t="s">
        <v>608</v>
      </c>
      <c r="B99" s="100" t="s">
        <v>607</v>
      </c>
      <c r="C99" s="733" t="s">
        <v>766</v>
      </c>
      <c r="D99" s="733">
        <v>3</v>
      </c>
      <c r="E99" s="10"/>
    </row>
    <row r="100" spans="1:5" x14ac:dyDescent="0.25">
      <c r="A100" s="99" t="s">
        <v>610</v>
      </c>
      <c r="B100" s="100" t="s">
        <v>609</v>
      </c>
      <c r="C100" s="733" t="s">
        <v>766</v>
      </c>
      <c r="D100" s="733">
        <v>3</v>
      </c>
      <c r="E100" s="10"/>
    </row>
    <row r="101" spans="1:5" x14ac:dyDescent="0.25">
      <c r="A101" s="99" t="s">
        <v>612</v>
      </c>
      <c r="B101" s="100" t="s">
        <v>611</v>
      </c>
      <c r="C101" s="733" t="s">
        <v>766</v>
      </c>
      <c r="D101" s="733">
        <v>3</v>
      </c>
    </row>
    <row r="102" spans="1:5" x14ac:dyDescent="0.25">
      <c r="A102" s="99" t="s">
        <v>614</v>
      </c>
      <c r="B102" s="100" t="s">
        <v>613</v>
      </c>
      <c r="C102" s="733" t="s">
        <v>766</v>
      </c>
      <c r="D102" s="733">
        <v>3</v>
      </c>
    </row>
    <row r="103" spans="1:5" x14ac:dyDescent="0.25">
      <c r="A103" s="99" t="s">
        <v>616</v>
      </c>
      <c r="B103" s="100" t="s">
        <v>615</v>
      </c>
      <c r="C103" s="733" t="s">
        <v>766</v>
      </c>
      <c r="D103" s="733">
        <v>3</v>
      </c>
    </row>
    <row r="104" spans="1:5" x14ac:dyDescent="0.25">
      <c r="A104" s="99" t="s">
        <v>618</v>
      </c>
      <c r="B104" s="100" t="s">
        <v>617</v>
      </c>
      <c r="C104" s="733" t="s">
        <v>766</v>
      </c>
      <c r="D104" s="733">
        <v>3</v>
      </c>
    </row>
    <row r="105" spans="1:5" x14ac:dyDescent="0.25">
      <c r="A105" s="99" t="s">
        <v>620</v>
      </c>
      <c r="B105" s="100" t="s">
        <v>619</v>
      </c>
      <c r="C105" s="733" t="s">
        <v>766</v>
      </c>
      <c r="D105" s="733">
        <v>3</v>
      </c>
    </row>
    <row r="106" spans="1:5" x14ac:dyDescent="0.25">
      <c r="A106" s="99" t="s">
        <v>622</v>
      </c>
      <c r="B106" s="100" t="s">
        <v>621</v>
      </c>
      <c r="C106" s="733" t="s">
        <v>766</v>
      </c>
      <c r="D106" s="733">
        <v>3</v>
      </c>
      <c r="E106" s="10"/>
    </row>
    <row r="107" spans="1:5" x14ac:dyDescent="0.25">
      <c r="A107" s="99" t="s">
        <v>626</v>
      </c>
      <c r="B107" s="100" t="s">
        <v>625</v>
      </c>
      <c r="C107" s="733" t="s">
        <v>766</v>
      </c>
      <c r="D107" s="733">
        <v>3</v>
      </c>
    </row>
    <row r="108" spans="1:5" x14ac:dyDescent="0.25">
      <c r="A108" s="99" t="s">
        <v>628</v>
      </c>
      <c r="B108" s="100" t="s">
        <v>627</v>
      </c>
      <c r="C108" s="733" t="s">
        <v>766</v>
      </c>
      <c r="D108" s="733">
        <v>3</v>
      </c>
    </row>
    <row r="109" spans="1:5" x14ac:dyDescent="0.25">
      <c r="A109" s="99" t="s">
        <v>630</v>
      </c>
      <c r="B109" s="100" t="s">
        <v>629</v>
      </c>
      <c r="C109" s="733" t="s">
        <v>766</v>
      </c>
      <c r="D109" s="733">
        <v>3</v>
      </c>
    </row>
    <row r="110" spans="1:5" x14ac:dyDescent="0.25">
      <c r="A110" s="99" t="s">
        <v>631</v>
      </c>
      <c r="B110" s="100">
        <v>206106</v>
      </c>
      <c r="C110" s="733" t="s">
        <v>766</v>
      </c>
      <c r="D110" s="733">
        <v>3</v>
      </c>
    </row>
    <row r="111" spans="1:5" x14ac:dyDescent="0.25">
      <c r="A111" s="99" t="s">
        <v>633</v>
      </c>
      <c r="B111" s="100" t="s">
        <v>632</v>
      </c>
      <c r="C111" s="733" t="s">
        <v>766</v>
      </c>
      <c r="D111" s="733">
        <v>3</v>
      </c>
    </row>
    <row r="112" spans="1:5" x14ac:dyDescent="0.25">
      <c r="A112" s="99" t="s">
        <v>635</v>
      </c>
      <c r="B112" s="100" t="s">
        <v>634</v>
      </c>
      <c r="C112" s="733" t="s">
        <v>766</v>
      </c>
      <c r="D112" s="733">
        <v>3</v>
      </c>
    </row>
    <row r="113" spans="1:5" x14ac:dyDescent="0.25">
      <c r="A113" s="99" t="s">
        <v>637</v>
      </c>
      <c r="B113" s="100" t="s">
        <v>636</v>
      </c>
      <c r="C113" s="733" t="s">
        <v>766</v>
      </c>
      <c r="D113" s="733">
        <v>3</v>
      </c>
    </row>
    <row r="114" spans="1:5" x14ac:dyDescent="0.25">
      <c r="A114" s="99" t="s">
        <v>714</v>
      </c>
      <c r="B114" s="100" t="s">
        <v>713</v>
      </c>
      <c r="C114" s="733" t="s">
        <v>766</v>
      </c>
      <c r="D114" s="733">
        <v>3</v>
      </c>
    </row>
    <row r="115" spans="1:5" x14ac:dyDescent="0.25">
      <c r="A115" s="99" t="s">
        <v>639</v>
      </c>
      <c r="B115" s="100" t="s">
        <v>638</v>
      </c>
      <c r="C115" s="733" t="s">
        <v>766</v>
      </c>
      <c r="D115" s="733">
        <v>3</v>
      </c>
    </row>
    <row r="116" spans="1:5" x14ac:dyDescent="0.25">
      <c r="A116" s="99" t="s">
        <v>640</v>
      </c>
      <c r="B116" s="100">
        <v>206134</v>
      </c>
      <c r="C116" s="733" t="s">
        <v>766</v>
      </c>
      <c r="D116" s="733">
        <v>3</v>
      </c>
    </row>
    <row r="117" spans="1:5" x14ac:dyDescent="0.25">
      <c r="A117" s="99" t="s">
        <v>642</v>
      </c>
      <c r="B117" s="100" t="s">
        <v>641</v>
      </c>
      <c r="C117" s="733" t="s">
        <v>766</v>
      </c>
      <c r="D117" s="733">
        <v>3</v>
      </c>
    </row>
    <row r="118" spans="1:5" x14ac:dyDescent="0.25">
      <c r="A118" s="99" t="s">
        <v>643</v>
      </c>
      <c r="B118" s="100">
        <v>206109</v>
      </c>
      <c r="C118" s="733" t="s">
        <v>766</v>
      </c>
      <c r="D118" s="733">
        <v>3</v>
      </c>
    </row>
    <row r="119" spans="1:5" x14ac:dyDescent="0.25">
      <c r="A119" s="99" t="s">
        <v>644</v>
      </c>
      <c r="B119" s="100">
        <v>206110</v>
      </c>
      <c r="C119" s="733" t="s">
        <v>766</v>
      </c>
      <c r="D119" s="733">
        <v>3</v>
      </c>
    </row>
    <row r="120" spans="1:5" x14ac:dyDescent="0.25">
      <c r="A120" s="99" t="s">
        <v>653</v>
      </c>
      <c r="B120" s="100" t="s">
        <v>652</v>
      </c>
      <c r="C120" s="733" t="s">
        <v>914</v>
      </c>
      <c r="D120" s="733">
        <v>4</v>
      </c>
    </row>
    <row r="121" spans="1:5" x14ac:dyDescent="0.25">
      <c r="A121" s="99" t="s">
        <v>646</v>
      </c>
      <c r="B121" s="100" t="s">
        <v>645</v>
      </c>
      <c r="C121" s="733" t="s">
        <v>766</v>
      </c>
      <c r="D121" s="733">
        <v>3</v>
      </c>
    </row>
    <row r="122" spans="1:5" x14ac:dyDescent="0.25">
      <c r="A122" s="99" t="s">
        <v>648</v>
      </c>
      <c r="B122" s="100" t="s">
        <v>647</v>
      </c>
      <c r="C122" s="733" t="s">
        <v>766</v>
      </c>
      <c r="D122" s="733">
        <v>3</v>
      </c>
    </row>
    <row r="123" spans="1:5" x14ac:dyDescent="0.25">
      <c r="A123" s="99" t="s">
        <v>650</v>
      </c>
      <c r="B123" s="100" t="s">
        <v>649</v>
      </c>
      <c r="C123" s="733" t="s">
        <v>914</v>
      </c>
      <c r="D123" s="733">
        <v>4</v>
      </c>
      <c r="E123" s="10"/>
    </row>
    <row r="124" spans="1:5" x14ac:dyDescent="0.25">
      <c r="A124" s="99" t="s">
        <v>651</v>
      </c>
      <c r="B124" s="100">
        <v>509197</v>
      </c>
      <c r="C124" s="733" t="s">
        <v>766</v>
      </c>
      <c r="D124" s="733">
        <v>3</v>
      </c>
    </row>
    <row r="125" spans="1:5" x14ac:dyDescent="0.25">
      <c r="A125" s="99" t="s">
        <v>655</v>
      </c>
      <c r="B125" s="100" t="s">
        <v>654</v>
      </c>
      <c r="C125" s="733" t="s">
        <v>914</v>
      </c>
      <c r="D125" s="733">
        <v>4</v>
      </c>
    </row>
    <row r="126" spans="1:5" x14ac:dyDescent="0.25">
      <c r="A126" s="99" t="s">
        <v>656</v>
      </c>
      <c r="B126" s="100">
        <v>206117</v>
      </c>
      <c r="C126" s="733" t="s">
        <v>914</v>
      </c>
      <c r="D126" s="733">
        <v>4</v>
      </c>
    </row>
    <row r="127" spans="1:5" x14ac:dyDescent="0.25">
      <c r="A127" s="99" t="s">
        <v>657</v>
      </c>
      <c r="B127" s="100">
        <v>206141</v>
      </c>
      <c r="C127" s="733" t="s">
        <v>766</v>
      </c>
      <c r="D127" s="733">
        <v>3</v>
      </c>
      <c r="E127" s="10"/>
    </row>
    <row r="128" spans="1:5" x14ac:dyDescent="0.25">
      <c r="A128" s="99" t="s">
        <v>659</v>
      </c>
      <c r="B128" s="100" t="s">
        <v>658</v>
      </c>
      <c r="C128" s="733" t="s">
        <v>914</v>
      </c>
      <c r="D128" s="733">
        <v>4</v>
      </c>
    </row>
    <row r="129" spans="1:5" x14ac:dyDescent="0.25">
      <c r="A129" s="99" t="s">
        <v>663</v>
      </c>
      <c r="B129" s="100">
        <v>258406</v>
      </c>
      <c r="C129" s="733" t="s">
        <v>914</v>
      </c>
      <c r="D129" s="733">
        <v>4</v>
      </c>
    </row>
    <row r="130" spans="1:5" x14ac:dyDescent="0.25">
      <c r="A130" s="99" t="s">
        <v>662</v>
      </c>
      <c r="B130" s="100">
        <v>258408</v>
      </c>
      <c r="C130" s="733" t="s">
        <v>914</v>
      </c>
      <c r="D130" s="733">
        <v>4</v>
      </c>
    </row>
    <row r="131" spans="1:5" x14ac:dyDescent="0.25">
      <c r="A131" s="99" t="s">
        <v>664</v>
      </c>
      <c r="B131" s="100">
        <v>2751454</v>
      </c>
      <c r="C131" s="733" t="s">
        <v>914</v>
      </c>
      <c r="D131" s="733">
        <v>4</v>
      </c>
    </row>
    <row r="132" spans="1:5" x14ac:dyDescent="0.25">
      <c r="A132" s="99" t="s">
        <v>666</v>
      </c>
      <c r="B132" s="100" t="s">
        <v>665</v>
      </c>
      <c r="C132" s="733" t="s">
        <v>914</v>
      </c>
      <c r="D132" s="733">
        <v>4</v>
      </c>
    </row>
    <row r="133" spans="1:5" x14ac:dyDescent="0.25">
      <c r="A133" s="99" t="s">
        <v>667</v>
      </c>
      <c r="B133" s="100">
        <v>206146</v>
      </c>
      <c r="C133" s="733" t="s">
        <v>914</v>
      </c>
      <c r="D133" s="733">
        <v>4</v>
      </c>
      <c r="E133" s="10"/>
    </row>
    <row r="134" spans="1:5" x14ac:dyDescent="0.25">
      <c r="A134" s="99" t="s">
        <v>669</v>
      </c>
      <c r="B134" s="100" t="s">
        <v>668</v>
      </c>
      <c r="C134" s="733" t="s">
        <v>914</v>
      </c>
      <c r="D134" s="733">
        <v>4</v>
      </c>
    </row>
    <row r="135" spans="1:5" x14ac:dyDescent="0.25">
      <c r="A135" s="99" t="s">
        <v>716</v>
      </c>
      <c r="B135" s="100" t="s">
        <v>715</v>
      </c>
      <c r="C135" s="733" t="s">
        <v>766</v>
      </c>
      <c r="D135" s="733">
        <v>3</v>
      </c>
    </row>
    <row r="136" spans="1:5" x14ac:dyDescent="0.25">
      <c r="A136" s="99" t="s">
        <v>670</v>
      </c>
      <c r="B136" s="100">
        <v>2534321</v>
      </c>
      <c r="C136" s="733" t="s">
        <v>914</v>
      </c>
      <c r="D136" s="733">
        <v>4</v>
      </c>
    </row>
    <row r="137" spans="1:5" x14ac:dyDescent="0.25">
      <c r="A137" s="99" t="s">
        <v>672</v>
      </c>
      <c r="B137" s="100" t="s">
        <v>671</v>
      </c>
      <c r="C137" s="733" t="s">
        <v>914</v>
      </c>
      <c r="D137" s="733">
        <v>4</v>
      </c>
    </row>
    <row r="138" spans="1:5" x14ac:dyDescent="0.25">
      <c r="A138" s="99" t="s">
        <v>712</v>
      </c>
      <c r="B138" s="100" t="s">
        <v>711</v>
      </c>
      <c r="C138" s="733" t="s">
        <v>766</v>
      </c>
      <c r="D138" s="733">
        <v>3</v>
      </c>
      <c r="E138" s="10"/>
    </row>
    <row r="139" spans="1:5" x14ac:dyDescent="0.25">
      <c r="A139" s="99" t="s">
        <v>674</v>
      </c>
      <c r="B139" s="100" t="s">
        <v>673</v>
      </c>
      <c r="C139" s="733" t="s">
        <v>766</v>
      </c>
      <c r="D139" s="733">
        <v>3</v>
      </c>
    </row>
    <row r="140" spans="1:5" x14ac:dyDescent="0.25">
      <c r="A140" s="99" t="s">
        <v>676</v>
      </c>
      <c r="B140" s="100" t="s">
        <v>675</v>
      </c>
      <c r="C140" s="733" t="s">
        <v>766</v>
      </c>
      <c r="D140" s="733">
        <v>3</v>
      </c>
    </row>
    <row r="141" spans="1:5" x14ac:dyDescent="0.25">
      <c r="A141" s="99" t="s">
        <v>678</v>
      </c>
      <c r="B141" s="100" t="s">
        <v>677</v>
      </c>
      <c r="C141" s="733" t="s">
        <v>914</v>
      </c>
      <c r="D141" s="733">
        <v>4</v>
      </c>
    </row>
    <row r="142" spans="1:5" x14ac:dyDescent="0.25">
      <c r="A142" s="99" t="s">
        <v>680</v>
      </c>
      <c r="B142" s="100" t="s">
        <v>679</v>
      </c>
      <c r="C142" s="733" t="s">
        <v>914</v>
      </c>
      <c r="D142" s="733">
        <v>4</v>
      </c>
    </row>
    <row r="143" spans="1:5" x14ac:dyDescent="0.25">
      <c r="A143" s="99" t="s">
        <v>682</v>
      </c>
      <c r="B143" s="100" t="s">
        <v>681</v>
      </c>
      <c r="C143" s="733" t="s">
        <v>766</v>
      </c>
      <c r="D143" s="733">
        <v>3</v>
      </c>
      <c r="E143" s="10"/>
    </row>
    <row r="144" spans="1:5" x14ac:dyDescent="0.25">
      <c r="A144" s="99" t="s">
        <v>684</v>
      </c>
      <c r="B144" s="100" t="s">
        <v>683</v>
      </c>
      <c r="C144" s="733" t="s">
        <v>766</v>
      </c>
      <c r="D144" s="733">
        <v>3</v>
      </c>
    </row>
    <row r="145" spans="1:5" x14ac:dyDescent="0.25">
      <c r="A145" s="99" t="s">
        <v>686</v>
      </c>
      <c r="B145" s="100" t="s">
        <v>685</v>
      </c>
      <c r="C145" s="733" t="s">
        <v>766</v>
      </c>
      <c r="D145" s="733">
        <v>3</v>
      </c>
    </row>
    <row r="146" spans="1:5" x14ac:dyDescent="0.25">
      <c r="A146" s="99" t="s">
        <v>687</v>
      </c>
      <c r="B146" s="100">
        <v>206154</v>
      </c>
      <c r="C146" s="733" t="s">
        <v>766</v>
      </c>
      <c r="D146" s="733">
        <v>3</v>
      </c>
    </row>
    <row r="147" spans="1:5" x14ac:dyDescent="0.25">
      <c r="A147" s="99" t="s">
        <v>689</v>
      </c>
      <c r="B147" s="100" t="s">
        <v>688</v>
      </c>
      <c r="C147" s="733" t="s">
        <v>766</v>
      </c>
      <c r="D147" s="733">
        <v>3</v>
      </c>
      <c r="E147" s="10"/>
    </row>
    <row r="148" spans="1:5" x14ac:dyDescent="0.25">
      <c r="A148" s="99" t="s">
        <v>690</v>
      </c>
      <c r="B148" s="100">
        <v>2751455</v>
      </c>
      <c r="C148" s="733" t="s">
        <v>914</v>
      </c>
      <c r="D148" s="733">
        <v>4</v>
      </c>
      <c r="E148" s="10"/>
    </row>
    <row r="149" spans="1:5" x14ac:dyDescent="0.25">
      <c r="A149" s="99" t="s">
        <v>692</v>
      </c>
      <c r="B149" s="100" t="s">
        <v>691</v>
      </c>
      <c r="C149" s="733" t="s">
        <v>766</v>
      </c>
      <c r="D149" s="733">
        <v>3</v>
      </c>
    </row>
    <row r="150" spans="1:5" x14ac:dyDescent="0.25">
      <c r="A150" s="99" t="s">
        <v>693</v>
      </c>
      <c r="B150" s="100">
        <v>206103</v>
      </c>
      <c r="C150" s="733" t="s">
        <v>914</v>
      </c>
      <c r="D150" s="733">
        <v>4</v>
      </c>
    </row>
    <row r="151" spans="1:5" x14ac:dyDescent="0.25">
      <c r="A151" s="99" t="s">
        <v>694</v>
      </c>
      <c r="B151" s="100">
        <v>2614882</v>
      </c>
      <c r="C151" s="733" t="s">
        <v>914</v>
      </c>
      <c r="D151" s="733">
        <v>4</v>
      </c>
      <c r="E151" s="10"/>
    </row>
    <row r="152" spans="1:5" x14ac:dyDescent="0.25">
      <c r="A152" s="99" t="s">
        <v>696</v>
      </c>
      <c r="B152" s="100" t="s">
        <v>695</v>
      </c>
      <c r="C152" s="733" t="s">
        <v>914</v>
      </c>
      <c r="D152" s="733">
        <v>4</v>
      </c>
    </row>
    <row r="153" spans="1:5" x14ac:dyDescent="0.25">
      <c r="A153" s="99" t="s">
        <v>661</v>
      </c>
      <c r="B153" s="100" t="s">
        <v>660</v>
      </c>
      <c r="C153" s="733" t="s">
        <v>766</v>
      </c>
      <c r="D153" s="733">
        <v>3</v>
      </c>
    </row>
    <row r="154" spans="1:5" x14ac:dyDescent="0.25">
      <c r="A154" s="99" t="s">
        <v>698</v>
      </c>
      <c r="B154" s="100" t="s">
        <v>697</v>
      </c>
      <c r="C154" s="733" t="s">
        <v>914</v>
      </c>
      <c r="D154" s="733">
        <v>4</v>
      </c>
    </row>
    <row r="155" spans="1:5" x14ac:dyDescent="0.25">
      <c r="A155" s="99" t="s">
        <v>699</v>
      </c>
      <c r="B155" s="100">
        <v>2498864</v>
      </c>
      <c r="C155" s="733" t="s">
        <v>914</v>
      </c>
      <c r="D155" s="733">
        <v>4</v>
      </c>
      <c r="E155" s="10"/>
    </row>
    <row r="156" spans="1:5" x14ac:dyDescent="0.25">
      <c r="A156" s="99" t="s">
        <v>701</v>
      </c>
      <c r="B156" s="100" t="s">
        <v>700</v>
      </c>
      <c r="C156" s="733" t="s">
        <v>766</v>
      </c>
      <c r="D156" s="733">
        <v>3</v>
      </c>
    </row>
    <row r="157" spans="1:5" x14ac:dyDescent="0.25">
      <c r="A157" s="99" t="s">
        <v>702</v>
      </c>
      <c r="B157" s="100">
        <v>258424</v>
      </c>
      <c r="C157" s="733" t="s">
        <v>914</v>
      </c>
      <c r="D157" s="733">
        <v>4</v>
      </c>
    </row>
    <row r="158" spans="1:5" x14ac:dyDescent="0.25">
      <c r="A158" s="99" t="s">
        <v>704</v>
      </c>
      <c r="B158" s="100" t="s">
        <v>703</v>
      </c>
      <c r="C158" s="733" t="s">
        <v>914</v>
      </c>
      <c r="D158" s="733">
        <v>4</v>
      </c>
    </row>
    <row r="159" spans="1:5" x14ac:dyDescent="0.25">
      <c r="A159" s="99" t="s">
        <v>706</v>
      </c>
      <c r="B159" s="100" t="s">
        <v>705</v>
      </c>
      <c r="C159" s="733" t="s">
        <v>766</v>
      </c>
      <c r="D159" s="733">
        <v>3</v>
      </c>
    </row>
    <row r="160" spans="1:5" x14ac:dyDescent="0.25">
      <c r="A160" s="99" t="s">
        <v>708</v>
      </c>
      <c r="B160" s="100" t="s">
        <v>707</v>
      </c>
      <c r="C160" s="733" t="s">
        <v>914</v>
      </c>
      <c r="D160" s="733">
        <v>4</v>
      </c>
    </row>
    <row r="161" spans="1:4" x14ac:dyDescent="0.25">
      <c r="A161" s="99" t="s">
        <v>709</v>
      </c>
      <c r="B161" s="100">
        <v>2568273</v>
      </c>
      <c r="C161" s="733" t="s">
        <v>914</v>
      </c>
      <c r="D161" s="733">
        <v>4</v>
      </c>
    </row>
    <row r="162" spans="1:4" x14ac:dyDescent="0.25">
      <c r="A162" s="99" t="s">
        <v>710</v>
      </c>
      <c r="B162" s="100">
        <v>509204</v>
      </c>
      <c r="C162" s="733" t="s">
        <v>914</v>
      </c>
      <c r="D162" s="733">
        <v>4</v>
      </c>
    </row>
  </sheetData>
  <sheetProtection algorithmName="SHA-512" hashValue="EGSzgMi5LcN97B0m0dt9xD6o5c+ECmEeBrOTp0DULVDOz5sB3VWX2AxYJWyr+S7uHEw/uFBC/7i0HYe2nWfV2A==" saltValue="H1gj81M2HEMFHcLnND7QyQ==" spinCount="100000" sheet="1" autoFilter="0"/>
  <autoFilter ref="A6:E162" xr:uid="{00000000-0009-0000-0000-000008000000}"/>
  <sortState xmlns:xlrd2="http://schemas.microsoft.com/office/spreadsheetml/2017/richdata2" ref="A8:D162">
    <sortCondition ref="A8:A162"/>
  </sortState>
  <pageMargins left="0.7" right="0.7" top="0.75" bottom="0.75" header="0.3" footer="0.3"/>
  <pageSetup paperSize="9" orientation="portrait" r:id="rId1"/>
  <headerFooter>
    <oddHeader>&amp;L&amp;"arial,Bold"&amp;11&amp;K008040Classification: OFFICIAL</oddHeader>
    <oddFooter>&amp;L&amp;"arial,Bold"&amp;11&amp;K008040Classification: OFFICIAL</oddFooter>
    <evenHeader>&amp;L&amp;"arial,Bold"&amp;11&amp;K008040Classification: OFFICIAL</evenHeader>
    <evenFooter>&amp;L&amp;"arial,Bold"&amp;11&amp;K008040Classification: OFFICIAL</evenFooter>
    <firstHeader>&amp;L&amp;"arial,Bold"&amp;11&amp;K008040Classification: OFFICIAL</firstHeader>
    <firstFooter>&amp;L&amp;"arial,Bold"&amp;11&amp;K008040Classification: OFFICIAL</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38836-5EE3-41BB-B0A2-041F027EAB0D}">
  <sheetPr codeName="Sheet6">
    <tabColor rgb="FF00B050"/>
  </sheetPr>
  <dimension ref="A1:F25"/>
  <sheetViews>
    <sheetView showGridLines="0" showRowColHeaders="0" tabSelected="1" zoomScale="90" zoomScaleNormal="90" workbookViewId="0">
      <selection activeCell="B12" sqref="B12:D12"/>
    </sheetView>
  </sheetViews>
  <sheetFormatPr defaultColWidth="9.109375" defaultRowHeight="13.2" x14ac:dyDescent="0.25"/>
  <cols>
    <col min="1" max="1" width="19.33203125" style="742" customWidth="1"/>
    <col min="2" max="2" width="59.109375" style="742" customWidth="1"/>
    <col min="3" max="3" width="27" style="742" customWidth="1"/>
    <col min="4" max="4" width="61.88671875" style="742" customWidth="1"/>
    <col min="5" max="5" width="9.109375" style="742"/>
    <col min="6" max="6" width="15" style="742" customWidth="1"/>
    <col min="7" max="16384" width="9.109375" style="742"/>
  </cols>
  <sheetData>
    <row r="1" spans="1:6" ht="18" customHeight="1" thickBot="1" x14ac:dyDescent="0.3"/>
    <row r="2" spans="1:6" ht="18" customHeight="1" x14ac:dyDescent="0.25">
      <c r="A2" s="127"/>
      <c r="B2" s="1410" t="s">
        <v>159</v>
      </c>
    </row>
    <row r="3" spans="1:6" ht="18" customHeight="1" x14ac:dyDescent="0.25">
      <c r="A3" s="127"/>
      <c r="B3" s="1411"/>
    </row>
    <row r="4" spans="1:6" ht="18" customHeight="1" thickBot="1" x14ac:dyDescent="0.3">
      <c r="A4" s="127"/>
      <c r="B4" s="1412"/>
    </row>
    <row r="6" spans="1:6" ht="13.8" thickBot="1" x14ac:dyDescent="0.3"/>
    <row r="7" spans="1:6" ht="33" customHeight="1" thickBot="1" x14ac:dyDescent="0.3">
      <c r="B7" s="747" t="s">
        <v>160</v>
      </c>
      <c r="C7" s="748"/>
    </row>
    <row r="9" spans="1:6" ht="13.8" thickBot="1" x14ac:dyDescent="0.3"/>
    <row r="10" spans="1:6" ht="31.5" customHeight="1" x14ac:dyDescent="0.25">
      <c r="B10" s="1399" t="s">
        <v>161</v>
      </c>
      <c r="C10" s="1400"/>
      <c r="D10" s="1401"/>
      <c r="E10" s="740"/>
      <c r="F10" s="1405" t="s">
        <v>162</v>
      </c>
    </row>
    <row r="11" spans="1:6" ht="30" customHeight="1" thickBot="1" x14ac:dyDescent="0.3">
      <c r="B11" s="1402"/>
      <c r="C11" s="1403"/>
      <c r="D11" s="1404"/>
      <c r="E11" s="127"/>
      <c r="F11" s="1406"/>
    </row>
    <row r="12" spans="1:6" ht="33.75" customHeight="1" thickTop="1" thickBot="1" x14ac:dyDescent="0.3">
      <c r="B12" s="1407" t="s">
        <v>1327</v>
      </c>
      <c r="C12" s="1408" t="s">
        <v>163</v>
      </c>
      <c r="D12" s="1409" t="s">
        <v>163</v>
      </c>
      <c r="E12" s="157"/>
      <c r="F12" s="385">
        <f>VLOOKUP(Main_Summary,'Combined Lookup'!A:B,2,FALSE)</f>
        <v>12345</v>
      </c>
    </row>
    <row r="13" spans="1:6" ht="19.5" customHeight="1" thickTop="1" x14ac:dyDescent="0.25"/>
    <row r="14" spans="1:6" ht="17.25" customHeight="1" thickBot="1" x14ac:dyDescent="0.3">
      <c r="D14" s="755" t="s">
        <v>164</v>
      </c>
    </row>
    <row r="15" spans="1:6" ht="27.75" customHeight="1" thickBot="1" x14ac:dyDescent="0.3">
      <c r="B15" s="758" t="s">
        <v>165</v>
      </c>
    </row>
    <row r="16" spans="1:6" ht="39.9" customHeight="1" x14ac:dyDescent="0.25">
      <c r="B16" s="749" t="s">
        <v>166</v>
      </c>
      <c r="C16" s="752">
        <f>'Schools Block'!I59</f>
        <v>0</v>
      </c>
    </row>
    <row r="17" spans="2:3" ht="39.9" customHeight="1" x14ac:dyDescent="0.25">
      <c r="B17" s="750" t="s">
        <v>167</v>
      </c>
      <c r="C17" s="753">
        <f>ERS!H23</f>
        <v>0</v>
      </c>
    </row>
    <row r="18" spans="2:3" ht="39.9" customHeight="1" x14ac:dyDescent="0.25">
      <c r="B18" s="750" t="s">
        <v>168</v>
      </c>
      <c r="C18" s="753">
        <f>'Early Years'!H28</f>
        <v>0</v>
      </c>
    </row>
    <row r="19" spans="2:3" ht="39.9" customHeight="1" thickBot="1" x14ac:dyDescent="0.3">
      <c r="B19" s="751" t="s">
        <v>169</v>
      </c>
      <c r="C19" s="754">
        <f>'Special Schools &amp; PRU'!E35</f>
        <v>0</v>
      </c>
    </row>
    <row r="20" spans="2:3" ht="36.75" customHeight="1" thickBot="1" x14ac:dyDescent="0.3">
      <c r="B20" s="756" t="s">
        <v>170</v>
      </c>
      <c r="C20" s="757">
        <f>SUM(C16:C19)</f>
        <v>0</v>
      </c>
    </row>
    <row r="21" spans="2:3" ht="13.8" thickTop="1" x14ac:dyDescent="0.25"/>
    <row r="22" spans="2:3" ht="15.6" x14ac:dyDescent="0.25">
      <c r="B22" s="122" t="s">
        <v>171</v>
      </c>
    </row>
    <row r="23" spans="2:3" ht="24.75" customHeight="1" x14ac:dyDescent="0.25">
      <c r="B23" s="746" t="s">
        <v>172</v>
      </c>
      <c r="C23" s="743">
        <f>'Schools Block'!I64</f>
        <v>0</v>
      </c>
    </row>
    <row r="24" spans="2:3" ht="18.75" customHeight="1" x14ac:dyDescent="0.25"/>
    <row r="25" spans="2:3" ht="20.399999999999999" x14ac:dyDescent="0.25">
      <c r="B25" s="1183" t="s">
        <v>173</v>
      </c>
    </row>
  </sheetData>
  <sheetProtection algorithmName="SHA-512" hashValue="yVYTY2Qb9GkQeEnZOWWqdNp9plQFjGrvQR+qGRNZMYXyjeK7K/FznuWgsJp8xBf2sjI5/yBJFJ8aYmm+ZVym1g==" saltValue="l2+MO0SE1Hn4+ucwTqCztA==" spinCount="100000" sheet="1" objects="1" scenarios="1" autoFilter="0"/>
  <mergeCells count="4">
    <mergeCell ref="B10:D11"/>
    <mergeCell ref="F10:F11"/>
    <mergeCell ref="B12:D12"/>
    <mergeCell ref="B2:B4"/>
  </mergeCells>
  <conditionalFormatting sqref="C16:C19">
    <cfRule type="cellIs" dxfId="19" priority="2" operator="greaterThan">
      <formula>0</formula>
    </cfRule>
  </conditionalFormatting>
  <conditionalFormatting sqref="B16:B19">
    <cfRule type="expression" dxfId="18" priority="1">
      <formula>C16&gt;0</formula>
    </cfRule>
  </conditionalFormatting>
  <hyperlinks>
    <hyperlink ref="B2" r:id="rId1" display="mailto:schoolfinanceteam@derby.gov.uk" xr:uid="{9CE2C4DA-0B60-4240-B4D3-803140B26254}"/>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078592A-535F-48B7-9390-A1AECD3BD978}">
          <x14:formula1>
            <xm:f>'Schools Lookup'!$A$5:$A$111</xm:f>
          </x14:formula1>
          <xm:sqref>B12:D12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7030A0"/>
  </sheetPr>
  <dimension ref="A1:T12"/>
  <sheetViews>
    <sheetView zoomScaleNormal="100" workbookViewId="0">
      <selection activeCell="A12" sqref="A12:XFD12"/>
    </sheetView>
  </sheetViews>
  <sheetFormatPr defaultColWidth="9.109375" defaultRowHeight="13.2" x14ac:dyDescent="0.25"/>
  <cols>
    <col min="1" max="1" width="71" style="1" customWidth="1"/>
    <col min="2" max="2" width="12.44140625" style="1222" customWidth="1"/>
    <col min="3" max="7" width="9.109375" style="1" customWidth="1"/>
    <col min="8" max="16384" width="9.109375" style="1"/>
  </cols>
  <sheetData>
    <row r="1" spans="1:20" ht="13.2" customHeight="1" x14ac:dyDescent="0.25">
      <c r="B1" s="741"/>
      <c r="C1" s="120"/>
      <c r="D1" s="120"/>
      <c r="E1" s="120"/>
      <c r="F1" s="120"/>
      <c r="G1" s="117"/>
      <c r="H1" s="117"/>
    </row>
    <row r="2" spans="1:20" x14ac:dyDescent="0.25">
      <c r="B2" s="741"/>
      <c r="C2" s="120"/>
      <c r="D2" s="120"/>
      <c r="E2" s="120"/>
      <c r="F2" s="120"/>
    </row>
    <row r="3" spans="1:20" x14ac:dyDescent="0.25">
      <c r="B3" s="741"/>
      <c r="C3" s="120"/>
      <c r="D3" s="120"/>
      <c r="E3" s="120"/>
      <c r="F3" s="120"/>
    </row>
    <row r="5" spans="1:20" x14ac:dyDescent="0.25">
      <c r="A5" s="1" t="s">
        <v>67</v>
      </c>
      <c r="B5" s="1222" t="s">
        <v>67</v>
      </c>
    </row>
    <row r="6" spans="1:20" x14ac:dyDescent="0.25">
      <c r="A6" s="92" t="s">
        <v>340</v>
      </c>
      <c r="B6" s="1220">
        <v>7026</v>
      </c>
      <c r="T6" s="108"/>
    </row>
    <row r="7" spans="1:20" x14ac:dyDescent="0.25">
      <c r="A7" s="92" t="s">
        <v>1329</v>
      </c>
      <c r="B7" s="1220">
        <v>7027</v>
      </c>
      <c r="T7" s="108"/>
    </row>
    <row r="8" spans="1:20" x14ac:dyDescent="0.25">
      <c r="A8" s="92" t="s">
        <v>343</v>
      </c>
      <c r="B8" s="1220">
        <v>7025</v>
      </c>
    </row>
    <row r="9" spans="1:20" x14ac:dyDescent="0.25">
      <c r="A9" s="92" t="s">
        <v>1330</v>
      </c>
      <c r="B9" s="1220">
        <v>7024</v>
      </c>
    </row>
    <row r="10" spans="1:20" x14ac:dyDescent="0.25">
      <c r="A10" s="92" t="s">
        <v>1331</v>
      </c>
      <c r="B10" s="1220">
        <v>7021</v>
      </c>
    </row>
    <row r="11" spans="1:20" x14ac:dyDescent="0.25">
      <c r="A11" s="92" t="s">
        <v>1328</v>
      </c>
      <c r="B11" s="1220">
        <v>7029</v>
      </c>
    </row>
    <row r="12" spans="1:20" x14ac:dyDescent="0.25">
      <c r="A12" s="92" t="s">
        <v>163</v>
      </c>
      <c r="B12" s="1221" t="s">
        <v>359</v>
      </c>
    </row>
  </sheetData>
  <sheetProtection algorithmName="SHA-512" hashValue="OGnH22UGDedqV6fRfiA/lgW2VLQzeSP79H7vrYPQkPRbXuuTb5aurvl6Pg6R4I7FNOR4hK5SqzkG+XFS/vPqRw==" saltValue="+LBGT6TlGAxEwcuCtdGReg==" spinCount="100000" sheet="1" selectLockedCells="1" selectUnlockedCells="1"/>
  <pageMargins left="0.7" right="0.7" top="0.75" bottom="0.75" header="0.3" footer="0.3"/>
  <pageSetup paperSize="9" orientation="portrait" r:id="rId1"/>
  <headerFooter>
    <oddHeader>&amp;L&amp;"arial,Bold"&amp;11&amp;K008040Classification: OFFICIAL</oddHeader>
    <oddFooter>&amp;L&amp;"arial,Bold"&amp;11&amp;K008040Classification: OFFICIAL</oddFooter>
    <evenHeader>&amp;L&amp;"arial,Bold"&amp;11&amp;K008040Classification: OFFICIAL</evenHeader>
    <evenFooter>&amp;L&amp;"arial,Bold"&amp;11&amp;K008040Classification: OFFICIAL</evenFooter>
    <firstHeader>&amp;L&amp;"arial,Bold"&amp;11&amp;K008040Classification: OFFICIAL</firstHeader>
    <firstFooter>&amp;L&amp;"arial,Bold"&amp;11&amp;K008040Classification: OFFICIAL</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2489A-A35C-4E74-9ED9-2633D7047312}">
  <sheetPr codeName="Sheet21">
    <tabColor rgb="FF7030A0"/>
  </sheetPr>
  <dimension ref="A1:E244"/>
  <sheetViews>
    <sheetView workbookViewId="0">
      <selection activeCell="J28" sqref="J28"/>
    </sheetView>
  </sheetViews>
  <sheetFormatPr defaultRowHeight="13.2" x14ac:dyDescent="0.25"/>
  <cols>
    <col min="1" max="1" width="72.33203125" customWidth="1"/>
    <col min="2" max="2" width="15.5546875" customWidth="1"/>
    <col min="3" max="3" width="15" customWidth="1"/>
    <col min="4" max="4" width="13" customWidth="1"/>
    <col min="5" max="5" width="13.109375" customWidth="1"/>
  </cols>
  <sheetData>
    <row r="1" spans="1:5" x14ac:dyDescent="0.25">
      <c r="A1" s="93" t="s">
        <v>1327</v>
      </c>
      <c r="B1" s="93"/>
      <c r="C1" s="94">
        <v>12345</v>
      </c>
      <c r="D1" s="95"/>
      <c r="E1" s="94"/>
    </row>
    <row r="2" spans="1:5" x14ac:dyDescent="0.25">
      <c r="A2" s="96" t="s">
        <v>1333</v>
      </c>
      <c r="B2" s="96"/>
      <c r="C2" s="97" t="s">
        <v>67</v>
      </c>
      <c r="D2" s="94">
        <v>6</v>
      </c>
      <c r="E2" s="98">
        <v>6</v>
      </c>
    </row>
    <row r="3" spans="1:5" x14ac:dyDescent="0.25">
      <c r="A3" s="99" t="s">
        <v>467</v>
      </c>
      <c r="B3" s="100" t="s">
        <v>913</v>
      </c>
      <c r="C3" s="100">
        <v>206189</v>
      </c>
      <c r="D3" s="100" t="s">
        <v>914</v>
      </c>
      <c r="E3" s="100">
        <v>4</v>
      </c>
    </row>
    <row r="4" spans="1:5" x14ac:dyDescent="0.25">
      <c r="A4" s="99" t="s">
        <v>104</v>
      </c>
      <c r="B4" s="100">
        <v>8312014</v>
      </c>
      <c r="C4" s="100">
        <v>2014</v>
      </c>
      <c r="D4" s="100">
        <v>0</v>
      </c>
      <c r="E4" s="100">
        <v>0</v>
      </c>
    </row>
    <row r="5" spans="1:5" x14ac:dyDescent="0.25">
      <c r="A5" s="99" t="s">
        <v>102</v>
      </c>
      <c r="B5" s="100">
        <v>8312012</v>
      </c>
      <c r="C5" s="100">
        <v>2012</v>
      </c>
      <c r="D5" s="100">
        <v>0</v>
      </c>
      <c r="E5" s="100">
        <v>0</v>
      </c>
    </row>
    <row r="6" spans="1:5" x14ac:dyDescent="0.25">
      <c r="A6" s="99" t="s">
        <v>155</v>
      </c>
      <c r="B6" s="100">
        <v>8315414</v>
      </c>
      <c r="C6" s="100">
        <v>5414</v>
      </c>
      <c r="D6" s="100">
        <v>0</v>
      </c>
      <c r="E6" s="100">
        <v>0</v>
      </c>
    </row>
    <row r="7" spans="1:5" x14ac:dyDescent="0.25">
      <c r="A7" s="99" t="s">
        <v>468</v>
      </c>
      <c r="B7" s="100"/>
      <c r="C7" s="100">
        <v>2579160</v>
      </c>
      <c r="D7" s="100" t="s">
        <v>766</v>
      </c>
      <c r="E7" s="100">
        <v>3</v>
      </c>
    </row>
    <row r="8" spans="1:5" x14ac:dyDescent="0.25">
      <c r="A8" s="99" t="s">
        <v>77</v>
      </c>
      <c r="B8" s="100" t="s">
        <v>805</v>
      </c>
      <c r="C8" s="100">
        <v>2443</v>
      </c>
      <c r="D8" s="100" t="s">
        <v>806</v>
      </c>
      <c r="E8" s="100">
        <v>1</v>
      </c>
    </row>
    <row r="9" spans="1:5" x14ac:dyDescent="0.25">
      <c r="A9" s="99" t="s">
        <v>118</v>
      </c>
      <c r="B9" s="100">
        <v>8312442</v>
      </c>
      <c r="C9" s="100">
        <v>2442</v>
      </c>
      <c r="D9" s="100">
        <v>0</v>
      </c>
      <c r="E9" s="100">
        <v>0</v>
      </c>
    </row>
    <row r="10" spans="1:5" x14ac:dyDescent="0.25">
      <c r="A10" s="99" t="s">
        <v>150</v>
      </c>
      <c r="B10" s="100">
        <v>8314011</v>
      </c>
      <c r="C10" s="100">
        <v>4011</v>
      </c>
      <c r="D10" s="100">
        <v>0</v>
      </c>
      <c r="E10" s="100">
        <v>0</v>
      </c>
    </row>
    <row r="11" spans="1:5" x14ac:dyDescent="0.25">
      <c r="A11" s="99" t="s">
        <v>470</v>
      </c>
      <c r="B11" s="100" t="s">
        <v>919</v>
      </c>
      <c r="C11" s="100" t="s">
        <v>469</v>
      </c>
      <c r="D11" s="100" t="s">
        <v>914</v>
      </c>
      <c r="E11" s="100">
        <v>4</v>
      </c>
    </row>
    <row r="12" spans="1:5" x14ac:dyDescent="0.25">
      <c r="A12" s="99" t="s">
        <v>130</v>
      </c>
      <c r="B12" s="100">
        <v>8312629</v>
      </c>
      <c r="C12" s="100">
        <v>2629</v>
      </c>
      <c r="D12" s="100" t="s">
        <v>850</v>
      </c>
      <c r="E12" s="100">
        <v>1</v>
      </c>
    </row>
    <row r="13" spans="1:5" x14ac:dyDescent="0.25">
      <c r="A13" s="99" t="s">
        <v>127</v>
      </c>
      <c r="B13" s="100">
        <v>8312509</v>
      </c>
      <c r="C13" s="100">
        <v>2509</v>
      </c>
      <c r="D13" s="100" t="s">
        <v>850</v>
      </c>
      <c r="E13" s="100">
        <v>1</v>
      </c>
    </row>
    <row r="14" spans="1:5" x14ac:dyDescent="0.25">
      <c r="A14" s="99" t="s">
        <v>460</v>
      </c>
      <c r="B14" s="100" t="s">
        <v>808</v>
      </c>
      <c r="C14" s="100">
        <v>1014</v>
      </c>
      <c r="D14" s="100" t="s">
        <v>767</v>
      </c>
      <c r="E14" s="100">
        <v>2</v>
      </c>
    </row>
    <row r="15" spans="1:5" x14ac:dyDescent="0.25">
      <c r="A15" s="99" t="s">
        <v>70</v>
      </c>
      <c r="B15" s="100">
        <v>8312005</v>
      </c>
      <c r="C15" s="100">
        <v>2005</v>
      </c>
      <c r="D15" s="100" t="s">
        <v>806</v>
      </c>
      <c r="E15" s="100">
        <v>0</v>
      </c>
    </row>
    <row r="16" spans="1:5" x14ac:dyDescent="0.25">
      <c r="A16" s="99" t="s">
        <v>110</v>
      </c>
      <c r="B16" s="100">
        <v>8312021</v>
      </c>
      <c r="C16" s="100">
        <v>2021</v>
      </c>
      <c r="D16" s="100" t="s">
        <v>850</v>
      </c>
      <c r="E16" s="100">
        <v>1</v>
      </c>
    </row>
    <row r="17" spans="1:5" x14ac:dyDescent="0.25">
      <c r="A17" s="99" t="s">
        <v>123</v>
      </c>
      <c r="B17" s="100">
        <v>8312464</v>
      </c>
      <c r="C17" s="100">
        <v>2464</v>
      </c>
      <c r="D17" s="100" t="s">
        <v>850</v>
      </c>
      <c r="E17" s="100">
        <v>1</v>
      </c>
    </row>
    <row r="18" spans="1:5" x14ac:dyDescent="0.25">
      <c r="A18" s="99" t="s">
        <v>95</v>
      </c>
      <c r="B18" s="100">
        <v>8312004</v>
      </c>
      <c r="C18" s="100">
        <v>2004</v>
      </c>
      <c r="D18" s="100" t="s">
        <v>850</v>
      </c>
      <c r="E18" s="100">
        <v>1</v>
      </c>
    </row>
    <row r="19" spans="1:5" x14ac:dyDescent="0.25">
      <c r="A19" s="99" t="s">
        <v>71</v>
      </c>
      <c r="B19" s="100" t="s">
        <v>810</v>
      </c>
      <c r="C19" s="100">
        <v>2405</v>
      </c>
      <c r="D19" s="100" t="s">
        <v>806</v>
      </c>
      <c r="E19" s="100">
        <v>1</v>
      </c>
    </row>
    <row r="20" spans="1:5" x14ac:dyDescent="0.25">
      <c r="A20" s="99" t="s">
        <v>176</v>
      </c>
      <c r="B20" s="100" t="s">
        <v>921</v>
      </c>
      <c r="C20" s="100" t="s">
        <v>471</v>
      </c>
      <c r="D20" s="100" t="s">
        <v>914</v>
      </c>
      <c r="E20" s="100">
        <v>4</v>
      </c>
    </row>
    <row r="21" spans="1:5" x14ac:dyDescent="0.25">
      <c r="A21" s="99" t="s">
        <v>101</v>
      </c>
      <c r="B21" s="100">
        <v>8312011</v>
      </c>
      <c r="C21" s="100">
        <v>2011</v>
      </c>
      <c r="D21" s="100" t="s">
        <v>850</v>
      </c>
      <c r="E21" s="100">
        <v>1</v>
      </c>
    </row>
    <row r="22" spans="1:5" x14ac:dyDescent="0.25">
      <c r="A22" s="99" t="s">
        <v>473</v>
      </c>
      <c r="B22" s="100" t="s">
        <v>923</v>
      </c>
      <c r="C22" s="100" t="s">
        <v>472</v>
      </c>
      <c r="D22" s="100" t="s">
        <v>914</v>
      </c>
      <c r="E22" s="100">
        <v>4</v>
      </c>
    </row>
    <row r="23" spans="1:5" x14ac:dyDescent="0.25">
      <c r="A23" s="99" t="s">
        <v>142</v>
      </c>
      <c r="B23" s="100">
        <v>8315201</v>
      </c>
      <c r="C23" s="100">
        <v>5201</v>
      </c>
      <c r="D23" s="100" t="s">
        <v>850</v>
      </c>
      <c r="E23" s="100">
        <v>1</v>
      </c>
    </row>
    <row r="24" spans="1:5" x14ac:dyDescent="0.25">
      <c r="A24" s="99" t="s">
        <v>474</v>
      </c>
      <c r="B24" s="100" t="s">
        <v>925</v>
      </c>
      <c r="C24" s="100">
        <v>206124</v>
      </c>
      <c r="D24" s="100" t="s">
        <v>914</v>
      </c>
      <c r="E24" s="100">
        <v>4</v>
      </c>
    </row>
    <row r="25" spans="1:5" x14ac:dyDescent="0.25">
      <c r="A25" s="99" t="s">
        <v>115</v>
      </c>
      <c r="B25" s="100">
        <v>8312026</v>
      </c>
      <c r="C25" s="100">
        <v>2026</v>
      </c>
      <c r="D25" s="100" t="s">
        <v>850</v>
      </c>
      <c r="E25" s="100">
        <v>1</v>
      </c>
    </row>
    <row r="26" spans="1:5" x14ac:dyDescent="0.25">
      <c r="A26" s="99" t="s">
        <v>476</v>
      </c>
      <c r="B26" s="100" t="s">
        <v>927</v>
      </c>
      <c r="C26" s="100" t="s">
        <v>475</v>
      </c>
      <c r="D26" s="100" t="s">
        <v>914</v>
      </c>
      <c r="E26" s="100">
        <v>4</v>
      </c>
    </row>
    <row r="27" spans="1:5" x14ac:dyDescent="0.25">
      <c r="A27" s="99" t="s">
        <v>107</v>
      </c>
      <c r="B27" s="100">
        <v>8312018</v>
      </c>
      <c r="C27" s="100">
        <v>2018</v>
      </c>
      <c r="D27" s="100" t="s">
        <v>850</v>
      </c>
      <c r="E27" s="100">
        <v>1</v>
      </c>
    </row>
    <row r="28" spans="1:5" x14ac:dyDescent="0.25">
      <c r="A28" s="99" t="s">
        <v>128</v>
      </c>
      <c r="B28" s="100">
        <v>8312512</v>
      </c>
      <c r="C28" s="100">
        <v>2512</v>
      </c>
      <c r="D28" s="100" t="s">
        <v>850</v>
      </c>
      <c r="E28" s="100">
        <v>1</v>
      </c>
    </row>
    <row r="29" spans="1:5" x14ac:dyDescent="0.25">
      <c r="A29" s="99" t="s">
        <v>477</v>
      </c>
      <c r="B29" s="100" t="s">
        <v>929</v>
      </c>
      <c r="C29" s="100">
        <v>206126</v>
      </c>
      <c r="D29" s="100" t="s">
        <v>914</v>
      </c>
      <c r="E29" s="100">
        <v>4</v>
      </c>
    </row>
    <row r="30" spans="1:5" x14ac:dyDescent="0.25">
      <c r="A30" s="99" t="s">
        <v>478</v>
      </c>
      <c r="B30" s="100" t="s">
        <v>931</v>
      </c>
      <c r="C30" s="100">
        <v>206111</v>
      </c>
      <c r="D30" s="100" t="s">
        <v>766</v>
      </c>
      <c r="E30" s="100">
        <v>3</v>
      </c>
    </row>
    <row r="31" spans="1:5" x14ac:dyDescent="0.25">
      <c r="A31" s="99" t="s">
        <v>479</v>
      </c>
      <c r="B31" s="100" t="s">
        <v>933</v>
      </c>
      <c r="C31" s="100">
        <v>206091</v>
      </c>
      <c r="D31" s="100" t="s">
        <v>766</v>
      </c>
      <c r="E31" s="100">
        <v>3</v>
      </c>
    </row>
    <row r="32" spans="1:5" x14ac:dyDescent="0.25">
      <c r="A32" s="99" t="s">
        <v>121</v>
      </c>
      <c r="B32" s="100">
        <v>8312456</v>
      </c>
      <c r="C32" s="100">
        <v>2456</v>
      </c>
      <c r="D32" s="100" t="s">
        <v>850</v>
      </c>
      <c r="E32" s="100">
        <v>1</v>
      </c>
    </row>
    <row r="33" spans="1:5" x14ac:dyDescent="0.25">
      <c r="A33" s="99" t="s">
        <v>116</v>
      </c>
      <c r="B33" s="100">
        <v>0</v>
      </c>
      <c r="C33" s="100">
        <v>2027</v>
      </c>
      <c r="D33" s="100" t="s">
        <v>850</v>
      </c>
      <c r="E33" s="100">
        <v>1</v>
      </c>
    </row>
    <row r="34" spans="1:5" x14ac:dyDescent="0.25">
      <c r="A34" s="99" t="s">
        <v>79</v>
      </c>
      <c r="B34" s="100" t="s">
        <v>815</v>
      </c>
      <c r="C34" s="100">
        <v>2449</v>
      </c>
      <c r="D34" s="100" t="s">
        <v>806</v>
      </c>
      <c r="E34" s="100">
        <v>1</v>
      </c>
    </row>
    <row r="35" spans="1:5" x14ac:dyDescent="0.25">
      <c r="A35" s="99" t="s">
        <v>108</v>
      </c>
      <c r="B35" s="100">
        <v>8312019</v>
      </c>
      <c r="C35" s="100">
        <v>2019</v>
      </c>
      <c r="D35" s="100">
        <v>0</v>
      </c>
      <c r="E35" s="100">
        <v>0</v>
      </c>
    </row>
    <row r="36" spans="1:5" x14ac:dyDescent="0.25">
      <c r="A36" s="99" t="s">
        <v>461</v>
      </c>
      <c r="B36" s="100" t="s">
        <v>817</v>
      </c>
      <c r="C36" s="100">
        <v>1006</v>
      </c>
      <c r="D36" s="100" t="s">
        <v>767</v>
      </c>
      <c r="E36" s="100">
        <v>2</v>
      </c>
    </row>
    <row r="37" spans="1:5" x14ac:dyDescent="0.25">
      <c r="A37" s="99" t="s">
        <v>125</v>
      </c>
      <c r="B37" s="100">
        <v>8312467</v>
      </c>
      <c r="C37" s="100">
        <v>2467</v>
      </c>
      <c r="D37" s="100" t="s">
        <v>850</v>
      </c>
      <c r="E37" s="100">
        <v>1</v>
      </c>
    </row>
    <row r="38" spans="1:5" x14ac:dyDescent="0.25">
      <c r="A38" s="99" t="s">
        <v>151</v>
      </c>
      <c r="B38" s="100">
        <v>8314012</v>
      </c>
      <c r="C38" s="100">
        <v>4012</v>
      </c>
      <c r="D38" s="100">
        <v>0</v>
      </c>
      <c r="E38" s="100">
        <v>0</v>
      </c>
    </row>
    <row r="39" spans="1:5" x14ac:dyDescent="0.25">
      <c r="A39" s="99" t="s">
        <v>120</v>
      </c>
      <c r="B39" s="100">
        <v>8312455</v>
      </c>
      <c r="C39" s="100">
        <v>2455</v>
      </c>
      <c r="D39" s="100">
        <v>0</v>
      </c>
      <c r="E39" s="100">
        <v>0</v>
      </c>
    </row>
    <row r="40" spans="1:5" x14ac:dyDescent="0.25">
      <c r="A40" s="99" t="s">
        <v>143</v>
      </c>
      <c r="B40" s="100">
        <v>8315203</v>
      </c>
      <c r="C40" s="100">
        <v>5203</v>
      </c>
      <c r="D40" s="100">
        <v>0</v>
      </c>
      <c r="E40" s="100">
        <v>0</v>
      </c>
    </row>
    <row r="41" spans="1:5" x14ac:dyDescent="0.25">
      <c r="A41" s="99" t="s">
        <v>119</v>
      </c>
      <c r="B41" s="100">
        <v>8312451</v>
      </c>
      <c r="C41" s="100">
        <v>2451</v>
      </c>
      <c r="D41" s="100" t="s">
        <v>850</v>
      </c>
      <c r="E41" s="100">
        <v>1</v>
      </c>
    </row>
    <row r="42" spans="1:5" x14ac:dyDescent="0.25">
      <c r="A42" s="99" t="s">
        <v>624</v>
      </c>
      <c r="B42" s="100" t="s">
        <v>1063</v>
      </c>
      <c r="C42" s="100" t="s">
        <v>623</v>
      </c>
      <c r="D42" s="100" t="s">
        <v>766</v>
      </c>
      <c r="E42" s="100">
        <v>3</v>
      </c>
    </row>
    <row r="43" spans="1:5" x14ac:dyDescent="0.25">
      <c r="A43" s="99" t="s">
        <v>480</v>
      </c>
      <c r="B43" s="100" t="s">
        <v>935</v>
      </c>
      <c r="C43" s="100">
        <v>206128</v>
      </c>
      <c r="D43" s="100" t="s">
        <v>766</v>
      </c>
      <c r="E43" s="100">
        <v>3</v>
      </c>
    </row>
    <row r="44" spans="1:5" x14ac:dyDescent="0.25">
      <c r="A44" s="99" t="s">
        <v>148</v>
      </c>
      <c r="B44" s="100">
        <v>8314008</v>
      </c>
      <c r="C44" s="100">
        <v>4008</v>
      </c>
      <c r="D44" s="100">
        <v>0</v>
      </c>
      <c r="E44" s="100">
        <v>0</v>
      </c>
    </row>
    <row r="45" spans="1:5" x14ac:dyDescent="0.25">
      <c r="A45" s="99" t="s">
        <v>112</v>
      </c>
      <c r="B45" s="100">
        <v>8312023</v>
      </c>
      <c r="C45" s="100">
        <v>2023</v>
      </c>
      <c r="D45" s="100" t="s">
        <v>850</v>
      </c>
      <c r="E45" s="100">
        <v>1</v>
      </c>
    </row>
    <row r="46" spans="1:5" x14ac:dyDescent="0.25">
      <c r="A46" s="99" t="s">
        <v>147</v>
      </c>
      <c r="B46" s="100">
        <v>8314007</v>
      </c>
      <c r="C46" s="100">
        <v>4007</v>
      </c>
      <c r="D46" s="100">
        <v>0</v>
      </c>
      <c r="E46" s="100">
        <v>0</v>
      </c>
    </row>
    <row r="47" spans="1:5" x14ac:dyDescent="0.25">
      <c r="A47" s="99" t="s">
        <v>72</v>
      </c>
      <c r="B47" s="100">
        <v>8312409</v>
      </c>
      <c r="C47" s="100">
        <v>2409</v>
      </c>
      <c r="D47" s="100" t="s">
        <v>806</v>
      </c>
      <c r="E47" s="100">
        <v>0</v>
      </c>
    </row>
    <row r="48" spans="1:5" x14ac:dyDescent="0.25">
      <c r="A48" s="99" t="s">
        <v>717</v>
      </c>
      <c r="B48" s="100"/>
      <c r="C48" s="100">
        <v>2682783</v>
      </c>
      <c r="D48" s="100" t="s">
        <v>766</v>
      </c>
      <c r="E48" s="100">
        <v>3</v>
      </c>
    </row>
    <row r="49" spans="1:5" x14ac:dyDescent="0.25">
      <c r="A49" s="99" t="s">
        <v>144</v>
      </c>
      <c r="B49" s="100">
        <v>8314004</v>
      </c>
      <c r="C49" s="100">
        <v>4004</v>
      </c>
      <c r="D49" s="100">
        <v>0</v>
      </c>
      <c r="E49" s="100">
        <v>0</v>
      </c>
    </row>
    <row r="50" spans="1:5" x14ac:dyDescent="0.25">
      <c r="A50" s="99" t="s">
        <v>496</v>
      </c>
      <c r="B50" s="100">
        <v>0</v>
      </c>
      <c r="C50" s="100" t="s">
        <v>495</v>
      </c>
      <c r="D50" s="100" t="s">
        <v>766</v>
      </c>
      <c r="E50" s="100">
        <v>3</v>
      </c>
    </row>
    <row r="51" spans="1:5" x14ac:dyDescent="0.25">
      <c r="A51" s="99" t="s">
        <v>481</v>
      </c>
      <c r="B51" s="100" t="s">
        <v>937</v>
      </c>
      <c r="C51" s="100">
        <v>205999</v>
      </c>
      <c r="D51" s="100" t="s">
        <v>766</v>
      </c>
      <c r="E51" s="100">
        <v>3</v>
      </c>
    </row>
    <row r="52" spans="1:5" x14ac:dyDescent="0.25">
      <c r="A52" s="99" t="s">
        <v>483</v>
      </c>
      <c r="B52" s="100">
        <v>0</v>
      </c>
      <c r="C52" s="100" t="s">
        <v>482</v>
      </c>
      <c r="D52" s="100" t="s">
        <v>766</v>
      </c>
      <c r="E52" s="100">
        <v>3</v>
      </c>
    </row>
    <row r="53" spans="1:5" x14ac:dyDescent="0.25">
      <c r="A53" s="99" t="s">
        <v>485</v>
      </c>
      <c r="B53" s="100" t="s">
        <v>940</v>
      </c>
      <c r="C53" s="100" t="s">
        <v>484</v>
      </c>
      <c r="D53" s="100" t="s">
        <v>766</v>
      </c>
      <c r="E53" s="100">
        <v>3</v>
      </c>
    </row>
    <row r="54" spans="1:5" x14ac:dyDescent="0.25">
      <c r="A54" s="99" t="s">
        <v>486</v>
      </c>
      <c r="B54" s="100" t="s">
        <v>942</v>
      </c>
      <c r="C54" s="100">
        <v>205921</v>
      </c>
      <c r="D54" s="100" t="s">
        <v>766</v>
      </c>
      <c r="E54" s="100">
        <v>3</v>
      </c>
    </row>
    <row r="55" spans="1:5" x14ac:dyDescent="0.25">
      <c r="A55" s="99" t="s">
        <v>487</v>
      </c>
      <c r="B55" s="100">
        <v>0</v>
      </c>
      <c r="C55" s="100">
        <v>206011</v>
      </c>
      <c r="D55" s="100" t="s">
        <v>766</v>
      </c>
      <c r="E55" s="100">
        <v>3</v>
      </c>
    </row>
    <row r="56" spans="1:5" x14ac:dyDescent="0.25">
      <c r="A56" s="99" t="s">
        <v>490</v>
      </c>
      <c r="B56" s="100" t="s">
        <v>945</v>
      </c>
      <c r="C56" s="100" t="s">
        <v>489</v>
      </c>
      <c r="D56" s="100" t="s">
        <v>766</v>
      </c>
      <c r="E56" s="100">
        <v>3</v>
      </c>
    </row>
    <row r="57" spans="1:5" x14ac:dyDescent="0.25">
      <c r="A57" s="99" t="s">
        <v>492</v>
      </c>
      <c r="B57" s="100" t="s">
        <v>947</v>
      </c>
      <c r="C57" s="100" t="s">
        <v>491</v>
      </c>
      <c r="D57" s="100" t="s">
        <v>766</v>
      </c>
      <c r="E57" s="100">
        <v>3</v>
      </c>
    </row>
    <row r="58" spans="1:5" x14ac:dyDescent="0.25">
      <c r="A58" s="99" t="s">
        <v>494</v>
      </c>
      <c r="B58" s="100">
        <v>0</v>
      </c>
      <c r="C58" s="100" t="s">
        <v>493</v>
      </c>
      <c r="D58" s="100" t="s">
        <v>766</v>
      </c>
      <c r="E58" s="100">
        <v>3</v>
      </c>
    </row>
    <row r="59" spans="1:5" x14ac:dyDescent="0.25">
      <c r="A59" s="99" t="s">
        <v>497</v>
      </c>
      <c r="B59" s="100">
        <v>0</v>
      </c>
      <c r="C59" s="100">
        <v>2549324</v>
      </c>
      <c r="D59" s="100" t="s">
        <v>766</v>
      </c>
      <c r="E59" s="100">
        <v>3</v>
      </c>
    </row>
    <row r="60" spans="1:5" x14ac:dyDescent="0.25">
      <c r="A60" s="99" t="s">
        <v>500</v>
      </c>
      <c r="B60" s="100">
        <v>0</v>
      </c>
      <c r="C60" s="100">
        <v>2519477</v>
      </c>
      <c r="D60" s="100" t="s">
        <v>766</v>
      </c>
      <c r="E60" s="100">
        <v>3</v>
      </c>
    </row>
    <row r="61" spans="1:5" x14ac:dyDescent="0.25">
      <c r="A61" s="99" t="s">
        <v>499</v>
      </c>
      <c r="B61" s="100"/>
      <c r="C61" s="100" t="s">
        <v>498</v>
      </c>
      <c r="D61" s="100" t="s">
        <v>766</v>
      </c>
      <c r="E61" s="100">
        <v>3</v>
      </c>
    </row>
    <row r="62" spans="1:5" x14ac:dyDescent="0.25">
      <c r="A62" s="99" t="s">
        <v>502</v>
      </c>
      <c r="B62" s="100">
        <v>0</v>
      </c>
      <c r="C62" s="100" t="s">
        <v>501</v>
      </c>
      <c r="D62" s="100" t="s">
        <v>766</v>
      </c>
      <c r="E62" s="100">
        <v>3</v>
      </c>
    </row>
    <row r="63" spans="1:5" x14ac:dyDescent="0.25">
      <c r="A63" s="99" t="s">
        <v>504</v>
      </c>
      <c r="B63" s="100" t="s">
        <v>956</v>
      </c>
      <c r="C63" s="100" t="s">
        <v>503</v>
      </c>
      <c r="D63" s="100" t="s">
        <v>766</v>
      </c>
      <c r="E63" s="100">
        <v>3</v>
      </c>
    </row>
    <row r="64" spans="1:5" x14ac:dyDescent="0.25">
      <c r="A64" s="99" t="s">
        <v>505</v>
      </c>
      <c r="B64" s="100" t="s">
        <v>958</v>
      </c>
      <c r="C64" s="100">
        <v>205852</v>
      </c>
      <c r="D64" s="100" t="s">
        <v>766</v>
      </c>
      <c r="E64" s="100">
        <v>3</v>
      </c>
    </row>
    <row r="65" spans="1:5" x14ac:dyDescent="0.25">
      <c r="A65" s="99" t="s">
        <v>506</v>
      </c>
      <c r="B65" s="100">
        <v>0</v>
      </c>
      <c r="C65" s="100">
        <v>205902</v>
      </c>
      <c r="D65" s="100" t="s">
        <v>766</v>
      </c>
      <c r="E65" s="100">
        <v>3</v>
      </c>
    </row>
    <row r="66" spans="1:5" x14ac:dyDescent="0.25">
      <c r="A66" s="99" t="s">
        <v>507</v>
      </c>
      <c r="B66" s="100">
        <v>0</v>
      </c>
      <c r="C66" s="100">
        <v>205922</v>
      </c>
      <c r="D66" s="100" t="s">
        <v>766</v>
      </c>
      <c r="E66" s="100">
        <v>3</v>
      </c>
    </row>
    <row r="67" spans="1:5" x14ac:dyDescent="0.25">
      <c r="A67" s="99" t="s">
        <v>509</v>
      </c>
      <c r="B67" s="100" t="s">
        <v>962</v>
      </c>
      <c r="C67" s="100" t="s">
        <v>508</v>
      </c>
      <c r="D67" s="100" t="s">
        <v>766</v>
      </c>
      <c r="E67" s="100">
        <v>3</v>
      </c>
    </row>
    <row r="68" spans="1:5" x14ac:dyDescent="0.25">
      <c r="A68" s="99" t="s">
        <v>511</v>
      </c>
      <c r="B68" s="100" t="s">
        <v>964</v>
      </c>
      <c r="C68" s="100" t="s">
        <v>510</v>
      </c>
      <c r="D68" s="100" t="s">
        <v>766</v>
      </c>
      <c r="E68" s="100">
        <v>3</v>
      </c>
    </row>
    <row r="69" spans="1:5" x14ac:dyDescent="0.25">
      <c r="A69" s="99" t="s">
        <v>512</v>
      </c>
      <c r="B69" s="100">
        <v>0</v>
      </c>
      <c r="C69" s="100">
        <v>205947</v>
      </c>
      <c r="D69" s="100" t="s">
        <v>766</v>
      </c>
      <c r="E69" s="100">
        <v>3</v>
      </c>
    </row>
    <row r="70" spans="1:5" x14ac:dyDescent="0.25">
      <c r="A70" s="99" t="s">
        <v>513</v>
      </c>
      <c r="B70" s="100" t="s">
        <v>967</v>
      </c>
      <c r="C70" s="100">
        <v>205919</v>
      </c>
      <c r="D70" s="100" t="s">
        <v>766</v>
      </c>
      <c r="E70" s="100">
        <v>3</v>
      </c>
    </row>
    <row r="71" spans="1:5" x14ac:dyDescent="0.25">
      <c r="A71" s="99" t="s">
        <v>515</v>
      </c>
      <c r="B71" s="100">
        <v>0</v>
      </c>
      <c r="C71" s="100" t="s">
        <v>514</v>
      </c>
      <c r="D71" s="100" t="s">
        <v>766</v>
      </c>
      <c r="E71" s="100">
        <v>3</v>
      </c>
    </row>
    <row r="72" spans="1:5" x14ac:dyDescent="0.25">
      <c r="A72" s="99" t="s">
        <v>519</v>
      </c>
      <c r="B72" s="100" t="s">
        <v>971</v>
      </c>
      <c r="C72" s="100" t="s">
        <v>518</v>
      </c>
      <c r="D72" s="100" t="s">
        <v>766</v>
      </c>
      <c r="E72" s="100">
        <v>3</v>
      </c>
    </row>
    <row r="73" spans="1:5" x14ac:dyDescent="0.25">
      <c r="A73" s="99" t="s">
        <v>517</v>
      </c>
      <c r="B73" s="100">
        <v>0</v>
      </c>
      <c r="C73" s="100" t="s">
        <v>516</v>
      </c>
      <c r="D73" s="100" t="s">
        <v>766</v>
      </c>
      <c r="E73" s="100">
        <v>3</v>
      </c>
    </row>
    <row r="74" spans="1:5" x14ac:dyDescent="0.25">
      <c r="A74" s="99" t="s">
        <v>520</v>
      </c>
      <c r="B74" s="100"/>
      <c r="C74" s="100">
        <v>205879</v>
      </c>
      <c r="D74" s="100" t="s">
        <v>766</v>
      </c>
      <c r="E74" s="100">
        <v>3</v>
      </c>
    </row>
    <row r="75" spans="1:5" x14ac:dyDescent="0.25">
      <c r="A75" s="99" t="s">
        <v>522</v>
      </c>
      <c r="B75" s="100">
        <v>0</v>
      </c>
      <c r="C75" s="100" t="s">
        <v>521</v>
      </c>
      <c r="D75" s="100" t="s">
        <v>766</v>
      </c>
      <c r="E75" s="100">
        <v>3</v>
      </c>
    </row>
    <row r="76" spans="1:5" x14ac:dyDescent="0.25">
      <c r="A76" s="99" t="s">
        <v>524</v>
      </c>
      <c r="B76" s="100" t="s">
        <v>975</v>
      </c>
      <c r="C76" s="100" t="s">
        <v>523</v>
      </c>
      <c r="D76" s="100" t="s">
        <v>766</v>
      </c>
      <c r="E76" s="100">
        <v>3</v>
      </c>
    </row>
    <row r="77" spans="1:5" x14ac:dyDescent="0.25">
      <c r="A77" s="99" t="s">
        <v>526</v>
      </c>
      <c r="B77" s="100" t="s">
        <v>977</v>
      </c>
      <c r="C77" s="100" t="s">
        <v>525</v>
      </c>
      <c r="D77" s="100" t="s">
        <v>766</v>
      </c>
      <c r="E77" s="100">
        <v>3</v>
      </c>
    </row>
    <row r="78" spans="1:5" x14ac:dyDescent="0.25">
      <c r="A78" s="99" t="s">
        <v>528</v>
      </c>
      <c r="B78" s="100"/>
      <c r="C78" s="100" t="s">
        <v>527</v>
      </c>
      <c r="D78" s="100" t="s">
        <v>766</v>
      </c>
      <c r="E78" s="100">
        <v>3</v>
      </c>
    </row>
    <row r="79" spans="1:5" x14ac:dyDescent="0.25">
      <c r="A79" s="99" t="s">
        <v>529</v>
      </c>
      <c r="B79" s="100"/>
      <c r="C79" s="100">
        <v>2617229</v>
      </c>
      <c r="D79" s="100" t="s">
        <v>766</v>
      </c>
      <c r="E79" s="100">
        <v>3</v>
      </c>
    </row>
    <row r="80" spans="1:5" x14ac:dyDescent="0.25">
      <c r="A80" s="99" t="s">
        <v>534</v>
      </c>
      <c r="B80" s="100">
        <v>0</v>
      </c>
      <c r="C80" s="100" t="s">
        <v>533</v>
      </c>
      <c r="D80" s="100" t="s">
        <v>766</v>
      </c>
      <c r="E80" s="100">
        <v>3</v>
      </c>
    </row>
    <row r="81" spans="1:5" x14ac:dyDescent="0.25">
      <c r="A81" s="99" t="s">
        <v>535</v>
      </c>
      <c r="B81" s="100">
        <v>0</v>
      </c>
      <c r="C81" s="100">
        <v>2562992</v>
      </c>
      <c r="D81" s="100" t="s">
        <v>766</v>
      </c>
      <c r="E81" s="100">
        <v>3</v>
      </c>
    </row>
    <row r="82" spans="1:5" x14ac:dyDescent="0.25">
      <c r="A82" s="99" t="s">
        <v>537</v>
      </c>
      <c r="B82" s="100">
        <v>0</v>
      </c>
      <c r="C82" s="100" t="s">
        <v>536</v>
      </c>
      <c r="D82" s="100" t="s">
        <v>766</v>
      </c>
      <c r="E82" s="100">
        <v>3</v>
      </c>
    </row>
    <row r="83" spans="1:5" x14ac:dyDescent="0.25">
      <c r="A83" s="99" t="s">
        <v>540</v>
      </c>
      <c r="B83" s="100" t="s">
        <v>988</v>
      </c>
      <c r="C83" s="100">
        <v>205881</v>
      </c>
      <c r="D83" s="100" t="s">
        <v>766</v>
      </c>
      <c r="E83" s="100">
        <v>3</v>
      </c>
    </row>
    <row r="84" spans="1:5" x14ac:dyDescent="0.25">
      <c r="A84" s="99" t="s">
        <v>542</v>
      </c>
      <c r="B84" s="100">
        <v>0</v>
      </c>
      <c r="C84" s="100" t="s">
        <v>541</v>
      </c>
      <c r="D84" s="100" t="s">
        <v>766</v>
      </c>
      <c r="E84" s="100">
        <v>3</v>
      </c>
    </row>
    <row r="85" spans="1:5" x14ac:dyDescent="0.25">
      <c r="A85" s="99" t="s">
        <v>544</v>
      </c>
      <c r="B85" s="100" t="s">
        <v>991</v>
      </c>
      <c r="C85" s="100" t="s">
        <v>543</v>
      </c>
      <c r="D85" s="100" t="s">
        <v>766</v>
      </c>
      <c r="E85" s="100">
        <v>3</v>
      </c>
    </row>
    <row r="86" spans="1:5" x14ac:dyDescent="0.25">
      <c r="A86" s="99" t="s">
        <v>546</v>
      </c>
      <c r="B86" s="100">
        <v>0</v>
      </c>
      <c r="C86" s="100" t="s">
        <v>545</v>
      </c>
      <c r="D86" s="100" t="s">
        <v>766</v>
      </c>
      <c r="E86" s="100">
        <v>3</v>
      </c>
    </row>
    <row r="87" spans="1:5" x14ac:dyDescent="0.25">
      <c r="A87" s="99" t="s">
        <v>547</v>
      </c>
      <c r="B87" s="100"/>
      <c r="C87" s="100">
        <v>2575281</v>
      </c>
      <c r="D87" s="100" t="s">
        <v>766</v>
      </c>
      <c r="E87" s="100">
        <v>3</v>
      </c>
    </row>
    <row r="88" spans="1:5" x14ac:dyDescent="0.25">
      <c r="A88" s="99" t="s">
        <v>549</v>
      </c>
      <c r="B88" s="100" t="s">
        <v>994</v>
      </c>
      <c r="C88" s="100" t="s">
        <v>548</v>
      </c>
      <c r="D88" s="100" t="s">
        <v>766</v>
      </c>
      <c r="E88" s="100">
        <v>3</v>
      </c>
    </row>
    <row r="89" spans="1:5" x14ac:dyDescent="0.25">
      <c r="A89" s="99" t="s">
        <v>550</v>
      </c>
      <c r="B89" s="100" t="s">
        <v>996</v>
      </c>
      <c r="C89" s="100">
        <v>306845</v>
      </c>
      <c r="D89" s="100" t="s">
        <v>766</v>
      </c>
      <c r="E89" s="100">
        <v>3</v>
      </c>
    </row>
    <row r="90" spans="1:5" x14ac:dyDescent="0.25">
      <c r="A90" s="99" t="s">
        <v>551</v>
      </c>
      <c r="B90" s="100"/>
      <c r="C90" s="100">
        <v>2518126</v>
      </c>
      <c r="D90" s="100" t="s">
        <v>766</v>
      </c>
      <c r="E90" s="100">
        <v>3</v>
      </c>
    </row>
    <row r="91" spans="1:5" x14ac:dyDescent="0.25">
      <c r="A91" s="99" t="s">
        <v>553</v>
      </c>
      <c r="B91" s="100"/>
      <c r="C91" s="100" t="s">
        <v>552</v>
      </c>
      <c r="D91" s="100" t="s">
        <v>766</v>
      </c>
      <c r="E91" s="100">
        <v>3</v>
      </c>
    </row>
    <row r="92" spans="1:5" x14ac:dyDescent="0.25">
      <c r="A92" s="99" t="s">
        <v>559</v>
      </c>
      <c r="B92" s="100" t="s">
        <v>1001</v>
      </c>
      <c r="C92" s="100" t="s">
        <v>558</v>
      </c>
      <c r="D92" s="100" t="s">
        <v>766</v>
      </c>
      <c r="E92" s="100">
        <v>3</v>
      </c>
    </row>
    <row r="93" spans="1:5" x14ac:dyDescent="0.25">
      <c r="A93" s="99" t="s">
        <v>557</v>
      </c>
      <c r="B93" s="100">
        <v>0</v>
      </c>
      <c r="C93" s="100" t="s">
        <v>556</v>
      </c>
      <c r="D93" s="100" t="s">
        <v>766</v>
      </c>
      <c r="E93" s="100">
        <v>3</v>
      </c>
    </row>
    <row r="94" spans="1:5" x14ac:dyDescent="0.25">
      <c r="A94" s="99" t="s">
        <v>560</v>
      </c>
      <c r="B94" s="100" t="s">
        <v>1003</v>
      </c>
      <c r="C94" s="100">
        <v>205878</v>
      </c>
      <c r="D94" s="100" t="s">
        <v>766</v>
      </c>
      <c r="E94" s="100">
        <v>3</v>
      </c>
    </row>
    <row r="95" spans="1:5" x14ac:dyDescent="0.25">
      <c r="A95" s="99" t="s">
        <v>562</v>
      </c>
      <c r="B95" s="100">
        <v>0</v>
      </c>
      <c r="C95" s="100" t="s">
        <v>561</v>
      </c>
      <c r="D95" s="100" t="s">
        <v>766</v>
      </c>
      <c r="E95" s="100">
        <v>3</v>
      </c>
    </row>
    <row r="96" spans="1:5" x14ac:dyDescent="0.25">
      <c r="A96" s="99" t="s">
        <v>566</v>
      </c>
      <c r="B96" s="100"/>
      <c r="C96" s="100">
        <v>2578607</v>
      </c>
      <c r="D96" s="100" t="s">
        <v>766</v>
      </c>
      <c r="E96" s="100">
        <v>3</v>
      </c>
    </row>
    <row r="97" spans="1:5" x14ac:dyDescent="0.25">
      <c r="A97" s="99" t="s">
        <v>564</v>
      </c>
      <c r="B97" s="100" t="s">
        <v>1006</v>
      </c>
      <c r="C97" s="100" t="s">
        <v>563</v>
      </c>
      <c r="D97" s="100" t="s">
        <v>766</v>
      </c>
      <c r="E97" s="100">
        <v>3</v>
      </c>
    </row>
    <row r="98" spans="1:5" x14ac:dyDescent="0.25">
      <c r="A98" s="99" t="s">
        <v>568</v>
      </c>
      <c r="B98" s="100">
        <v>0</v>
      </c>
      <c r="C98" s="100" t="s">
        <v>567</v>
      </c>
      <c r="D98" s="100" t="s">
        <v>766</v>
      </c>
      <c r="E98" s="100">
        <v>3</v>
      </c>
    </row>
    <row r="99" spans="1:5" x14ac:dyDescent="0.25">
      <c r="A99" s="99" t="s">
        <v>570</v>
      </c>
      <c r="B99" s="100" t="s">
        <v>1011</v>
      </c>
      <c r="C99" s="100" t="s">
        <v>569</v>
      </c>
      <c r="D99" s="100" t="s">
        <v>766</v>
      </c>
      <c r="E99" s="100">
        <v>3</v>
      </c>
    </row>
    <row r="100" spans="1:5" x14ac:dyDescent="0.25">
      <c r="A100" s="99" t="s">
        <v>572</v>
      </c>
      <c r="B100" s="100">
        <v>0</v>
      </c>
      <c r="C100" s="100" t="s">
        <v>571</v>
      </c>
      <c r="D100" s="100" t="s">
        <v>766</v>
      </c>
      <c r="E100" s="100">
        <v>3</v>
      </c>
    </row>
    <row r="101" spans="1:5" x14ac:dyDescent="0.25">
      <c r="A101" s="99" t="s">
        <v>574</v>
      </c>
      <c r="B101" s="100"/>
      <c r="C101" s="100" t="s">
        <v>573</v>
      </c>
      <c r="D101" s="100" t="s">
        <v>766</v>
      </c>
      <c r="E101" s="100">
        <v>3</v>
      </c>
    </row>
    <row r="102" spans="1:5" x14ac:dyDescent="0.25">
      <c r="A102" s="99" t="s">
        <v>576</v>
      </c>
      <c r="B102" s="100" t="s">
        <v>1016</v>
      </c>
      <c r="C102" s="100" t="s">
        <v>575</v>
      </c>
      <c r="D102" s="100" t="s">
        <v>766</v>
      </c>
      <c r="E102" s="100">
        <v>3</v>
      </c>
    </row>
    <row r="103" spans="1:5" x14ac:dyDescent="0.25">
      <c r="A103" s="99" t="s">
        <v>578</v>
      </c>
      <c r="B103" s="100" t="s">
        <v>1018</v>
      </c>
      <c r="C103" s="100" t="s">
        <v>577</v>
      </c>
      <c r="D103" s="100" t="s">
        <v>766</v>
      </c>
      <c r="E103" s="100">
        <v>3</v>
      </c>
    </row>
    <row r="104" spans="1:5" x14ac:dyDescent="0.25">
      <c r="A104" s="99" t="s">
        <v>580</v>
      </c>
      <c r="B104" s="100">
        <v>0</v>
      </c>
      <c r="C104" s="100" t="s">
        <v>579</v>
      </c>
      <c r="D104" s="100" t="s">
        <v>766</v>
      </c>
      <c r="E104" s="100">
        <v>3</v>
      </c>
    </row>
    <row r="105" spans="1:5" x14ac:dyDescent="0.25">
      <c r="A105" s="99" t="s">
        <v>582</v>
      </c>
      <c r="B105" s="100" t="s">
        <v>1021</v>
      </c>
      <c r="C105" s="100" t="s">
        <v>581</v>
      </c>
      <c r="D105" s="100" t="s">
        <v>766</v>
      </c>
      <c r="E105" s="100">
        <v>3</v>
      </c>
    </row>
    <row r="106" spans="1:5" x14ac:dyDescent="0.25">
      <c r="A106" s="99" t="s">
        <v>584</v>
      </c>
      <c r="B106" s="100" t="s">
        <v>1023</v>
      </c>
      <c r="C106" s="100" t="s">
        <v>583</v>
      </c>
      <c r="D106" s="100" t="s">
        <v>766</v>
      </c>
      <c r="E106" s="100">
        <v>3</v>
      </c>
    </row>
    <row r="107" spans="1:5" x14ac:dyDescent="0.25">
      <c r="A107" s="99" t="s">
        <v>585</v>
      </c>
      <c r="B107" s="100">
        <v>0</v>
      </c>
      <c r="C107" s="100">
        <v>206046</v>
      </c>
      <c r="D107" s="100" t="s">
        <v>766</v>
      </c>
      <c r="E107" s="100">
        <v>3</v>
      </c>
    </row>
    <row r="108" spans="1:5" x14ac:dyDescent="0.25">
      <c r="A108" s="99" t="s">
        <v>589</v>
      </c>
      <c r="B108" s="100" t="s">
        <v>1026</v>
      </c>
      <c r="C108" s="100" t="s">
        <v>588</v>
      </c>
      <c r="D108" s="100" t="s">
        <v>766</v>
      </c>
      <c r="E108" s="100">
        <v>3</v>
      </c>
    </row>
    <row r="109" spans="1:5" x14ac:dyDescent="0.25">
      <c r="A109" s="99" t="s">
        <v>591</v>
      </c>
      <c r="B109" s="100" t="s">
        <v>1028</v>
      </c>
      <c r="C109" s="100" t="s">
        <v>590</v>
      </c>
      <c r="D109" s="100" t="s">
        <v>766</v>
      </c>
      <c r="E109" s="100">
        <v>3</v>
      </c>
    </row>
    <row r="110" spans="1:5" x14ac:dyDescent="0.25">
      <c r="A110" s="99" t="s">
        <v>592</v>
      </c>
      <c r="B110" s="100" t="s">
        <v>1030</v>
      </c>
      <c r="C110" s="100">
        <v>260848</v>
      </c>
      <c r="D110" s="100" t="s">
        <v>766</v>
      </c>
      <c r="E110" s="100">
        <v>3</v>
      </c>
    </row>
    <row r="111" spans="1:5" x14ac:dyDescent="0.25">
      <c r="A111" s="99" t="s">
        <v>593</v>
      </c>
      <c r="B111" s="100" t="s">
        <v>1032</v>
      </c>
      <c r="C111" s="100">
        <v>205978</v>
      </c>
      <c r="D111" s="100" t="s">
        <v>914</v>
      </c>
      <c r="E111" s="100">
        <v>4</v>
      </c>
    </row>
    <row r="112" spans="1:5" x14ac:dyDescent="0.25">
      <c r="A112" s="99" t="s">
        <v>594</v>
      </c>
      <c r="B112" s="100" t="s">
        <v>1034</v>
      </c>
      <c r="C112" s="100">
        <v>2563900</v>
      </c>
      <c r="D112" s="100" t="s">
        <v>766</v>
      </c>
      <c r="E112" s="100">
        <v>3</v>
      </c>
    </row>
    <row r="113" spans="1:5" x14ac:dyDescent="0.25">
      <c r="A113" s="99" t="s">
        <v>597</v>
      </c>
      <c r="B113" s="100" t="s">
        <v>1037</v>
      </c>
      <c r="C113" s="100">
        <v>206043</v>
      </c>
      <c r="D113" s="100" t="s">
        <v>766</v>
      </c>
      <c r="E113" s="100">
        <v>3</v>
      </c>
    </row>
    <row r="114" spans="1:5" x14ac:dyDescent="0.25">
      <c r="A114" s="99" t="s">
        <v>596</v>
      </c>
      <c r="B114" s="100">
        <v>0</v>
      </c>
      <c r="C114" s="100" t="s">
        <v>595</v>
      </c>
      <c r="D114" s="100" t="s">
        <v>766</v>
      </c>
      <c r="E114" s="100">
        <v>3</v>
      </c>
    </row>
    <row r="115" spans="1:5" x14ac:dyDescent="0.25">
      <c r="A115" s="99" t="s">
        <v>599</v>
      </c>
      <c r="B115" s="100">
        <v>0</v>
      </c>
      <c r="C115" s="100" t="s">
        <v>598</v>
      </c>
      <c r="D115" s="100" t="s">
        <v>766</v>
      </c>
      <c r="E115" s="100">
        <v>3</v>
      </c>
    </row>
    <row r="116" spans="1:5" x14ac:dyDescent="0.25">
      <c r="A116" s="99" t="s">
        <v>600</v>
      </c>
      <c r="B116" s="100" t="s">
        <v>1040</v>
      </c>
      <c r="C116" s="100">
        <v>505502</v>
      </c>
      <c r="D116" s="100" t="s">
        <v>766</v>
      </c>
      <c r="E116" s="100">
        <v>3</v>
      </c>
    </row>
    <row r="117" spans="1:5" x14ac:dyDescent="0.25">
      <c r="A117" s="99" t="s">
        <v>602</v>
      </c>
      <c r="B117" s="100" t="s">
        <v>1042</v>
      </c>
      <c r="C117" s="100" t="s">
        <v>601</v>
      </c>
      <c r="D117" s="100" t="s">
        <v>766</v>
      </c>
      <c r="E117" s="100">
        <v>3</v>
      </c>
    </row>
    <row r="118" spans="1:5" x14ac:dyDescent="0.25">
      <c r="A118" s="99" t="s">
        <v>604</v>
      </c>
      <c r="B118" s="100" t="s">
        <v>1044</v>
      </c>
      <c r="C118" s="100" t="s">
        <v>603</v>
      </c>
      <c r="D118" s="100" t="s">
        <v>766</v>
      </c>
      <c r="E118" s="100">
        <v>3</v>
      </c>
    </row>
    <row r="119" spans="1:5" x14ac:dyDescent="0.25">
      <c r="A119" s="99" t="s">
        <v>606</v>
      </c>
      <c r="B119" s="100" t="s">
        <v>1046</v>
      </c>
      <c r="C119" s="100" t="s">
        <v>605</v>
      </c>
      <c r="D119" s="100" t="s">
        <v>766</v>
      </c>
      <c r="E119" s="100">
        <v>3</v>
      </c>
    </row>
    <row r="120" spans="1:5" x14ac:dyDescent="0.25">
      <c r="A120" s="99" t="s">
        <v>608</v>
      </c>
      <c r="B120" s="100">
        <v>0</v>
      </c>
      <c r="C120" s="100" t="s">
        <v>607</v>
      </c>
      <c r="D120" s="100" t="s">
        <v>766</v>
      </c>
      <c r="E120" s="100">
        <v>3</v>
      </c>
    </row>
    <row r="121" spans="1:5" x14ac:dyDescent="0.25">
      <c r="A121" s="99" t="s">
        <v>610</v>
      </c>
      <c r="B121" s="100" t="s">
        <v>1049</v>
      </c>
      <c r="C121" s="100" t="s">
        <v>609</v>
      </c>
      <c r="D121" s="100" t="s">
        <v>766</v>
      </c>
      <c r="E121" s="100">
        <v>3</v>
      </c>
    </row>
    <row r="122" spans="1:5" x14ac:dyDescent="0.25">
      <c r="A122" s="99" t="s">
        <v>612</v>
      </c>
      <c r="B122" s="100" t="s">
        <v>1051</v>
      </c>
      <c r="C122" s="100" t="s">
        <v>611</v>
      </c>
      <c r="D122" s="100" t="s">
        <v>766</v>
      </c>
      <c r="E122" s="100">
        <v>3</v>
      </c>
    </row>
    <row r="123" spans="1:5" x14ac:dyDescent="0.25">
      <c r="A123" s="99" t="s">
        <v>614</v>
      </c>
      <c r="B123" s="100" t="s">
        <v>1053</v>
      </c>
      <c r="C123" s="100" t="s">
        <v>613</v>
      </c>
      <c r="D123" s="100" t="s">
        <v>766</v>
      </c>
      <c r="E123" s="100">
        <v>3</v>
      </c>
    </row>
    <row r="124" spans="1:5" x14ac:dyDescent="0.25">
      <c r="A124" s="99" t="s">
        <v>616</v>
      </c>
      <c r="B124" s="100" t="s">
        <v>1055</v>
      </c>
      <c r="C124" s="100" t="s">
        <v>615</v>
      </c>
      <c r="D124" s="100" t="s">
        <v>766</v>
      </c>
      <c r="E124" s="100">
        <v>3</v>
      </c>
    </row>
    <row r="125" spans="1:5" x14ac:dyDescent="0.25">
      <c r="A125" s="99" t="s">
        <v>618</v>
      </c>
      <c r="B125" s="100" t="s">
        <v>1057</v>
      </c>
      <c r="C125" s="100" t="s">
        <v>617</v>
      </c>
      <c r="D125" s="100" t="s">
        <v>766</v>
      </c>
      <c r="E125" s="100">
        <v>3</v>
      </c>
    </row>
    <row r="126" spans="1:5" x14ac:dyDescent="0.25">
      <c r="A126" s="99" t="s">
        <v>620</v>
      </c>
      <c r="B126" s="100" t="s">
        <v>1059</v>
      </c>
      <c r="C126" s="100" t="s">
        <v>619</v>
      </c>
      <c r="D126" s="100" t="s">
        <v>766</v>
      </c>
      <c r="E126" s="100">
        <v>3</v>
      </c>
    </row>
    <row r="127" spans="1:5" x14ac:dyDescent="0.25">
      <c r="A127" s="99" t="s">
        <v>152</v>
      </c>
      <c r="B127" s="100">
        <v>8314178</v>
      </c>
      <c r="C127" s="100">
        <v>4178</v>
      </c>
      <c r="D127" s="100">
        <v>0</v>
      </c>
      <c r="E127" s="100">
        <v>0</v>
      </c>
    </row>
    <row r="128" spans="1:5" x14ac:dyDescent="0.25">
      <c r="A128" s="99" t="s">
        <v>131</v>
      </c>
      <c r="B128" s="100">
        <v>8313158</v>
      </c>
      <c r="C128" s="100">
        <v>3158</v>
      </c>
      <c r="D128" s="100" t="s">
        <v>850</v>
      </c>
      <c r="E128" s="100">
        <v>1</v>
      </c>
    </row>
    <row r="129" spans="1:5" x14ac:dyDescent="0.25">
      <c r="A129" s="99" t="s">
        <v>105</v>
      </c>
      <c r="B129" s="100">
        <v>8312016</v>
      </c>
      <c r="C129" s="100">
        <v>2016</v>
      </c>
      <c r="D129" s="100" t="s">
        <v>850</v>
      </c>
      <c r="E129" s="100">
        <v>1</v>
      </c>
    </row>
    <row r="130" spans="1:5" x14ac:dyDescent="0.25">
      <c r="A130" s="99" t="s">
        <v>622</v>
      </c>
      <c r="B130" s="100" t="s">
        <v>1061</v>
      </c>
      <c r="C130" s="100" t="s">
        <v>621</v>
      </c>
      <c r="D130" s="100" t="s">
        <v>766</v>
      </c>
      <c r="E130" s="100">
        <v>3</v>
      </c>
    </row>
    <row r="131" spans="1:5" x14ac:dyDescent="0.25">
      <c r="A131" s="99" t="s">
        <v>626</v>
      </c>
      <c r="B131" s="100" t="s">
        <v>1065</v>
      </c>
      <c r="C131" s="100" t="s">
        <v>625</v>
      </c>
      <c r="D131" s="100" t="s">
        <v>766</v>
      </c>
      <c r="E131" s="100">
        <v>3</v>
      </c>
    </row>
    <row r="132" spans="1:5" x14ac:dyDescent="0.25">
      <c r="A132" s="99" t="s">
        <v>628</v>
      </c>
      <c r="B132" s="100" t="s">
        <v>1067</v>
      </c>
      <c r="C132" s="100" t="s">
        <v>627</v>
      </c>
      <c r="D132" s="100" t="s">
        <v>766</v>
      </c>
      <c r="E132" s="100">
        <v>3</v>
      </c>
    </row>
    <row r="133" spans="1:5" x14ac:dyDescent="0.25">
      <c r="A133" s="99" t="s">
        <v>630</v>
      </c>
      <c r="B133" s="100" t="s">
        <v>1069</v>
      </c>
      <c r="C133" s="100" t="s">
        <v>629</v>
      </c>
      <c r="D133" s="100" t="s">
        <v>766</v>
      </c>
      <c r="E133" s="100">
        <v>3</v>
      </c>
    </row>
    <row r="134" spans="1:5" x14ac:dyDescent="0.25">
      <c r="A134" s="99" t="s">
        <v>103</v>
      </c>
      <c r="B134" s="100">
        <v>8312013</v>
      </c>
      <c r="C134" s="100">
        <v>2013</v>
      </c>
      <c r="D134" s="100" t="s">
        <v>850</v>
      </c>
      <c r="E134" s="100">
        <v>1</v>
      </c>
    </row>
    <row r="135" spans="1:5" x14ac:dyDescent="0.25">
      <c r="A135" s="99" t="s">
        <v>631</v>
      </c>
      <c r="B135" s="100" t="s">
        <v>1071</v>
      </c>
      <c r="C135" s="100">
        <v>206106</v>
      </c>
      <c r="D135" s="100" t="s">
        <v>766</v>
      </c>
      <c r="E135" s="100">
        <v>3</v>
      </c>
    </row>
    <row r="136" spans="1:5" x14ac:dyDescent="0.25">
      <c r="A136" s="99" t="s">
        <v>633</v>
      </c>
      <c r="B136" s="100" t="s">
        <v>1073</v>
      </c>
      <c r="C136" s="100" t="s">
        <v>632</v>
      </c>
      <c r="D136" s="100" t="s">
        <v>766</v>
      </c>
      <c r="E136" s="100">
        <v>3</v>
      </c>
    </row>
    <row r="137" spans="1:5" x14ac:dyDescent="0.25">
      <c r="A137" s="99" t="s">
        <v>635</v>
      </c>
      <c r="B137" s="100" t="s">
        <v>1075</v>
      </c>
      <c r="C137" s="100" t="s">
        <v>634</v>
      </c>
      <c r="D137" s="100" t="s">
        <v>766</v>
      </c>
      <c r="E137" s="100">
        <v>3</v>
      </c>
    </row>
    <row r="138" spans="1:5" x14ac:dyDescent="0.25">
      <c r="A138" s="99" t="s">
        <v>81</v>
      </c>
      <c r="B138" s="100">
        <v>8312457</v>
      </c>
      <c r="C138" s="100">
        <v>2457</v>
      </c>
      <c r="D138" s="100" t="s">
        <v>806</v>
      </c>
      <c r="E138" s="100">
        <v>0</v>
      </c>
    </row>
    <row r="139" spans="1:5" x14ac:dyDescent="0.25">
      <c r="A139" s="99" t="s">
        <v>100</v>
      </c>
      <c r="B139" s="100">
        <v>8312010</v>
      </c>
      <c r="C139" s="100">
        <v>2010</v>
      </c>
      <c r="D139" s="100" t="s">
        <v>850</v>
      </c>
      <c r="E139" s="100">
        <v>1</v>
      </c>
    </row>
    <row r="140" spans="1:5" x14ac:dyDescent="0.25">
      <c r="A140" s="99" t="s">
        <v>94</v>
      </c>
      <c r="B140" s="100">
        <v>8312002</v>
      </c>
      <c r="C140" s="100">
        <v>2002</v>
      </c>
      <c r="D140" s="100" t="s">
        <v>850</v>
      </c>
      <c r="E140" s="100">
        <v>1</v>
      </c>
    </row>
    <row r="141" spans="1:5" x14ac:dyDescent="0.25">
      <c r="A141" s="99" t="s">
        <v>113</v>
      </c>
      <c r="B141" s="100">
        <v>8312024</v>
      </c>
      <c r="C141" s="100">
        <v>2024</v>
      </c>
      <c r="D141" s="100" t="s">
        <v>850</v>
      </c>
      <c r="E141" s="100">
        <v>1</v>
      </c>
    </row>
    <row r="142" spans="1:5" x14ac:dyDescent="0.25">
      <c r="A142" s="99" t="s">
        <v>139</v>
      </c>
      <c r="B142" s="100">
        <v>8313544</v>
      </c>
      <c r="C142" s="100">
        <v>3544</v>
      </c>
      <c r="D142" s="100" t="s">
        <v>850</v>
      </c>
      <c r="E142" s="100">
        <v>1</v>
      </c>
    </row>
    <row r="143" spans="1:5" x14ac:dyDescent="0.25">
      <c r="A143" s="99" t="s">
        <v>462</v>
      </c>
      <c r="B143" s="100" t="s">
        <v>819</v>
      </c>
      <c r="C143" s="100">
        <v>1008</v>
      </c>
      <c r="D143" s="100" t="s">
        <v>767</v>
      </c>
      <c r="E143" s="100">
        <v>2</v>
      </c>
    </row>
    <row r="144" spans="1:5" x14ac:dyDescent="0.25">
      <c r="A144" s="99" t="s">
        <v>637</v>
      </c>
      <c r="B144" s="100" t="s">
        <v>931</v>
      </c>
      <c r="C144" s="100" t="s">
        <v>636</v>
      </c>
      <c r="D144" s="100" t="s">
        <v>766</v>
      </c>
      <c r="E144" s="100">
        <v>3</v>
      </c>
    </row>
    <row r="145" spans="1:5" x14ac:dyDescent="0.25">
      <c r="A145" s="99" t="s">
        <v>96</v>
      </c>
      <c r="B145" s="100">
        <v>8312006</v>
      </c>
      <c r="C145" s="100">
        <v>2006</v>
      </c>
      <c r="D145" s="100" t="s">
        <v>850</v>
      </c>
      <c r="E145" s="100">
        <v>1</v>
      </c>
    </row>
    <row r="146" spans="1:5" x14ac:dyDescent="0.25">
      <c r="A146" s="99" t="s">
        <v>714</v>
      </c>
      <c r="B146" s="100"/>
      <c r="C146" s="100" t="s">
        <v>713</v>
      </c>
      <c r="D146" s="100" t="s">
        <v>766</v>
      </c>
      <c r="E146" s="100">
        <v>3</v>
      </c>
    </row>
    <row r="147" spans="1:5" x14ac:dyDescent="0.25">
      <c r="A147" s="99" t="s">
        <v>639</v>
      </c>
      <c r="B147" s="100" t="s">
        <v>1078</v>
      </c>
      <c r="C147" s="100" t="s">
        <v>638</v>
      </c>
      <c r="D147" s="100" t="s">
        <v>766</v>
      </c>
      <c r="E147" s="100">
        <v>3</v>
      </c>
    </row>
    <row r="148" spans="1:5" x14ac:dyDescent="0.25">
      <c r="A148" s="99" t="s">
        <v>640</v>
      </c>
      <c r="B148" s="100" t="s">
        <v>1080</v>
      </c>
      <c r="C148" s="100">
        <v>206134</v>
      </c>
      <c r="D148" s="100" t="s">
        <v>766</v>
      </c>
      <c r="E148" s="100">
        <v>3</v>
      </c>
    </row>
    <row r="149" spans="1:5" x14ac:dyDescent="0.25">
      <c r="A149" s="99" t="s">
        <v>642</v>
      </c>
      <c r="B149" s="100" t="s">
        <v>1082</v>
      </c>
      <c r="C149" s="100" t="s">
        <v>641</v>
      </c>
      <c r="D149" s="100" t="s">
        <v>766</v>
      </c>
      <c r="E149" s="100">
        <v>3</v>
      </c>
    </row>
    <row r="150" spans="1:5" x14ac:dyDescent="0.25">
      <c r="A150" s="99" t="s">
        <v>643</v>
      </c>
      <c r="B150" s="100" t="s">
        <v>1084</v>
      </c>
      <c r="C150" s="100">
        <v>206109</v>
      </c>
      <c r="D150" s="100" t="s">
        <v>766</v>
      </c>
      <c r="E150" s="100">
        <v>3</v>
      </c>
    </row>
    <row r="151" spans="1:5" x14ac:dyDescent="0.25">
      <c r="A151" s="99" t="s">
        <v>111</v>
      </c>
      <c r="B151" s="100">
        <v>8312022</v>
      </c>
      <c r="C151" s="100">
        <v>2022</v>
      </c>
      <c r="D151" s="100" t="s">
        <v>850</v>
      </c>
      <c r="E151" s="100">
        <v>1</v>
      </c>
    </row>
    <row r="152" spans="1:5" x14ac:dyDescent="0.25">
      <c r="A152" s="99" t="s">
        <v>99</v>
      </c>
      <c r="B152" s="100">
        <v>8312009</v>
      </c>
      <c r="C152" s="100">
        <v>2009</v>
      </c>
      <c r="D152" s="100">
        <v>0</v>
      </c>
      <c r="E152" s="100">
        <v>0</v>
      </c>
    </row>
    <row r="153" spans="1:5" x14ac:dyDescent="0.25">
      <c r="A153" s="99" t="s">
        <v>156</v>
      </c>
      <c r="B153" s="100">
        <v>8316905</v>
      </c>
      <c r="C153" s="100">
        <v>6905</v>
      </c>
      <c r="D153" s="100">
        <v>0</v>
      </c>
      <c r="E153" s="100">
        <v>0</v>
      </c>
    </row>
    <row r="154" spans="1:5" x14ac:dyDescent="0.25">
      <c r="A154" s="99" t="s">
        <v>129</v>
      </c>
      <c r="B154" s="100">
        <v>8312522</v>
      </c>
      <c r="C154" s="100">
        <v>2522</v>
      </c>
      <c r="D154" s="100">
        <v>0</v>
      </c>
      <c r="E154" s="100">
        <v>0</v>
      </c>
    </row>
    <row r="155" spans="1:5" x14ac:dyDescent="0.25">
      <c r="A155" s="99" t="s">
        <v>644</v>
      </c>
      <c r="B155" s="100" t="s">
        <v>1086</v>
      </c>
      <c r="C155" s="100">
        <v>206110</v>
      </c>
      <c r="D155" s="100" t="s">
        <v>766</v>
      </c>
      <c r="E155" s="100">
        <v>3</v>
      </c>
    </row>
    <row r="156" spans="1:5" x14ac:dyDescent="0.25">
      <c r="A156" s="99" t="s">
        <v>146</v>
      </c>
      <c r="B156" s="100">
        <v>8314006</v>
      </c>
      <c r="C156" s="100">
        <v>4006</v>
      </c>
      <c r="D156" s="100">
        <v>0</v>
      </c>
      <c r="E156" s="100">
        <v>0</v>
      </c>
    </row>
    <row r="157" spans="1:5" x14ac:dyDescent="0.25">
      <c r="A157" s="99" t="s">
        <v>653</v>
      </c>
      <c r="B157" s="100" t="s">
        <v>1096</v>
      </c>
      <c r="C157" s="100" t="s">
        <v>652</v>
      </c>
      <c r="D157" s="100" t="s">
        <v>914</v>
      </c>
      <c r="E157" s="100">
        <v>4</v>
      </c>
    </row>
    <row r="158" spans="1:5" x14ac:dyDescent="0.25">
      <c r="A158" s="99" t="s">
        <v>646</v>
      </c>
      <c r="B158" s="100" t="s">
        <v>1088</v>
      </c>
      <c r="C158" s="100" t="s">
        <v>645</v>
      </c>
      <c r="D158" s="100" t="s">
        <v>766</v>
      </c>
      <c r="E158" s="100">
        <v>3</v>
      </c>
    </row>
    <row r="159" spans="1:5" x14ac:dyDescent="0.25">
      <c r="A159" s="99" t="s">
        <v>648</v>
      </c>
      <c r="B159" s="100" t="s">
        <v>1090</v>
      </c>
      <c r="C159" s="100" t="s">
        <v>647</v>
      </c>
      <c r="D159" s="100" t="s">
        <v>766</v>
      </c>
      <c r="E159" s="100">
        <v>3</v>
      </c>
    </row>
    <row r="160" spans="1:5" x14ac:dyDescent="0.25">
      <c r="A160" s="99" t="s">
        <v>650</v>
      </c>
      <c r="B160" s="100" t="s">
        <v>1092</v>
      </c>
      <c r="C160" s="100" t="s">
        <v>649</v>
      </c>
      <c r="D160" s="100" t="s">
        <v>914</v>
      </c>
      <c r="E160" s="100">
        <v>4</v>
      </c>
    </row>
    <row r="161" spans="1:5" x14ac:dyDescent="0.25">
      <c r="A161" s="99" t="s">
        <v>651</v>
      </c>
      <c r="B161" s="100" t="s">
        <v>1094</v>
      </c>
      <c r="C161" s="100">
        <v>509197</v>
      </c>
      <c r="D161" s="100" t="s">
        <v>766</v>
      </c>
      <c r="E161" s="100">
        <v>3</v>
      </c>
    </row>
    <row r="162" spans="1:5" x14ac:dyDescent="0.25">
      <c r="A162" s="99" t="s">
        <v>91</v>
      </c>
      <c r="B162" s="100">
        <v>8314182</v>
      </c>
      <c r="C162" s="100">
        <v>4182</v>
      </c>
      <c r="D162" s="100" t="s">
        <v>806</v>
      </c>
      <c r="E162" s="100">
        <v>0</v>
      </c>
    </row>
    <row r="163" spans="1:5" x14ac:dyDescent="0.25">
      <c r="A163" s="99" t="s">
        <v>463</v>
      </c>
      <c r="B163" s="100" t="s">
        <v>821</v>
      </c>
      <c r="C163" s="100">
        <v>1005</v>
      </c>
      <c r="D163" s="100" t="s">
        <v>767</v>
      </c>
      <c r="E163" s="100">
        <v>2</v>
      </c>
    </row>
    <row r="164" spans="1:5" x14ac:dyDescent="0.25">
      <c r="A164" s="99" t="s">
        <v>655</v>
      </c>
      <c r="B164" s="100" t="s">
        <v>1098</v>
      </c>
      <c r="C164" s="100" t="s">
        <v>654</v>
      </c>
      <c r="D164" s="100" t="s">
        <v>914</v>
      </c>
      <c r="E164" s="100">
        <v>4</v>
      </c>
    </row>
    <row r="165" spans="1:5" x14ac:dyDescent="0.25">
      <c r="A165" s="99" t="s">
        <v>75</v>
      </c>
      <c r="B165" s="100">
        <v>8312436</v>
      </c>
      <c r="C165" s="100">
        <v>2436</v>
      </c>
      <c r="D165" s="100">
        <v>0</v>
      </c>
      <c r="E165" s="100">
        <v>0</v>
      </c>
    </row>
    <row r="166" spans="1:5" x14ac:dyDescent="0.25">
      <c r="A166" s="99" t="s">
        <v>656</v>
      </c>
      <c r="B166" s="100" t="s">
        <v>1100</v>
      </c>
      <c r="C166" s="100">
        <v>206117</v>
      </c>
      <c r="D166" s="100" t="s">
        <v>914</v>
      </c>
      <c r="E166" s="100">
        <v>4</v>
      </c>
    </row>
    <row r="167" spans="1:5" x14ac:dyDescent="0.25">
      <c r="A167" s="99" t="s">
        <v>80</v>
      </c>
      <c r="B167" s="100" t="s">
        <v>823</v>
      </c>
      <c r="C167" s="100">
        <v>2452</v>
      </c>
      <c r="D167" s="100" t="s">
        <v>806</v>
      </c>
      <c r="E167" s="100">
        <v>1</v>
      </c>
    </row>
    <row r="168" spans="1:5" x14ac:dyDescent="0.25">
      <c r="A168" s="99" t="s">
        <v>657</v>
      </c>
      <c r="B168" s="100" t="s">
        <v>1102</v>
      </c>
      <c r="C168" s="100">
        <v>206141</v>
      </c>
      <c r="D168" s="100" t="s">
        <v>766</v>
      </c>
      <c r="E168" s="100">
        <v>3</v>
      </c>
    </row>
    <row r="169" spans="1:5" x14ac:dyDescent="0.25">
      <c r="A169" s="99" t="s">
        <v>88</v>
      </c>
      <c r="B169" s="100">
        <v>8312627</v>
      </c>
      <c r="C169" s="100">
        <v>2627</v>
      </c>
      <c r="D169" s="100" t="s">
        <v>806</v>
      </c>
      <c r="E169" s="100">
        <v>0</v>
      </c>
    </row>
    <row r="170" spans="1:5" x14ac:dyDescent="0.25">
      <c r="A170" s="99" t="s">
        <v>92</v>
      </c>
      <c r="B170" s="100">
        <v>8315406</v>
      </c>
      <c r="C170" s="100">
        <v>5406</v>
      </c>
      <c r="D170" s="100" t="s">
        <v>806</v>
      </c>
      <c r="E170" s="100">
        <v>0</v>
      </c>
    </row>
    <row r="171" spans="1:5" x14ac:dyDescent="0.25">
      <c r="A171" s="99" t="s">
        <v>145</v>
      </c>
      <c r="B171" s="100">
        <v>8314005</v>
      </c>
      <c r="C171" s="100">
        <v>4005</v>
      </c>
      <c r="D171" s="100">
        <v>0</v>
      </c>
      <c r="E171" s="100">
        <v>0</v>
      </c>
    </row>
    <row r="172" spans="1:5" x14ac:dyDescent="0.25">
      <c r="A172" s="99" t="s">
        <v>158</v>
      </c>
      <c r="B172" s="100"/>
      <c r="C172" s="100" t="s">
        <v>1334</v>
      </c>
      <c r="D172" s="100" t="s">
        <v>850</v>
      </c>
      <c r="E172" s="100">
        <v>1</v>
      </c>
    </row>
    <row r="173" spans="1:5" x14ac:dyDescent="0.25">
      <c r="A173" s="99" t="s">
        <v>659</v>
      </c>
      <c r="B173" s="100" t="s">
        <v>1104</v>
      </c>
      <c r="C173" s="100" t="s">
        <v>658</v>
      </c>
      <c r="D173" s="100" t="s">
        <v>914</v>
      </c>
      <c r="E173" s="100">
        <v>4</v>
      </c>
    </row>
    <row r="174" spans="1:5" x14ac:dyDescent="0.25">
      <c r="A174" s="99" t="s">
        <v>86</v>
      </c>
      <c r="B174" s="100">
        <v>8312473</v>
      </c>
      <c r="C174" s="100">
        <v>2473</v>
      </c>
      <c r="D174" s="100" t="s">
        <v>806</v>
      </c>
      <c r="E174" s="100">
        <v>1</v>
      </c>
    </row>
    <row r="175" spans="1:5" x14ac:dyDescent="0.25">
      <c r="A175" s="99" t="s">
        <v>126</v>
      </c>
      <c r="B175" s="100">
        <v>8312471</v>
      </c>
      <c r="C175" s="100">
        <v>2471</v>
      </c>
      <c r="D175" s="100">
        <v>0</v>
      </c>
      <c r="E175" s="100">
        <v>0</v>
      </c>
    </row>
    <row r="176" spans="1:5" x14ac:dyDescent="0.25">
      <c r="A176" s="99" t="s">
        <v>663</v>
      </c>
      <c r="B176" s="100" t="s">
        <v>1109</v>
      </c>
      <c r="C176" s="100">
        <v>258406</v>
      </c>
      <c r="D176" s="100" t="s">
        <v>914</v>
      </c>
      <c r="E176" s="100">
        <v>4</v>
      </c>
    </row>
    <row r="177" spans="1:5" x14ac:dyDescent="0.25">
      <c r="A177" s="99" t="s">
        <v>662</v>
      </c>
      <c r="B177" s="100" t="s">
        <v>1335</v>
      </c>
      <c r="C177" s="100">
        <v>258408</v>
      </c>
      <c r="D177" s="100" t="s">
        <v>914</v>
      </c>
      <c r="E177" s="100">
        <v>4</v>
      </c>
    </row>
    <row r="178" spans="1:5" x14ac:dyDescent="0.25">
      <c r="A178" s="99" t="s">
        <v>69</v>
      </c>
      <c r="B178" s="100">
        <v>8312003</v>
      </c>
      <c r="C178" s="100">
        <v>2003</v>
      </c>
      <c r="D178" s="100" t="s">
        <v>806</v>
      </c>
      <c r="E178" s="100">
        <v>1</v>
      </c>
    </row>
    <row r="179" spans="1:5" x14ac:dyDescent="0.25">
      <c r="A179" s="99" t="s">
        <v>106</v>
      </c>
      <c r="B179" s="100">
        <v>8312017</v>
      </c>
      <c r="C179" s="100">
        <v>2017</v>
      </c>
      <c r="D179" s="100">
        <v>0</v>
      </c>
      <c r="E179" s="100">
        <v>0</v>
      </c>
    </row>
    <row r="180" spans="1:5" x14ac:dyDescent="0.25">
      <c r="A180" s="99" t="s">
        <v>73</v>
      </c>
      <c r="B180" s="100">
        <v>8312424</v>
      </c>
      <c r="C180" s="100">
        <v>2424</v>
      </c>
      <c r="D180" s="100" t="s">
        <v>806</v>
      </c>
      <c r="E180" s="100">
        <v>0</v>
      </c>
    </row>
    <row r="181" spans="1:5" x14ac:dyDescent="0.25">
      <c r="A181" s="99" t="s">
        <v>666</v>
      </c>
      <c r="B181" s="100" t="s">
        <v>1111</v>
      </c>
      <c r="C181" s="100" t="s">
        <v>665</v>
      </c>
      <c r="D181" s="100" t="s">
        <v>914</v>
      </c>
      <c r="E181" s="100">
        <v>4</v>
      </c>
    </row>
    <row r="182" spans="1:5" x14ac:dyDescent="0.25">
      <c r="A182" s="99" t="s">
        <v>667</v>
      </c>
      <c r="B182" s="100" t="s">
        <v>1113</v>
      </c>
      <c r="C182" s="100">
        <v>206146</v>
      </c>
      <c r="D182" s="100" t="s">
        <v>914</v>
      </c>
      <c r="E182" s="100">
        <v>4</v>
      </c>
    </row>
    <row r="183" spans="1:5" x14ac:dyDescent="0.25">
      <c r="A183" s="99" t="s">
        <v>76</v>
      </c>
      <c r="B183" s="100">
        <v>8312439</v>
      </c>
      <c r="C183" s="100">
        <v>2439</v>
      </c>
      <c r="D183" s="100">
        <v>0</v>
      </c>
      <c r="E183" s="100">
        <v>0</v>
      </c>
    </row>
    <row r="184" spans="1:5" x14ac:dyDescent="0.25">
      <c r="A184" s="99" t="s">
        <v>117</v>
      </c>
      <c r="B184" s="100">
        <v>8312440</v>
      </c>
      <c r="C184" s="100">
        <v>2440</v>
      </c>
      <c r="D184" s="100">
        <v>0</v>
      </c>
      <c r="E184" s="100">
        <v>0</v>
      </c>
    </row>
    <row r="185" spans="1:5" x14ac:dyDescent="0.25">
      <c r="A185" s="99" t="s">
        <v>669</v>
      </c>
      <c r="B185" s="100" t="s">
        <v>1115</v>
      </c>
      <c r="C185" s="100" t="s">
        <v>668</v>
      </c>
      <c r="D185" s="100" t="s">
        <v>914</v>
      </c>
      <c r="E185" s="100">
        <v>4</v>
      </c>
    </row>
    <row r="186" spans="1:5" x14ac:dyDescent="0.25">
      <c r="A186" s="99" t="s">
        <v>84</v>
      </c>
      <c r="B186" s="100">
        <v>8312462</v>
      </c>
      <c r="C186" s="100">
        <v>2462</v>
      </c>
      <c r="D186" s="100" t="s">
        <v>806</v>
      </c>
      <c r="E186" s="100">
        <v>1</v>
      </c>
    </row>
    <row r="187" spans="1:5" x14ac:dyDescent="0.25">
      <c r="A187" s="99" t="s">
        <v>122</v>
      </c>
      <c r="B187" s="100">
        <v>8312463</v>
      </c>
      <c r="C187" s="100">
        <v>2463</v>
      </c>
      <c r="D187" s="100">
        <v>0</v>
      </c>
      <c r="E187" s="100">
        <v>0</v>
      </c>
    </row>
    <row r="188" spans="1:5" x14ac:dyDescent="0.25">
      <c r="A188" s="99" t="s">
        <v>87</v>
      </c>
      <c r="B188" s="100">
        <v>8312505</v>
      </c>
      <c r="C188" s="100">
        <v>2505</v>
      </c>
      <c r="D188" s="100" t="s">
        <v>806</v>
      </c>
      <c r="E188" s="100">
        <v>1</v>
      </c>
    </row>
    <row r="189" spans="1:5" x14ac:dyDescent="0.25">
      <c r="A189" s="99" t="s">
        <v>109</v>
      </c>
      <c r="B189" s="100">
        <v>8312020</v>
      </c>
      <c r="C189" s="100">
        <v>2020</v>
      </c>
      <c r="D189" s="100" t="s">
        <v>850</v>
      </c>
      <c r="E189" s="100">
        <v>1</v>
      </c>
    </row>
    <row r="190" spans="1:5" x14ac:dyDescent="0.25">
      <c r="A190" s="99" t="s">
        <v>82</v>
      </c>
      <c r="B190" s="100">
        <v>8312458</v>
      </c>
      <c r="C190" s="100">
        <v>2458</v>
      </c>
      <c r="D190" s="100" t="s">
        <v>806</v>
      </c>
      <c r="E190" s="100">
        <v>0</v>
      </c>
    </row>
    <row r="191" spans="1:5" x14ac:dyDescent="0.25">
      <c r="A191" s="99" t="s">
        <v>68</v>
      </c>
      <c r="B191" s="100">
        <v>8312001</v>
      </c>
      <c r="C191" s="100">
        <v>2001</v>
      </c>
      <c r="D191" s="100" t="s">
        <v>806</v>
      </c>
      <c r="E191" s="100">
        <v>1</v>
      </c>
    </row>
    <row r="192" spans="1:5" x14ac:dyDescent="0.25">
      <c r="A192" s="99" t="s">
        <v>716</v>
      </c>
      <c r="B192" s="100"/>
      <c r="C192" s="100" t="s">
        <v>715</v>
      </c>
      <c r="D192" s="100" t="s">
        <v>766</v>
      </c>
      <c r="E192" s="100">
        <v>3</v>
      </c>
    </row>
    <row r="193" spans="1:5" x14ac:dyDescent="0.25">
      <c r="A193" s="99" t="s">
        <v>74</v>
      </c>
      <c r="B193" s="100">
        <v>8312429</v>
      </c>
      <c r="C193" s="100">
        <v>2429</v>
      </c>
      <c r="D193" s="100" t="s">
        <v>806</v>
      </c>
      <c r="E193" s="100">
        <v>1</v>
      </c>
    </row>
    <row r="194" spans="1:5" x14ac:dyDescent="0.25">
      <c r="A194" s="99" t="s">
        <v>670</v>
      </c>
      <c r="B194" s="100" t="s">
        <v>1117</v>
      </c>
      <c r="C194" s="100">
        <v>2534321</v>
      </c>
      <c r="D194" s="100" t="s">
        <v>914</v>
      </c>
      <c r="E194" s="100">
        <v>4</v>
      </c>
    </row>
    <row r="195" spans="1:5" x14ac:dyDescent="0.25">
      <c r="A195" s="99" t="s">
        <v>153</v>
      </c>
      <c r="B195" s="100">
        <v>8314607</v>
      </c>
      <c r="C195" s="100">
        <v>4607</v>
      </c>
      <c r="D195" s="100">
        <v>0</v>
      </c>
      <c r="E195" s="100">
        <v>0</v>
      </c>
    </row>
    <row r="196" spans="1:5" x14ac:dyDescent="0.25">
      <c r="A196" s="99" t="s">
        <v>672</v>
      </c>
      <c r="B196" s="100" t="s">
        <v>1119</v>
      </c>
      <c r="C196" s="100" t="s">
        <v>671</v>
      </c>
      <c r="D196" s="100" t="s">
        <v>914</v>
      </c>
      <c r="E196" s="100">
        <v>4</v>
      </c>
    </row>
    <row r="197" spans="1:5" x14ac:dyDescent="0.25">
      <c r="A197" s="99" t="s">
        <v>712</v>
      </c>
      <c r="B197" s="100" t="s">
        <v>1163</v>
      </c>
      <c r="C197" s="100" t="s">
        <v>711</v>
      </c>
      <c r="D197" s="100" t="s">
        <v>766</v>
      </c>
      <c r="E197" s="100">
        <v>3</v>
      </c>
    </row>
    <row r="198" spans="1:5" x14ac:dyDescent="0.25">
      <c r="A198" s="99" t="s">
        <v>78</v>
      </c>
      <c r="B198" s="100">
        <v>8312444</v>
      </c>
      <c r="C198" s="100">
        <v>2444</v>
      </c>
      <c r="D198" s="100" t="s">
        <v>806</v>
      </c>
      <c r="E198" s="100">
        <v>1</v>
      </c>
    </row>
    <row r="199" spans="1:5" x14ac:dyDescent="0.25">
      <c r="A199" s="99" t="s">
        <v>90</v>
      </c>
      <c r="B199" s="100">
        <v>8315209</v>
      </c>
      <c r="C199" s="100">
        <v>5209</v>
      </c>
      <c r="D199" s="100" t="s">
        <v>806</v>
      </c>
      <c r="E199" s="100">
        <v>0</v>
      </c>
    </row>
    <row r="200" spans="1:5" x14ac:dyDescent="0.25">
      <c r="A200" s="99" t="s">
        <v>674</v>
      </c>
      <c r="B200" s="100" t="s">
        <v>1121</v>
      </c>
      <c r="C200" s="100" t="s">
        <v>673</v>
      </c>
      <c r="D200" s="100" t="s">
        <v>766</v>
      </c>
      <c r="E200" s="100">
        <v>3</v>
      </c>
    </row>
    <row r="201" spans="1:5" x14ac:dyDescent="0.25">
      <c r="A201" s="99" t="s">
        <v>676</v>
      </c>
      <c r="B201" s="100" t="s">
        <v>1123</v>
      </c>
      <c r="C201" s="100" t="s">
        <v>675</v>
      </c>
      <c r="D201" s="100" t="s">
        <v>766</v>
      </c>
      <c r="E201" s="100">
        <v>3</v>
      </c>
    </row>
    <row r="202" spans="1:5" x14ac:dyDescent="0.25">
      <c r="A202" s="99" t="s">
        <v>678</v>
      </c>
      <c r="B202" s="100" t="s">
        <v>1125</v>
      </c>
      <c r="C202" s="100" t="s">
        <v>677</v>
      </c>
      <c r="D202" s="100" t="s">
        <v>914</v>
      </c>
      <c r="E202" s="100">
        <v>4</v>
      </c>
    </row>
    <row r="203" spans="1:5" x14ac:dyDescent="0.25">
      <c r="A203" s="99" t="s">
        <v>85</v>
      </c>
      <c r="B203" s="100">
        <v>8312469</v>
      </c>
      <c r="C203" s="100">
        <v>2469</v>
      </c>
      <c r="D203" s="100" t="s">
        <v>806</v>
      </c>
      <c r="E203" s="100">
        <v>0</v>
      </c>
    </row>
    <row r="204" spans="1:5" x14ac:dyDescent="0.25">
      <c r="A204" s="99" t="s">
        <v>680</v>
      </c>
      <c r="B204" s="100" t="s">
        <v>1127</v>
      </c>
      <c r="C204" s="100" t="s">
        <v>679</v>
      </c>
      <c r="D204" s="100" t="s">
        <v>914</v>
      </c>
      <c r="E204" s="100">
        <v>4</v>
      </c>
    </row>
    <row r="205" spans="1:5" x14ac:dyDescent="0.25">
      <c r="A205" s="99" t="s">
        <v>682</v>
      </c>
      <c r="B205" s="100" t="s">
        <v>1129</v>
      </c>
      <c r="C205" s="100" t="s">
        <v>681</v>
      </c>
      <c r="D205" s="100" t="s">
        <v>766</v>
      </c>
      <c r="E205" s="100">
        <v>3</v>
      </c>
    </row>
    <row r="206" spans="1:5" x14ac:dyDescent="0.25">
      <c r="A206" s="99" t="s">
        <v>124</v>
      </c>
      <c r="B206" s="100">
        <v>8312466</v>
      </c>
      <c r="C206" s="100">
        <v>2466</v>
      </c>
      <c r="D206" s="100">
        <v>0</v>
      </c>
      <c r="E206" s="100">
        <v>0</v>
      </c>
    </row>
    <row r="207" spans="1:5" x14ac:dyDescent="0.25">
      <c r="A207" s="99" t="s">
        <v>138</v>
      </c>
      <c r="B207" s="100">
        <v>8313543</v>
      </c>
      <c r="C207" s="100">
        <v>3543</v>
      </c>
      <c r="D207" s="100" t="s">
        <v>850</v>
      </c>
      <c r="E207" s="100">
        <v>1</v>
      </c>
    </row>
    <row r="208" spans="1:5" x14ac:dyDescent="0.25">
      <c r="A208" s="99" t="s">
        <v>684</v>
      </c>
      <c r="B208" s="100" t="s">
        <v>1131</v>
      </c>
      <c r="C208" s="100" t="s">
        <v>683</v>
      </c>
      <c r="D208" s="100" t="s">
        <v>766</v>
      </c>
      <c r="E208" s="100">
        <v>3</v>
      </c>
    </row>
    <row r="209" spans="1:5" x14ac:dyDescent="0.25">
      <c r="A209" s="99" t="s">
        <v>686</v>
      </c>
      <c r="B209" s="100" t="s">
        <v>1133</v>
      </c>
      <c r="C209" s="100" t="s">
        <v>685</v>
      </c>
      <c r="D209" s="100" t="s">
        <v>766</v>
      </c>
      <c r="E209" s="100">
        <v>3</v>
      </c>
    </row>
    <row r="210" spans="1:5" x14ac:dyDescent="0.25">
      <c r="A210" s="99" t="s">
        <v>134</v>
      </c>
      <c r="B210" s="100">
        <v>8313531</v>
      </c>
      <c r="C210" s="100">
        <v>3531</v>
      </c>
      <c r="D210" s="100">
        <v>0</v>
      </c>
      <c r="E210" s="100">
        <v>0</v>
      </c>
    </row>
    <row r="211" spans="1:5" x14ac:dyDescent="0.25">
      <c r="A211" s="99" t="s">
        <v>89</v>
      </c>
      <c r="B211" s="100">
        <v>8313526</v>
      </c>
      <c r="C211" s="100">
        <v>3526</v>
      </c>
      <c r="D211" s="100" t="s">
        <v>806</v>
      </c>
      <c r="E211" s="100">
        <v>1</v>
      </c>
    </row>
    <row r="212" spans="1:5" x14ac:dyDescent="0.25">
      <c r="A212" s="99" t="s">
        <v>136</v>
      </c>
      <c r="B212" s="100">
        <v>8313535</v>
      </c>
      <c r="C212" s="100">
        <v>3535</v>
      </c>
      <c r="D212" s="100">
        <v>0</v>
      </c>
      <c r="E212" s="100">
        <v>0</v>
      </c>
    </row>
    <row r="213" spans="1:5" x14ac:dyDescent="0.25">
      <c r="A213" s="99" t="s">
        <v>98</v>
      </c>
      <c r="B213" s="100">
        <v>8312008</v>
      </c>
      <c r="C213" s="100">
        <v>2008</v>
      </c>
      <c r="D213" s="100">
        <v>0</v>
      </c>
      <c r="E213" s="100">
        <v>0</v>
      </c>
    </row>
    <row r="214" spans="1:5" x14ac:dyDescent="0.25">
      <c r="A214" s="99" t="s">
        <v>137</v>
      </c>
      <c r="B214" s="100">
        <v>8313542</v>
      </c>
      <c r="C214" s="100">
        <v>3542</v>
      </c>
      <c r="D214" s="100">
        <v>0</v>
      </c>
      <c r="E214" s="100">
        <v>0</v>
      </c>
    </row>
    <row r="215" spans="1:5" x14ac:dyDescent="0.25">
      <c r="A215" s="99" t="s">
        <v>687</v>
      </c>
      <c r="B215" s="100" t="s">
        <v>1135</v>
      </c>
      <c r="C215" s="100">
        <v>206154</v>
      </c>
      <c r="D215" s="100" t="s">
        <v>766</v>
      </c>
      <c r="E215" s="100">
        <v>3</v>
      </c>
    </row>
    <row r="216" spans="1:5" x14ac:dyDescent="0.25">
      <c r="A216" s="99" t="s">
        <v>132</v>
      </c>
      <c r="B216" s="100">
        <v>8313528</v>
      </c>
      <c r="C216" s="100">
        <v>3528</v>
      </c>
      <c r="D216" s="100" t="s">
        <v>850</v>
      </c>
      <c r="E216" s="100">
        <v>1</v>
      </c>
    </row>
    <row r="217" spans="1:5" x14ac:dyDescent="0.25">
      <c r="A217" s="99" t="s">
        <v>114</v>
      </c>
      <c r="B217" s="100">
        <v>8312025</v>
      </c>
      <c r="C217" s="100">
        <v>2025</v>
      </c>
      <c r="D217" s="100">
        <v>0</v>
      </c>
      <c r="E217" s="100">
        <v>0</v>
      </c>
    </row>
    <row r="218" spans="1:5" x14ac:dyDescent="0.25">
      <c r="A218" s="99" t="s">
        <v>135</v>
      </c>
      <c r="B218" s="100">
        <v>8313532</v>
      </c>
      <c r="C218" s="100">
        <v>3532</v>
      </c>
      <c r="D218" s="100">
        <v>0</v>
      </c>
      <c r="E218" s="100">
        <v>0</v>
      </c>
    </row>
    <row r="219" spans="1:5" x14ac:dyDescent="0.25">
      <c r="A219" s="99" t="s">
        <v>464</v>
      </c>
      <c r="B219" s="100" t="s">
        <v>843</v>
      </c>
      <c r="C219" s="100">
        <v>1010</v>
      </c>
      <c r="D219" s="100" t="s">
        <v>767</v>
      </c>
      <c r="E219" s="100">
        <v>2</v>
      </c>
    </row>
    <row r="220" spans="1:5" x14ac:dyDescent="0.25">
      <c r="A220" s="99" t="s">
        <v>689</v>
      </c>
      <c r="B220" s="100" t="s">
        <v>1137</v>
      </c>
      <c r="C220" s="100" t="s">
        <v>688</v>
      </c>
      <c r="D220" s="100" t="s">
        <v>766</v>
      </c>
      <c r="E220" s="100">
        <v>3</v>
      </c>
    </row>
    <row r="221" spans="1:5" x14ac:dyDescent="0.25">
      <c r="A221" s="99" t="s">
        <v>93</v>
      </c>
      <c r="B221" s="100">
        <v>8314177</v>
      </c>
      <c r="C221" s="100">
        <v>4177</v>
      </c>
      <c r="D221" s="100" t="s">
        <v>806</v>
      </c>
      <c r="E221" s="100">
        <v>1</v>
      </c>
    </row>
    <row r="222" spans="1:5" x14ac:dyDescent="0.25">
      <c r="A222" s="99" t="s">
        <v>692</v>
      </c>
      <c r="B222" s="100" t="s">
        <v>1139</v>
      </c>
      <c r="C222" s="100" t="s">
        <v>691</v>
      </c>
      <c r="D222" s="100" t="s">
        <v>766</v>
      </c>
      <c r="E222" s="100">
        <v>3</v>
      </c>
    </row>
    <row r="223" spans="1:5" x14ac:dyDescent="0.25">
      <c r="A223" s="99" t="s">
        <v>693</v>
      </c>
      <c r="B223" s="100" t="s">
        <v>1141</v>
      </c>
      <c r="C223" s="100">
        <v>206103</v>
      </c>
      <c r="D223" s="100" t="s">
        <v>914</v>
      </c>
      <c r="E223" s="100">
        <v>4</v>
      </c>
    </row>
    <row r="224" spans="1:5" x14ac:dyDescent="0.25">
      <c r="A224" s="99" t="s">
        <v>694</v>
      </c>
      <c r="B224" s="100">
        <v>0</v>
      </c>
      <c r="C224" s="100">
        <v>2614882</v>
      </c>
      <c r="D224" s="100" t="s">
        <v>914</v>
      </c>
      <c r="E224" s="100">
        <v>4</v>
      </c>
    </row>
    <row r="225" spans="1:5" x14ac:dyDescent="0.25">
      <c r="A225" s="99" t="s">
        <v>696</v>
      </c>
      <c r="B225" s="100" t="s">
        <v>1144</v>
      </c>
      <c r="C225" s="100" t="s">
        <v>695</v>
      </c>
      <c r="D225" s="100" t="s">
        <v>914</v>
      </c>
      <c r="E225" s="100">
        <v>4</v>
      </c>
    </row>
    <row r="226" spans="1:5" x14ac:dyDescent="0.25">
      <c r="A226" s="99" t="s">
        <v>661</v>
      </c>
      <c r="B226" s="100">
        <v>0</v>
      </c>
      <c r="C226" s="100" t="s">
        <v>660</v>
      </c>
      <c r="D226" s="100" t="s">
        <v>766</v>
      </c>
      <c r="E226" s="100">
        <v>3</v>
      </c>
    </row>
    <row r="227" spans="1:5" x14ac:dyDescent="0.25">
      <c r="A227" s="99" t="s">
        <v>698</v>
      </c>
      <c r="B227" s="100" t="s">
        <v>1146</v>
      </c>
      <c r="C227" s="100" t="s">
        <v>697</v>
      </c>
      <c r="D227" s="100" t="s">
        <v>914</v>
      </c>
      <c r="E227" s="100">
        <v>4</v>
      </c>
    </row>
    <row r="228" spans="1:5" x14ac:dyDescent="0.25">
      <c r="A228" s="99" t="s">
        <v>699</v>
      </c>
      <c r="B228" s="100">
        <v>0</v>
      </c>
      <c r="C228" s="100">
        <v>2498864</v>
      </c>
      <c r="D228" s="100" t="s">
        <v>914</v>
      </c>
      <c r="E228" s="100">
        <v>4</v>
      </c>
    </row>
    <row r="229" spans="1:5" x14ac:dyDescent="0.25">
      <c r="A229" s="99" t="s">
        <v>701</v>
      </c>
      <c r="B229" s="100" t="s">
        <v>1149</v>
      </c>
      <c r="C229" s="100" t="s">
        <v>700</v>
      </c>
      <c r="D229" s="100" t="s">
        <v>766</v>
      </c>
      <c r="E229" s="100">
        <v>3</v>
      </c>
    </row>
    <row r="230" spans="1:5" x14ac:dyDescent="0.25">
      <c r="A230" s="99" t="s">
        <v>702</v>
      </c>
      <c r="B230" s="100" t="s">
        <v>1151</v>
      </c>
      <c r="C230" s="100">
        <v>258424</v>
      </c>
      <c r="D230" s="100" t="s">
        <v>914</v>
      </c>
      <c r="E230" s="100">
        <v>4</v>
      </c>
    </row>
    <row r="231" spans="1:5" x14ac:dyDescent="0.25">
      <c r="A231" s="99" t="s">
        <v>149</v>
      </c>
      <c r="B231" s="100">
        <v>8314010</v>
      </c>
      <c r="C231" s="100">
        <v>4010</v>
      </c>
      <c r="D231" s="100">
        <v>0</v>
      </c>
      <c r="E231" s="100">
        <v>0</v>
      </c>
    </row>
    <row r="232" spans="1:5" x14ac:dyDescent="0.25">
      <c r="A232" s="99" t="s">
        <v>140</v>
      </c>
      <c r="B232" s="100">
        <v>8313546</v>
      </c>
      <c r="C232" s="100">
        <v>3546</v>
      </c>
      <c r="D232" s="100" t="s">
        <v>850</v>
      </c>
      <c r="E232" s="100">
        <v>1</v>
      </c>
    </row>
    <row r="233" spans="1:5" x14ac:dyDescent="0.25">
      <c r="A233" s="99" t="s">
        <v>465</v>
      </c>
      <c r="B233" s="100" t="s">
        <v>845</v>
      </c>
      <c r="C233" s="100">
        <v>1009</v>
      </c>
      <c r="D233" s="100" t="s">
        <v>767</v>
      </c>
      <c r="E233" s="100">
        <v>2</v>
      </c>
    </row>
    <row r="234" spans="1:5" x14ac:dyDescent="0.25">
      <c r="A234" s="99" t="s">
        <v>133</v>
      </c>
      <c r="B234" s="100">
        <v>8313530</v>
      </c>
      <c r="C234" s="100">
        <v>3530</v>
      </c>
      <c r="D234" s="100" t="s">
        <v>850</v>
      </c>
      <c r="E234" s="100">
        <v>1</v>
      </c>
    </row>
    <row r="235" spans="1:5" x14ac:dyDescent="0.25">
      <c r="A235" s="99" t="s">
        <v>154</v>
      </c>
      <c r="B235" s="100">
        <v>8315412</v>
      </c>
      <c r="C235" s="100">
        <v>5412</v>
      </c>
      <c r="D235" s="100">
        <v>0</v>
      </c>
      <c r="E235" s="100">
        <v>0</v>
      </c>
    </row>
    <row r="236" spans="1:5" x14ac:dyDescent="0.25">
      <c r="A236" s="99" t="s">
        <v>704</v>
      </c>
      <c r="B236" s="100" t="s">
        <v>1153</v>
      </c>
      <c r="C236" s="100" t="s">
        <v>703</v>
      </c>
      <c r="D236" s="100" t="s">
        <v>914</v>
      </c>
      <c r="E236" s="100">
        <v>4</v>
      </c>
    </row>
    <row r="237" spans="1:5" x14ac:dyDescent="0.25">
      <c r="A237" s="99" t="s">
        <v>706</v>
      </c>
      <c r="B237" s="100" t="s">
        <v>1155</v>
      </c>
      <c r="C237" s="100" t="s">
        <v>705</v>
      </c>
      <c r="D237" s="100" t="s">
        <v>766</v>
      </c>
      <c r="E237" s="100">
        <v>3</v>
      </c>
    </row>
    <row r="238" spans="1:5" x14ac:dyDescent="0.25">
      <c r="A238" s="99" t="s">
        <v>466</v>
      </c>
      <c r="B238" s="100" t="s">
        <v>847</v>
      </c>
      <c r="C238" s="100">
        <v>1015</v>
      </c>
      <c r="D238" s="100" t="s">
        <v>767</v>
      </c>
      <c r="E238" s="100">
        <v>2</v>
      </c>
    </row>
    <row r="239" spans="1:5" x14ac:dyDescent="0.25">
      <c r="A239" s="99" t="s">
        <v>708</v>
      </c>
      <c r="B239" s="100" t="s">
        <v>1157</v>
      </c>
      <c r="C239" s="100" t="s">
        <v>707</v>
      </c>
      <c r="D239" s="100" t="s">
        <v>914</v>
      </c>
      <c r="E239" s="100">
        <v>4</v>
      </c>
    </row>
    <row r="240" spans="1:5" x14ac:dyDescent="0.25">
      <c r="A240" s="99" t="s">
        <v>709</v>
      </c>
      <c r="B240" s="100" t="s">
        <v>1159</v>
      </c>
      <c r="C240" s="100">
        <v>2568273</v>
      </c>
      <c r="D240" s="100" t="s">
        <v>914</v>
      </c>
      <c r="E240" s="100">
        <v>4</v>
      </c>
    </row>
    <row r="241" spans="1:5" x14ac:dyDescent="0.25">
      <c r="A241" s="99" t="s">
        <v>710</v>
      </c>
      <c r="B241" s="100" t="s">
        <v>1161</v>
      </c>
      <c r="C241" s="100">
        <v>509204</v>
      </c>
      <c r="D241" s="100" t="s">
        <v>914</v>
      </c>
      <c r="E241" s="100">
        <v>4</v>
      </c>
    </row>
    <row r="242" spans="1:5" x14ac:dyDescent="0.25">
      <c r="A242" s="99" t="s">
        <v>83</v>
      </c>
      <c r="B242" s="100">
        <v>8312459</v>
      </c>
      <c r="C242" s="100">
        <v>2459</v>
      </c>
      <c r="D242" s="100" t="s">
        <v>806</v>
      </c>
      <c r="E242" s="100">
        <v>0</v>
      </c>
    </row>
    <row r="243" spans="1:5" x14ac:dyDescent="0.25">
      <c r="A243" s="99" t="s">
        <v>97</v>
      </c>
      <c r="B243" s="100">
        <v>8312007</v>
      </c>
      <c r="C243" s="100">
        <v>2007</v>
      </c>
      <c r="D243" s="100" t="s">
        <v>850</v>
      </c>
      <c r="E243" s="100">
        <v>1</v>
      </c>
    </row>
    <row r="244" spans="1:5" x14ac:dyDescent="0.25">
      <c r="A244" s="99" t="s">
        <v>141</v>
      </c>
      <c r="B244" s="100">
        <v>8314000</v>
      </c>
      <c r="C244" s="100">
        <v>4000</v>
      </c>
      <c r="D244" s="100" t="s">
        <v>850</v>
      </c>
      <c r="E244" s="100">
        <v>1</v>
      </c>
    </row>
  </sheetData>
  <sheetProtection algorithmName="SHA-512" hashValue="2Y/lpFhAe1t40To8dgXANBC8AcuKBmKdM9vEf7ZE4CbqWOD2S4tJ9VLnbOZx5aUzkueND2uHHDUgeBgOA0ce6Q==" saltValue="bJrsTQzJGD+Bm1FD03KbfA==" spinCount="100000" sheet="1" objects="1" scenarios="1" autoFilter="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C4FB4-0C56-4222-8ECE-DCA63DD9CF2C}">
  <sheetPr codeName="Sheet9">
    <tabColor rgb="FF00B050"/>
    <pageSetUpPr fitToPage="1"/>
  </sheetPr>
  <dimension ref="B1:O301"/>
  <sheetViews>
    <sheetView showGridLines="0" showRowColHeaders="0" zoomScale="90" zoomScaleNormal="90" workbookViewId="0">
      <selection activeCell="B13" sqref="B13:D13"/>
    </sheetView>
  </sheetViews>
  <sheetFormatPr defaultColWidth="9.109375" defaultRowHeight="13.2" x14ac:dyDescent="0.25"/>
  <cols>
    <col min="1" max="1" width="8.33203125" customWidth="1"/>
    <col min="2" max="2" width="67.6640625" customWidth="1"/>
    <col min="3" max="3" width="35.6640625" customWidth="1"/>
    <col min="4" max="7" width="16.6640625" customWidth="1"/>
    <col min="8" max="8" width="20.6640625" customWidth="1"/>
    <col min="9" max="10" width="20.6640625" style="560" customWidth="1"/>
    <col min="11" max="11" width="9.109375" style="560"/>
    <col min="14" max="14" width="12.109375" style="1372" bestFit="1" customWidth="1"/>
    <col min="15" max="15" width="9.109375" style="1372"/>
  </cols>
  <sheetData>
    <row r="1" spans="2:15" s="127" customFormat="1" ht="13.8" thickBot="1" x14ac:dyDescent="0.3">
      <c r="H1" s="128"/>
      <c r="I1" s="128"/>
      <c r="J1" s="128"/>
      <c r="N1" s="1327"/>
      <c r="O1" s="1327"/>
    </row>
    <row r="2" spans="2:15" s="127" customFormat="1" ht="22.5" customHeight="1" x14ac:dyDescent="0.25">
      <c r="B2" s="1410" t="s">
        <v>159</v>
      </c>
      <c r="C2" s="119"/>
      <c r="N2" s="1327"/>
      <c r="O2" s="1327"/>
    </row>
    <row r="3" spans="2:15" s="127" customFormat="1" ht="20.25" customHeight="1" x14ac:dyDescent="0.25">
      <c r="B3" s="1411"/>
      <c r="C3" s="128"/>
      <c r="N3" s="1327"/>
      <c r="O3" s="1327"/>
    </row>
    <row r="4" spans="2:15" s="127" customFormat="1" ht="21.75" customHeight="1" thickBot="1" x14ac:dyDescent="0.3">
      <c r="B4" s="1412"/>
      <c r="C4" s="128"/>
      <c r="D4" s="128"/>
      <c r="E4" s="128"/>
      <c r="F4" s="128"/>
      <c r="G4" s="128"/>
      <c r="H4" s="128"/>
      <c r="I4" s="128"/>
      <c r="J4" s="128"/>
      <c r="N4" s="1327"/>
      <c r="O4" s="1327"/>
    </row>
    <row r="5" spans="2:15" s="127" customFormat="1" x14ac:dyDescent="0.25">
      <c r="B5" s="578"/>
      <c r="C5" s="128"/>
      <c r="D5" s="128"/>
      <c r="E5" s="128"/>
      <c r="F5" s="128"/>
      <c r="G5" s="128"/>
      <c r="H5" s="128"/>
      <c r="I5" s="128"/>
      <c r="J5" s="128"/>
      <c r="N5" s="1327"/>
      <c r="O5" s="1327"/>
    </row>
    <row r="6" spans="2:15" s="127" customFormat="1" x14ac:dyDescent="0.25">
      <c r="B6" s="567"/>
      <c r="C6" s="128"/>
      <c r="D6" s="128"/>
      <c r="E6" s="128"/>
      <c r="F6" s="128"/>
      <c r="G6" s="128"/>
      <c r="H6" s="128"/>
      <c r="I6" s="128"/>
      <c r="J6" s="128"/>
      <c r="N6" s="1327"/>
      <c r="O6" s="1327"/>
    </row>
    <row r="7" spans="2:15" s="127" customFormat="1" ht="13.8" thickBot="1" x14ac:dyDescent="0.3">
      <c r="H7" s="128"/>
      <c r="I7" s="128"/>
      <c r="J7" s="128"/>
      <c r="N7" s="1327"/>
      <c r="O7" s="1327"/>
    </row>
    <row r="8" spans="2:15" s="127" customFormat="1" ht="30" customHeight="1" thickBot="1" x14ac:dyDescent="0.3">
      <c r="B8" s="565" t="s">
        <v>174</v>
      </c>
      <c r="C8" s="1393"/>
      <c r="D8" s="129"/>
      <c r="E8" s="129"/>
      <c r="F8" s="129"/>
      <c r="G8" s="129"/>
      <c r="H8" s="130"/>
      <c r="I8" s="128"/>
      <c r="J8" s="128"/>
      <c r="N8" s="1327"/>
      <c r="O8" s="1327"/>
    </row>
    <row r="9" spans="2:15" s="127" customFormat="1" ht="15" customHeight="1" x14ac:dyDescent="0.25">
      <c r="B9" s="131"/>
      <c r="C9" s="136"/>
      <c r="D9" s="136"/>
      <c r="E9" s="136"/>
      <c r="H9" s="1337"/>
      <c r="I9" s="128"/>
      <c r="J9" s="128"/>
      <c r="N9" s="1327"/>
      <c r="O9" s="1327"/>
    </row>
    <row r="10" spans="2:15" s="127" customFormat="1" ht="15" customHeight="1" thickBot="1" x14ac:dyDescent="0.3">
      <c r="B10" s="131"/>
      <c r="C10" s="136"/>
      <c r="D10" s="136"/>
      <c r="E10" s="136"/>
      <c r="H10" s="1337"/>
      <c r="I10" s="128"/>
      <c r="J10" s="128"/>
      <c r="K10" s="132"/>
      <c r="N10" s="1327"/>
      <c r="O10" s="1327"/>
    </row>
    <row r="11" spans="2:15" s="123" customFormat="1" ht="33.75" customHeight="1" x14ac:dyDescent="0.25">
      <c r="B11" s="1399" t="s">
        <v>175</v>
      </c>
      <c r="C11" s="1400"/>
      <c r="D11" s="1401"/>
      <c r="E11" s="134"/>
      <c r="F11" s="1405" t="s">
        <v>162</v>
      </c>
      <c r="G11" s="359"/>
      <c r="H11" s="628"/>
      <c r="I11" s="134"/>
      <c r="J11" s="134"/>
      <c r="N11" s="1370"/>
      <c r="O11" s="1370"/>
    </row>
    <row r="12" spans="2:15" s="123" customFormat="1" ht="32.25" customHeight="1" thickBot="1" x14ac:dyDescent="0.3">
      <c r="B12" s="1441"/>
      <c r="C12" s="1442"/>
      <c r="D12" s="1443"/>
      <c r="E12" s="134"/>
      <c r="F12" s="1406"/>
      <c r="G12" s="359"/>
      <c r="H12" s="628"/>
      <c r="I12" s="134"/>
      <c r="J12" s="134"/>
      <c r="N12" s="1370"/>
      <c r="O12" s="1370"/>
    </row>
    <row r="13" spans="2:15" s="127" customFormat="1" ht="33" customHeight="1" thickBot="1" x14ac:dyDescent="0.3">
      <c r="B13" s="1444" t="s">
        <v>1332</v>
      </c>
      <c r="C13" s="1445" t="s">
        <v>176</v>
      </c>
      <c r="D13" s="1446" t="s">
        <v>176</v>
      </c>
      <c r="E13" s="132"/>
      <c r="F13" s="360" t="str">
        <f>IFERROR(VLOOKUP(B13,'Combined Lookup'!A:B,2,FALSE),"All")</f>
        <v>All</v>
      </c>
      <c r="G13" s="361"/>
      <c r="H13" s="628"/>
      <c r="I13" s="133"/>
      <c r="J13" s="133"/>
      <c r="N13" s="1327"/>
      <c r="O13" s="1327"/>
    </row>
    <row r="14" spans="2:15" s="127" customFormat="1" ht="27" customHeight="1" x14ac:dyDescent="0.25">
      <c r="B14" s="135"/>
      <c r="C14" s="1440"/>
      <c r="D14" s="1440"/>
      <c r="E14" s="1440"/>
      <c r="F14" s="132"/>
      <c r="G14" s="132"/>
      <c r="H14" s="1338"/>
      <c r="I14" s="133"/>
      <c r="J14" s="133"/>
      <c r="N14" s="1327"/>
      <c r="O14" s="1327"/>
    </row>
    <row r="15" spans="2:15" s="127" customFormat="1" ht="27" customHeight="1" thickBot="1" x14ac:dyDescent="0.3">
      <c r="B15" s="135"/>
      <c r="C15" s="136"/>
      <c r="D15" s="136"/>
      <c r="E15" s="136"/>
      <c r="F15" s="132"/>
      <c r="G15" s="132"/>
      <c r="H15" s="1339"/>
      <c r="I15" s="132"/>
      <c r="J15" s="133"/>
      <c r="N15" s="1327"/>
      <c r="O15" s="1327"/>
    </row>
    <row r="16" spans="2:15" s="127" customFormat="1" ht="57" customHeight="1" thickBot="1" x14ac:dyDescent="0.3">
      <c r="B16" s="1436" t="s">
        <v>177</v>
      </c>
      <c r="C16" s="1437"/>
      <c r="D16" s="265" t="s">
        <v>178</v>
      </c>
      <c r="E16" s="635" t="s">
        <v>179</v>
      </c>
      <c r="F16" s="635" t="s">
        <v>180</v>
      </c>
      <c r="G16" s="636" t="s">
        <v>181</v>
      </c>
      <c r="H16" s="264" t="s">
        <v>182</v>
      </c>
      <c r="I16" s="134"/>
      <c r="J16" s="137"/>
      <c r="N16" s="1327"/>
      <c r="O16" s="1327"/>
    </row>
    <row r="17" spans="2:15" s="127" customFormat="1" ht="35.1" customHeight="1" x14ac:dyDescent="0.25">
      <c r="B17" s="1438" t="s">
        <v>183</v>
      </c>
      <c r="C17" s="1439"/>
      <c r="D17" s="1340">
        <v>5.25</v>
      </c>
      <c r="E17" s="1341">
        <f>VLOOKUP($F$13,'Summary for Prints'!$A:$DJ,85,FALSE)</f>
        <v>1158376.3199999996</v>
      </c>
      <c r="F17" s="1341">
        <f>VLOOKUP($F$13,'Summary for Prints'!$A:$DJ,86,FALSE)</f>
        <v>812490.65333333355</v>
      </c>
      <c r="G17" s="1341">
        <f>VLOOKUP($F$13,'Summary for Prints'!$A:$DJ,87,FALSE)</f>
        <v>1109897.8311688313</v>
      </c>
      <c r="H17" s="634">
        <f>VLOOKUP($F$13,'Summary for Prints'!$A:$DJ,89,FALSE)</f>
        <v>16174015.223636361</v>
      </c>
      <c r="I17" s="138"/>
      <c r="J17" s="139"/>
      <c r="N17" s="1371">
        <f>_xlfn.XLOOKUP($F$13,'3&amp;4 yo'!F:F,'3&amp;4 yo'!AM:AM,0,0)</f>
        <v>16174015.223636363</v>
      </c>
      <c r="O17" s="1328">
        <f>H17-N17</f>
        <v>0</v>
      </c>
    </row>
    <row r="18" spans="2:15" s="127" customFormat="1" ht="35.1" customHeight="1" x14ac:dyDescent="0.25">
      <c r="B18" s="1430" t="s">
        <v>184</v>
      </c>
      <c r="C18" s="1431"/>
      <c r="D18" s="630">
        <v>7.71</v>
      </c>
      <c r="E18" s="1158"/>
      <c r="F18" s="1158"/>
      <c r="G18" s="1158"/>
      <c r="H18" s="1396"/>
      <c r="I18" s="138"/>
      <c r="J18" s="139"/>
      <c r="N18" s="1371">
        <f>_xlfn.XLOOKUP($F$13,'2 yo disadvantaged'!F:F,'2 yo disadvantaged'!AK:AK,0,0)</f>
        <v>3357331.0649999999</v>
      </c>
      <c r="O18" s="1328">
        <f>H18-N18</f>
        <v>-3357331.0649999999</v>
      </c>
    </row>
    <row r="19" spans="2:15" s="127" customFormat="1" ht="35.1" customHeight="1" x14ac:dyDescent="0.25">
      <c r="B19" s="1430" t="s">
        <v>185</v>
      </c>
      <c r="C19" s="1431"/>
      <c r="D19" s="630">
        <v>7.71</v>
      </c>
      <c r="E19" s="1158"/>
      <c r="F19" s="1158"/>
      <c r="G19" s="1158"/>
      <c r="H19" s="1396"/>
      <c r="I19" s="138"/>
      <c r="J19" s="139"/>
      <c r="N19" s="1371">
        <f>_xlfn.XLOOKUP($F$13,'2 yo working parent'!F:F,'2 yo working parent'!AK:AK,0,0)</f>
        <v>4019612.355</v>
      </c>
      <c r="O19" s="1328">
        <f>H19-N19</f>
        <v>-4019612.355</v>
      </c>
    </row>
    <row r="20" spans="2:15" s="127" customFormat="1" ht="35.1" customHeight="1" thickBot="1" x14ac:dyDescent="0.3">
      <c r="B20" s="1432" t="s">
        <v>186</v>
      </c>
      <c r="C20" s="1433"/>
      <c r="D20" s="631">
        <v>10.8</v>
      </c>
      <c r="E20" s="1158"/>
      <c r="F20" s="1158"/>
      <c r="G20" s="1158"/>
      <c r="H20" s="1396"/>
      <c r="I20" s="138"/>
      <c r="J20" s="139"/>
      <c r="N20" s="1371">
        <f>_xlfn.XLOOKUP(F13,'Summary for Prints'!A:A,'Summary for Prints'!DI:DI,0,0)</f>
        <v>3364416</v>
      </c>
      <c r="O20" s="1328">
        <f>H20-N20</f>
        <v>-3364416</v>
      </c>
    </row>
    <row r="21" spans="2:15" s="127" customFormat="1" ht="50.25" customHeight="1" thickBot="1" x14ac:dyDescent="0.3">
      <c r="B21" s="1434" t="s">
        <v>187</v>
      </c>
      <c r="C21" s="1435"/>
      <c r="D21" s="265" t="s">
        <v>178</v>
      </c>
      <c r="E21" s="1416"/>
      <c r="F21" s="1417"/>
      <c r="G21" s="1418"/>
      <c r="H21" s="264" t="s">
        <v>182</v>
      </c>
      <c r="I21" s="134"/>
      <c r="J21" s="134"/>
      <c r="N21" s="1327"/>
      <c r="O21" s="1327"/>
    </row>
    <row r="22" spans="2:15" s="127" customFormat="1" ht="35.1" customHeight="1" x14ac:dyDescent="0.25">
      <c r="B22" s="1419" t="s">
        <v>188</v>
      </c>
      <c r="C22" s="1420"/>
      <c r="D22" s="1342">
        <v>0.6</v>
      </c>
      <c r="E22" s="1421"/>
      <c r="F22" s="1422"/>
      <c r="G22" s="1423"/>
      <c r="H22" s="263">
        <f>VLOOKUP($F$13,'Summary for Prints'!$A:$DJ,95,FALSE)</f>
        <v>556933.05070331553</v>
      </c>
      <c r="I22" s="138"/>
      <c r="J22" s="138"/>
      <c r="N22" s="1371">
        <f>_xlfn.XLOOKUP($F$13,'3&amp;4 yo'!F:F,'3&amp;4 yo'!AN:AN,0,0)</f>
        <v>556933.05070331553</v>
      </c>
      <c r="O22" s="1328">
        <f>H22-N22</f>
        <v>0</v>
      </c>
    </row>
    <row r="23" spans="2:15" s="127" customFormat="1" ht="35.1" customHeight="1" x14ac:dyDescent="0.25">
      <c r="B23" s="1430" t="s">
        <v>189</v>
      </c>
      <c r="C23" s="1431"/>
      <c r="D23" s="632">
        <v>0.2</v>
      </c>
      <c r="E23" s="1424"/>
      <c r="F23" s="1425"/>
      <c r="G23" s="1426"/>
      <c r="H23" s="263">
        <f>VLOOKUP($F$13,'Summary for Prints'!$A:$DJ,96,FALSE)</f>
        <v>144586.22113929506</v>
      </c>
      <c r="I23" s="138"/>
      <c r="J23" s="138"/>
      <c r="N23" s="1371">
        <f>_xlfn.XLOOKUP($F$13,'3&amp;4 yo'!F:F,'3&amp;4 yo'!AO:AO,0,0)</f>
        <v>144586.22113929497</v>
      </c>
      <c r="O23" s="1328">
        <f>H23-N23</f>
        <v>0</v>
      </c>
    </row>
    <row r="24" spans="2:15" s="127" customFormat="1" ht="35.1" customHeight="1" thickBot="1" x14ac:dyDescent="0.3">
      <c r="B24" s="1432" t="s">
        <v>190</v>
      </c>
      <c r="C24" s="1433"/>
      <c r="D24" s="633">
        <v>0.2</v>
      </c>
      <c r="E24" s="1427"/>
      <c r="F24" s="1428"/>
      <c r="G24" s="1429"/>
      <c r="H24" s="263">
        <f>VLOOKUP($F$13,'Summary for Prints'!$A:$DJ,97,FALSE)</f>
        <v>61857.454186736104</v>
      </c>
      <c r="I24" s="138"/>
      <c r="J24" s="138"/>
      <c r="N24" s="1371">
        <f>_xlfn.XLOOKUP($F$13,'3&amp;4 yo'!F:F,'3&amp;4 yo'!AP:AP,0,0)</f>
        <v>61857.454186736082</v>
      </c>
      <c r="O24" s="1328">
        <f>H24-N24</f>
        <v>0</v>
      </c>
    </row>
    <row r="25" spans="2:15" s="127" customFormat="1" ht="35.1" customHeight="1" thickBot="1" x14ac:dyDescent="0.3">
      <c r="B25" s="78" t="s">
        <v>191</v>
      </c>
      <c r="C25" s="144"/>
      <c r="D25" s="145"/>
      <c r="E25" s="1181"/>
      <c r="F25" s="1181"/>
      <c r="G25" s="1181"/>
      <c r="H25" s="558">
        <f>SUM(H17:H24)</f>
        <v>16937391.94966571</v>
      </c>
      <c r="I25" s="387"/>
      <c r="J25" s="509"/>
      <c r="N25" s="1371">
        <f>SUM(N17:N24)</f>
        <v>27678751.369665712</v>
      </c>
      <c r="O25" s="1328">
        <f>H25-N25</f>
        <v>-10741359.420000002</v>
      </c>
    </row>
    <row r="26" spans="2:15" s="127" customFormat="1" ht="37.5" customHeight="1" thickBot="1" x14ac:dyDescent="0.3">
      <c r="B26" s="1413" t="s">
        <v>1341</v>
      </c>
      <c r="C26" s="1414"/>
      <c r="D26" s="1414"/>
      <c r="E26" s="1414"/>
      <c r="F26" s="1414"/>
      <c r="G26" s="1414"/>
      <c r="H26" s="1415"/>
      <c r="I26" s="128"/>
      <c r="J26" s="128"/>
      <c r="N26" s="1327"/>
      <c r="O26" s="1327"/>
    </row>
    <row r="27" spans="2:15" s="127" customFormat="1" ht="27" customHeight="1" x14ac:dyDescent="0.25">
      <c r="B27" s="148"/>
      <c r="C27" s="148"/>
      <c r="D27" s="148"/>
      <c r="E27" s="148"/>
      <c r="F27" s="148"/>
      <c r="G27" s="148"/>
      <c r="H27" s="148"/>
      <c r="I27" s="128"/>
      <c r="J27" s="128"/>
      <c r="N27" s="1327"/>
      <c r="O27" s="1327"/>
    </row>
    <row r="28" spans="2:15" s="127" customFormat="1" ht="27" customHeight="1" x14ac:dyDescent="0.25">
      <c r="B28" s="149"/>
      <c r="C28" s="149"/>
      <c r="D28" s="149"/>
      <c r="E28" s="149"/>
      <c r="F28" s="149"/>
      <c r="G28" s="149"/>
      <c r="H28" s="149"/>
      <c r="I28" s="128"/>
      <c r="J28" s="128"/>
      <c r="N28" s="1327"/>
      <c r="O28" s="1327"/>
    </row>
    <row r="29" spans="2:15" s="127" customFormat="1" ht="27" customHeight="1" x14ac:dyDescent="0.25">
      <c r="B29" s="149"/>
      <c r="C29" s="149"/>
      <c r="D29" s="149"/>
      <c r="E29" s="149"/>
      <c r="F29" s="149"/>
      <c r="G29" s="149"/>
      <c r="H29" s="149"/>
      <c r="I29" s="128"/>
      <c r="J29" s="128"/>
      <c r="N29" s="1327"/>
      <c r="O29" s="1327"/>
    </row>
    <row r="30" spans="2:15" s="127" customFormat="1" ht="27" customHeight="1" x14ac:dyDescent="0.25">
      <c r="B30" s="149"/>
      <c r="C30" s="149"/>
      <c r="D30" s="149"/>
      <c r="E30" s="149"/>
      <c r="F30" s="149"/>
      <c r="G30" s="149"/>
      <c r="H30" s="149"/>
      <c r="I30" s="128"/>
      <c r="J30" s="128"/>
      <c r="N30" s="1327"/>
      <c r="O30" s="1327"/>
    </row>
    <row r="31" spans="2:15" s="560" customFormat="1" x14ac:dyDescent="0.25">
      <c r="N31" s="1332"/>
      <c r="O31" s="1332"/>
    </row>
    <row r="32" spans="2:15" s="560" customFormat="1" x14ac:dyDescent="0.25">
      <c r="N32" s="1332"/>
      <c r="O32" s="1332"/>
    </row>
    <row r="33" spans="14:15" s="560" customFormat="1" x14ac:dyDescent="0.25">
      <c r="N33" s="1332"/>
      <c r="O33" s="1332"/>
    </row>
    <row r="34" spans="14:15" s="560" customFormat="1" x14ac:dyDescent="0.25">
      <c r="N34" s="1332"/>
      <c r="O34" s="1332"/>
    </row>
    <row r="35" spans="14:15" s="560" customFormat="1" x14ac:dyDescent="0.25">
      <c r="N35" s="1332"/>
      <c r="O35" s="1332"/>
    </row>
    <row r="36" spans="14:15" s="560" customFormat="1" x14ac:dyDescent="0.25">
      <c r="N36" s="1332"/>
      <c r="O36" s="1332"/>
    </row>
    <row r="37" spans="14:15" s="560" customFormat="1" x14ac:dyDescent="0.25">
      <c r="N37" s="1332"/>
      <c r="O37" s="1332"/>
    </row>
    <row r="38" spans="14:15" s="560" customFormat="1" x14ac:dyDescent="0.25">
      <c r="N38" s="1332"/>
      <c r="O38" s="1332"/>
    </row>
    <row r="39" spans="14:15" s="560" customFormat="1" x14ac:dyDescent="0.25">
      <c r="N39" s="1332"/>
      <c r="O39" s="1332"/>
    </row>
    <row r="40" spans="14:15" s="560" customFormat="1" x14ac:dyDescent="0.25">
      <c r="N40" s="1332"/>
      <c r="O40" s="1332"/>
    </row>
    <row r="41" spans="14:15" s="560" customFormat="1" x14ac:dyDescent="0.25">
      <c r="N41" s="1332"/>
      <c r="O41" s="1332"/>
    </row>
    <row r="42" spans="14:15" s="560" customFormat="1" x14ac:dyDescent="0.25">
      <c r="N42" s="1332"/>
      <c r="O42" s="1332"/>
    </row>
    <row r="43" spans="14:15" s="560" customFormat="1" x14ac:dyDescent="0.25">
      <c r="N43" s="1332"/>
      <c r="O43" s="1332"/>
    </row>
    <row r="44" spans="14:15" s="560" customFormat="1" x14ac:dyDescent="0.25">
      <c r="N44" s="1332"/>
      <c r="O44" s="1332"/>
    </row>
    <row r="45" spans="14:15" s="560" customFormat="1" x14ac:dyDescent="0.25">
      <c r="N45" s="1332"/>
      <c r="O45" s="1332"/>
    </row>
    <row r="46" spans="14:15" s="560" customFormat="1" x14ac:dyDescent="0.25">
      <c r="N46" s="1332"/>
      <c r="O46" s="1332"/>
    </row>
    <row r="47" spans="14:15" s="560" customFormat="1" x14ac:dyDescent="0.25">
      <c r="N47" s="1332"/>
      <c r="O47" s="1332"/>
    </row>
    <row r="48" spans="14:15" s="560" customFormat="1" x14ac:dyDescent="0.25">
      <c r="N48" s="1332"/>
      <c r="O48" s="1332"/>
    </row>
    <row r="49" spans="14:15" s="560" customFormat="1" x14ac:dyDescent="0.25">
      <c r="N49" s="1332"/>
      <c r="O49" s="1332"/>
    </row>
    <row r="50" spans="14:15" s="560" customFormat="1" x14ac:dyDescent="0.25">
      <c r="N50" s="1332"/>
      <c r="O50" s="1332"/>
    </row>
    <row r="51" spans="14:15" s="560" customFormat="1" x14ac:dyDescent="0.25">
      <c r="N51" s="1332"/>
      <c r="O51" s="1332"/>
    </row>
    <row r="52" spans="14:15" s="560" customFormat="1" x14ac:dyDescent="0.25">
      <c r="N52" s="1332"/>
      <c r="O52" s="1332"/>
    </row>
    <row r="53" spans="14:15" s="560" customFormat="1" x14ac:dyDescent="0.25">
      <c r="N53" s="1332"/>
      <c r="O53" s="1332"/>
    </row>
    <row r="54" spans="14:15" s="560" customFormat="1" x14ac:dyDescent="0.25">
      <c r="N54" s="1332"/>
      <c r="O54" s="1332"/>
    </row>
    <row r="55" spans="14:15" s="560" customFormat="1" x14ac:dyDescent="0.25">
      <c r="N55" s="1332"/>
      <c r="O55" s="1332"/>
    </row>
    <row r="56" spans="14:15" s="560" customFormat="1" x14ac:dyDescent="0.25">
      <c r="N56" s="1332"/>
      <c r="O56" s="1332"/>
    </row>
    <row r="57" spans="14:15" s="560" customFormat="1" x14ac:dyDescent="0.25">
      <c r="N57" s="1332"/>
      <c r="O57" s="1332"/>
    </row>
    <row r="58" spans="14:15" s="560" customFormat="1" x14ac:dyDescent="0.25">
      <c r="N58" s="1332"/>
      <c r="O58" s="1332"/>
    </row>
    <row r="59" spans="14:15" s="560" customFormat="1" x14ac:dyDescent="0.25">
      <c r="N59" s="1332"/>
      <c r="O59" s="1332"/>
    </row>
    <row r="60" spans="14:15" s="560" customFormat="1" x14ac:dyDescent="0.25">
      <c r="N60" s="1332"/>
      <c r="O60" s="1332"/>
    </row>
    <row r="61" spans="14:15" s="560" customFormat="1" x14ac:dyDescent="0.25">
      <c r="N61" s="1332"/>
      <c r="O61" s="1332"/>
    </row>
    <row r="62" spans="14:15" s="560" customFormat="1" x14ac:dyDescent="0.25">
      <c r="N62" s="1332"/>
      <c r="O62" s="1332"/>
    </row>
    <row r="63" spans="14:15" s="560" customFormat="1" x14ac:dyDescent="0.25">
      <c r="N63" s="1332"/>
      <c r="O63" s="1332"/>
    </row>
    <row r="64" spans="14:15" s="560" customFormat="1" x14ac:dyDescent="0.25">
      <c r="N64" s="1332"/>
      <c r="O64" s="1332"/>
    </row>
    <row r="65" spans="14:15" s="560" customFormat="1" x14ac:dyDescent="0.25">
      <c r="N65" s="1332"/>
      <c r="O65" s="1332"/>
    </row>
    <row r="66" spans="14:15" s="560" customFormat="1" x14ac:dyDescent="0.25">
      <c r="N66" s="1332"/>
      <c r="O66" s="1332"/>
    </row>
    <row r="67" spans="14:15" s="560" customFormat="1" x14ac:dyDescent="0.25">
      <c r="N67" s="1332"/>
      <c r="O67" s="1332"/>
    </row>
    <row r="68" spans="14:15" s="560" customFormat="1" x14ac:dyDescent="0.25">
      <c r="N68" s="1332"/>
      <c r="O68" s="1332"/>
    </row>
    <row r="69" spans="14:15" s="560" customFormat="1" x14ac:dyDescent="0.25">
      <c r="N69" s="1332"/>
      <c r="O69" s="1332"/>
    </row>
    <row r="70" spans="14:15" s="560" customFormat="1" x14ac:dyDescent="0.25">
      <c r="N70" s="1332"/>
      <c r="O70" s="1332"/>
    </row>
    <row r="71" spans="14:15" s="560" customFormat="1" x14ac:dyDescent="0.25">
      <c r="N71" s="1332"/>
      <c r="O71" s="1332"/>
    </row>
    <row r="72" spans="14:15" s="560" customFormat="1" x14ac:dyDescent="0.25">
      <c r="N72" s="1332"/>
      <c r="O72" s="1332"/>
    </row>
    <row r="73" spans="14:15" s="560" customFormat="1" x14ac:dyDescent="0.25">
      <c r="N73" s="1332"/>
      <c r="O73" s="1332"/>
    </row>
    <row r="74" spans="14:15" s="560" customFormat="1" x14ac:dyDescent="0.25">
      <c r="N74" s="1332"/>
      <c r="O74" s="1332"/>
    </row>
    <row r="75" spans="14:15" s="560" customFormat="1" x14ac:dyDescent="0.25">
      <c r="N75" s="1332"/>
      <c r="O75" s="1332"/>
    </row>
    <row r="76" spans="14:15" s="560" customFormat="1" x14ac:dyDescent="0.25">
      <c r="N76" s="1332"/>
      <c r="O76" s="1332"/>
    </row>
    <row r="77" spans="14:15" s="560" customFormat="1" x14ac:dyDescent="0.25">
      <c r="N77" s="1332"/>
      <c r="O77" s="1332"/>
    </row>
    <row r="78" spans="14:15" s="560" customFormat="1" x14ac:dyDescent="0.25">
      <c r="N78" s="1332"/>
      <c r="O78" s="1332"/>
    </row>
    <row r="79" spans="14:15" s="560" customFormat="1" x14ac:dyDescent="0.25">
      <c r="N79" s="1332"/>
      <c r="O79" s="1332"/>
    </row>
    <row r="80" spans="14:15" s="560" customFormat="1" x14ac:dyDescent="0.25">
      <c r="N80" s="1332"/>
      <c r="O80" s="1332"/>
    </row>
    <row r="81" spans="14:15" s="560" customFormat="1" x14ac:dyDescent="0.25">
      <c r="N81" s="1332"/>
      <c r="O81" s="1332"/>
    </row>
    <row r="82" spans="14:15" s="560" customFormat="1" x14ac:dyDescent="0.25">
      <c r="N82" s="1332"/>
      <c r="O82" s="1332"/>
    </row>
    <row r="83" spans="14:15" s="560" customFormat="1" x14ac:dyDescent="0.25">
      <c r="N83" s="1332"/>
      <c r="O83" s="1332"/>
    </row>
    <row r="84" spans="14:15" s="560" customFormat="1" x14ac:dyDescent="0.25">
      <c r="N84" s="1332"/>
      <c r="O84" s="1332"/>
    </row>
    <row r="85" spans="14:15" s="560" customFormat="1" x14ac:dyDescent="0.25">
      <c r="N85" s="1332"/>
      <c r="O85" s="1332"/>
    </row>
    <row r="86" spans="14:15" s="560" customFormat="1" x14ac:dyDescent="0.25">
      <c r="N86" s="1332"/>
      <c r="O86" s="1332"/>
    </row>
    <row r="87" spans="14:15" s="560" customFormat="1" x14ac:dyDescent="0.25">
      <c r="N87" s="1332"/>
      <c r="O87" s="1332"/>
    </row>
    <row r="88" spans="14:15" s="560" customFormat="1" x14ac:dyDescent="0.25">
      <c r="N88" s="1332"/>
      <c r="O88" s="1332"/>
    </row>
    <row r="89" spans="14:15" s="560" customFormat="1" x14ac:dyDescent="0.25">
      <c r="N89" s="1332"/>
      <c r="O89" s="1332"/>
    </row>
    <row r="90" spans="14:15" s="560" customFormat="1" x14ac:dyDescent="0.25">
      <c r="N90" s="1332"/>
      <c r="O90" s="1332"/>
    </row>
    <row r="91" spans="14:15" s="560" customFormat="1" x14ac:dyDescent="0.25">
      <c r="N91" s="1332"/>
      <c r="O91" s="1332"/>
    </row>
    <row r="92" spans="14:15" s="560" customFormat="1" x14ac:dyDescent="0.25">
      <c r="N92" s="1332"/>
      <c r="O92" s="1332"/>
    </row>
    <row r="93" spans="14:15" s="560" customFormat="1" x14ac:dyDescent="0.25">
      <c r="N93" s="1332"/>
      <c r="O93" s="1332"/>
    </row>
    <row r="94" spans="14:15" s="560" customFormat="1" x14ac:dyDescent="0.25">
      <c r="N94" s="1332"/>
      <c r="O94" s="1332"/>
    </row>
    <row r="95" spans="14:15" s="560" customFormat="1" x14ac:dyDescent="0.25">
      <c r="N95" s="1332"/>
      <c r="O95" s="1332"/>
    </row>
    <row r="96" spans="14:15" s="560" customFormat="1" x14ac:dyDescent="0.25">
      <c r="N96" s="1332"/>
      <c r="O96" s="1332"/>
    </row>
    <row r="97" spans="14:15" s="560" customFormat="1" x14ac:dyDescent="0.25">
      <c r="N97" s="1332"/>
      <c r="O97" s="1332"/>
    </row>
    <row r="98" spans="14:15" s="560" customFormat="1" x14ac:dyDescent="0.25">
      <c r="N98" s="1332"/>
      <c r="O98" s="1332"/>
    </row>
    <row r="99" spans="14:15" s="560" customFormat="1" x14ac:dyDescent="0.25">
      <c r="N99" s="1332"/>
      <c r="O99" s="1332"/>
    </row>
    <row r="100" spans="14:15" s="560" customFormat="1" x14ac:dyDescent="0.25">
      <c r="N100" s="1332"/>
      <c r="O100" s="1332"/>
    </row>
    <row r="101" spans="14:15" s="560" customFormat="1" x14ac:dyDescent="0.25">
      <c r="N101" s="1332"/>
      <c r="O101" s="1332"/>
    </row>
    <row r="102" spans="14:15" s="560" customFormat="1" x14ac:dyDescent="0.25">
      <c r="N102" s="1332"/>
      <c r="O102" s="1332"/>
    </row>
    <row r="103" spans="14:15" s="560" customFormat="1" x14ac:dyDescent="0.25">
      <c r="N103" s="1332"/>
      <c r="O103" s="1332"/>
    </row>
    <row r="104" spans="14:15" s="560" customFormat="1" x14ac:dyDescent="0.25">
      <c r="N104" s="1332"/>
      <c r="O104" s="1332"/>
    </row>
    <row r="105" spans="14:15" s="560" customFormat="1" x14ac:dyDescent="0.25">
      <c r="N105" s="1332"/>
      <c r="O105" s="1332"/>
    </row>
    <row r="106" spans="14:15" s="560" customFormat="1" x14ac:dyDescent="0.25">
      <c r="N106" s="1332"/>
      <c r="O106" s="1332"/>
    </row>
    <row r="107" spans="14:15" s="560" customFormat="1" x14ac:dyDescent="0.25">
      <c r="N107" s="1332"/>
      <c r="O107" s="1332"/>
    </row>
    <row r="108" spans="14:15" s="560" customFormat="1" x14ac:dyDescent="0.25">
      <c r="N108" s="1332"/>
      <c r="O108" s="1332"/>
    </row>
    <row r="109" spans="14:15" s="560" customFormat="1" x14ac:dyDescent="0.25">
      <c r="N109" s="1332"/>
      <c r="O109" s="1332"/>
    </row>
    <row r="110" spans="14:15" s="560" customFormat="1" x14ac:dyDescent="0.25">
      <c r="N110" s="1332"/>
      <c r="O110" s="1332"/>
    </row>
    <row r="111" spans="14:15" s="560" customFormat="1" x14ac:dyDescent="0.25">
      <c r="N111" s="1332"/>
      <c r="O111" s="1332"/>
    </row>
    <row r="112" spans="14:15" s="560" customFormat="1" x14ac:dyDescent="0.25">
      <c r="N112" s="1332"/>
      <c r="O112" s="1332"/>
    </row>
    <row r="113" spans="14:15" s="560" customFormat="1" x14ac:dyDescent="0.25">
      <c r="N113" s="1332"/>
      <c r="O113" s="1332"/>
    </row>
    <row r="114" spans="14:15" s="560" customFormat="1" x14ac:dyDescent="0.25">
      <c r="N114" s="1332"/>
      <c r="O114" s="1332"/>
    </row>
    <row r="115" spans="14:15" s="560" customFormat="1" x14ac:dyDescent="0.25">
      <c r="N115" s="1332"/>
      <c r="O115" s="1332"/>
    </row>
    <row r="116" spans="14:15" s="560" customFormat="1" x14ac:dyDescent="0.25">
      <c r="N116" s="1332"/>
      <c r="O116" s="1332"/>
    </row>
    <row r="117" spans="14:15" s="560" customFormat="1" x14ac:dyDescent="0.25">
      <c r="N117" s="1332"/>
      <c r="O117" s="1332"/>
    </row>
    <row r="118" spans="14:15" s="560" customFormat="1" x14ac:dyDescent="0.25">
      <c r="N118" s="1332"/>
      <c r="O118" s="1332"/>
    </row>
    <row r="119" spans="14:15" s="560" customFormat="1" x14ac:dyDescent="0.25">
      <c r="N119" s="1332"/>
      <c r="O119" s="1332"/>
    </row>
    <row r="120" spans="14:15" s="560" customFormat="1" x14ac:dyDescent="0.25">
      <c r="N120" s="1332"/>
      <c r="O120" s="1332"/>
    </row>
    <row r="121" spans="14:15" s="560" customFormat="1" x14ac:dyDescent="0.25">
      <c r="N121" s="1332"/>
      <c r="O121" s="1332"/>
    </row>
    <row r="122" spans="14:15" s="560" customFormat="1" x14ac:dyDescent="0.25">
      <c r="N122" s="1332"/>
      <c r="O122" s="1332"/>
    </row>
    <row r="123" spans="14:15" s="560" customFormat="1" x14ac:dyDescent="0.25">
      <c r="N123" s="1332"/>
      <c r="O123" s="1332"/>
    </row>
    <row r="124" spans="14:15" s="560" customFormat="1" x14ac:dyDescent="0.25">
      <c r="N124" s="1332"/>
      <c r="O124" s="1332"/>
    </row>
    <row r="125" spans="14:15" s="560" customFormat="1" x14ac:dyDescent="0.25">
      <c r="N125" s="1332"/>
      <c r="O125" s="1332"/>
    </row>
    <row r="126" spans="14:15" s="560" customFormat="1" x14ac:dyDescent="0.25">
      <c r="N126" s="1332"/>
      <c r="O126" s="1332"/>
    </row>
    <row r="127" spans="14:15" s="560" customFormat="1" x14ac:dyDescent="0.25">
      <c r="N127" s="1332"/>
      <c r="O127" s="1332"/>
    </row>
    <row r="128" spans="14:15" s="560" customFormat="1" x14ac:dyDescent="0.25">
      <c r="N128" s="1332"/>
      <c r="O128" s="1332"/>
    </row>
    <row r="129" spans="14:15" s="560" customFormat="1" x14ac:dyDescent="0.25">
      <c r="N129" s="1332"/>
      <c r="O129" s="1332"/>
    </row>
    <row r="130" spans="14:15" s="560" customFormat="1" x14ac:dyDescent="0.25">
      <c r="N130" s="1332"/>
      <c r="O130" s="1332"/>
    </row>
    <row r="131" spans="14:15" s="560" customFormat="1" x14ac:dyDescent="0.25">
      <c r="N131" s="1332"/>
      <c r="O131" s="1332"/>
    </row>
    <row r="132" spans="14:15" s="560" customFormat="1" x14ac:dyDescent="0.25">
      <c r="N132" s="1332"/>
      <c r="O132" s="1332"/>
    </row>
    <row r="133" spans="14:15" s="560" customFormat="1" x14ac:dyDescent="0.25">
      <c r="N133" s="1332"/>
      <c r="O133" s="1332"/>
    </row>
    <row r="134" spans="14:15" s="560" customFormat="1" x14ac:dyDescent="0.25">
      <c r="N134" s="1332"/>
      <c r="O134" s="1332"/>
    </row>
    <row r="135" spans="14:15" s="560" customFormat="1" x14ac:dyDescent="0.25">
      <c r="N135" s="1332"/>
      <c r="O135" s="1332"/>
    </row>
    <row r="136" spans="14:15" s="560" customFormat="1" x14ac:dyDescent="0.25">
      <c r="N136" s="1332"/>
      <c r="O136" s="1332"/>
    </row>
    <row r="137" spans="14:15" s="560" customFormat="1" x14ac:dyDescent="0.25">
      <c r="N137" s="1332"/>
      <c r="O137" s="1332"/>
    </row>
    <row r="138" spans="14:15" s="560" customFormat="1" x14ac:dyDescent="0.25">
      <c r="N138" s="1332"/>
      <c r="O138" s="1332"/>
    </row>
    <row r="139" spans="14:15" s="560" customFormat="1" x14ac:dyDescent="0.25">
      <c r="N139" s="1332"/>
      <c r="O139" s="1332"/>
    </row>
    <row r="140" spans="14:15" s="560" customFormat="1" x14ac:dyDescent="0.25">
      <c r="N140" s="1332"/>
      <c r="O140" s="1332"/>
    </row>
    <row r="141" spans="14:15" s="560" customFormat="1" x14ac:dyDescent="0.25">
      <c r="N141" s="1332"/>
      <c r="O141" s="1332"/>
    </row>
    <row r="142" spans="14:15" s="560" customFormat="1" x14ac:dyDescent="0.25">
      <c r="N142" s="1332"/>
      <c r="O142" s="1332"/>
    </row>
    <row r="143" spans="14:15" s="560" customFormat="1" x14ac:dyDescent="0.25">
      <c r="N143" s="1332"/>
      <c r="O143" s="1332"/>
    </row>
    <row r="144" spans="14:15" s="560" customFormat="1" x14ac:dyDescent="0.25">
      <c r="N144" s="1332"/>
      <c r="O144" s="1332"/>
    </row>
    <row r="145" spans="14:15" s="560" customFormat="1" x14ac:dyDescent="0.25">
      <c r="N145" s="1332"/>
      <c r="O145" s="1332"/>
    </row>
    <row r="146" spans="14:15" s="560" customFormat="1" x14ac:dyDescent="0.25">
      <c r="N146" s="1332"/>
      <c r="O146" s="1332"/>
    </row>
    <row r="147" spans="14:15" s="560" customFormat="1" x14ac:dyDescent="0.25">
      <c r="N147" s="1332"/>
      <c r="O147" s="1332"/>
    </row>
    <row r="148" spans="14:15" s="560" customFormat="1" x14ac:dyDescent="0.25">
      <c r="N148" s="1332"/>
      <c r="O148" s="1332"/>
    </row>
    <row r="149" spans="14:15" s="560" customFormat="1" x14ac:dyDescent="0.25">
      <c r="N149" s="1332"/>
      <c r="O149" s="1332"/>
    </row>
    <row r="150" spans="14:15" s="560" customFormat="1" x14ac:dyDescent="0.25">
      <c r="N150" s="1332"/>
      <c r="O150" s="1332"/>
    </row>
    <row r="151" spans="14:15" s="560" customFormat="1" x14ac:dyDescent="0.25">
      <c r="N151" s="1332"/>
      <c r="O151" s="1332"/>
    </row>
    <row r="152" spans="14:15" s="560" customFormat="1" x14ac:dyDescent="0.25">
      <c r="N152" s="1332"/>
      <c r="O152" s="1332"/>
    </row>
    <row r="153" spans="14:15" s="560" customFormat="1" x14ac:dyDescent="0.25">
      <c r="N153" s="1332"/>
      <c r="O153" s="1332"/>
    </row>
    <row r="154" spans="14:15" s="560" customFormat="1" x14ac:dyDescent="0.25">
      <c r="N154" s="1332"/>
      <c r="O154" s="1332"/>
    </row>
    <row r="155" spans="14:15" s="560" customFormat="1" x14ac:dyDescent="0.25">
      <c r="N155" s="1332"/>
      <c r="O155" s="1332"/>
    </row>
    <row r="156" spans="14:15" s="560" customFormat="1" x14ac:dyDescent="0.25">
      <c r="N156" s="1332"/>
      <c r="O156" s="1332"/>
    </row>
    <row r="157" spans="14:15" s="560" customFormat="1" x14ac:dyDescent="0.25">
      <c r="N157" s="1332"/>
      <c r="O157" s="1332"/>
    </row>
    <row r="158" spans="14:15" s="560" customFormat="1" x14ac:dyDescent="0.25">
      <c r="N158" s="1332"/>
      <c r="O158" s="1332"/>
    </row>
    <row r="159" spans="14:15" s="560" customFormat="1" x14ac:dyDescent="0.25">
      <c r="N159" s="1332"/>
      <c r="O159" s="1332"/>
    </row>
    <row r="160" spans="14:15" s="560" customFormat="1" x14ac:dyDescent="0.25">
      <c r="N160" s="1332"/>
      <c r="O160" s="1332"/>
    </row>
    <row r="161" spans="14:15" s="560" customFormat="1" x14ac:dyDescent="0.25">
      <c r="N161" s="1332"/>
      <c r="O161" s="1332"/>
    </row>
    <row r="162" spans="14:15" s="560" customFormat="1" x14ac:dyDescent="0.25">
      <c r="N162" s="1332"/>
      <c r="O162" s="1332"/>
    </row>
    <row r="163" spans="14:15" s="560" customFormat="1" x14ac:dyDescent="0.25">
      <c r="N163" s="1332"/>
      <c r="O163" s="1332"/>
    </row>
    <row r="164" spans="14:15" s="560" customFormat="1" x14ac:dyDescent="0.25">
      <c r="N164" s="1332"/>
      <c r="O164" s="1332"/>
    </row>
    <row r="165" spans="14:15" s="560" customFormat="1" x14ac:dyDescent="0.25">
      <c r="N165" s="1332"/>
      <c r="O165" s="1332"/>
    </row>
    <row r="166" spans="14:15" s="560" customFormat="1" x14ac:dyDescent="0.25">
      <c r="N166" s="1332"/>
      <c r="O166" s="1332"/>
    </row>
    <row r="167" spans="14:15" s="560" customFormat="1" x14ac:dyDescent="0.25">
      <c r="N167" s="1332"/>
      <c r="O167" s="1332"/>
    </row>
    <row r="168" spans="14:15" s="560" customFormat="1" x14ac:dyDescent="0.25">
      <c r="N168" s="1332"/>
      <c r="O168" s="1332"/>
    </row>
    <row r="169" spans="14:15" s="560" customFormat="1" x14ac:dyDescent="0.25">
      <c r="N169" s="1332"/>
      <c r="O169" s="1332"/>
    </row>
    <row r="170" spans="14:15" s="560" customFormat="1" x14ac:dyDescent="0.25">
      <c r="N170" s="1332"/>
      <c r="O170" s="1332"/>
    </row>
    <row r="171" spans="14:15" s="560" customFormat="1" x14ac:dyDescent="0.25">
      <c r="N171" s="1332"/>
      <c r="O171" s="1332"/>
    </row>
    <row r="172" spans="14:15" s="560" customFormat="1" x14ac:dyDescent="0.25">
      <c r="N172" s="1332"/>
      <c r="O172" s="1332"/>
    </row>
    <row r="173" spans="14:15" s="560" customFormat="1" x14ac:dyDescent="0.25">
      <c r="N173" s="1332"/>
      <c r="O173" s="1332"/>
    </row>
    <row r="174" spans="14:15" s="560" customFormat="1" x14ac:dyDescent="0.25">
      <c r="N174" s="1332"/>
      <c r="O174" s="1332"/>
    </row>
    <row r="175" spans="14:15" s="560" customFormat="1" x14ac:dyDescent="0.25">
      <c r="N175" s="1332"/>
      <c r="O175" s="1332"/>
    </row>
    <row r="176" spans="14:15" s="560" customFormat="1" x14ac:dyDescent="0.25">
      <c r="N176" s="1332"/>
      <c r="O176" s="1332"/>
    </row>
    <row r="177" spans="14:15" s="560" customFormat="1" x14ac:dyDescent="0.25">
      <c r="N177" s="1332"/>
      <c r="O177" s="1332"/>
    </row>
    <row r="178" spans="14:15" s="560" customFormat="1" x14ac:dyDescent="0.25">
      <c r="N178" s="1332"/>
      <c r="O178" s="1332"/>
    </row>
    <row r="179" spans="14:15" s="560" customFormat="1" x14ac:dyDescent="0.25">
      <c r="N179" s="1332"/>
      <c r="O179" s="1332"/>
    </row>
    <row r="180" spans="14:15" s="560" customFormat="1" x14ac:dyDescent="0.25">
      <c r="N180" s="1332"/>
      <c r="O180" s="1332"/>
    </row>
    <row r="181" spans="14:15" s="560" customFormat="1" x14ac:dyDescent="0.25">
      <c r="N181" s="1332"/>
      <c r="O181" s="1332"/>
    </row>
    <row r="182" spans="14:15" s="560" customFormat="1" x14ac:dyDescent="0.25">
      <c r="N182" s="1332"/>
      <c r="O182" s="1332"/>
    </row>
    <row r="183" spans="14:15" s="560" customFormat="1" x14ac:dyDescent="0.25">
      <c r="N183" s="1332"/>
      <c r="O183" s="1332"/>
    </row>
    <row r="184" spans="14:15" s="560" customFormat="1" x14ac:dyDescent="0.25">
      <c r="N184" s="1332"/>
      <c r="O184" s="1332"/>
    </row>
    <row r="185" spans="14:15" s="560" customFormat="1" x14ac:dyDescent="0.25">
      <c r="N185" s="1332"/>
      <c r="O185" s="1332"/>
    </row>
    <row r="186" spans="14:15" s="560" customFormat="1" x14ac:dyDescent="0.25">
      <c r="N186" s="1332"/>
      <c r="O186" s="1332"/>
    </row>
    <row r="187" spans="14:15" s="560" customFormat="1" x14ac:dyDescent="0.25">
      <c r="N187" s="1332"/>
      <c r="O187" s="1332"/>
    </row>
    <row r="188" spans="14:15" s="560" customFormat="1" x14ac:dyDescent="0.25">
      <c r="N188" s="1332"/>
      <c r="O188" s="1332"/>
    </row>
    <row r="189" spans="14:15" s="560" customFormat="1" x14ac:dyDescent="0.25">
      <c r="N189" s="1332"/>
      <c r="O189" s="1332"/>
    </row>
    <row r="190" spans="14:15" s="560" customFormat="1" x14ac:dyDescent="0.25">
      <c r="N190" s="1332"/>
      <c r="O190" s="1332"/>
    </row>
    <row r="191" spans="14:15" s="560" customFormat="1" x14ac:dyDescent="0.25">
      <c r="N191" s="1332"/>
      <c r="O191" s="1332"/>
    </row>
    <row r="192" spans="14:15" s="560" customFormat="1" x14ac:dyDescent="0.25">
      <c r="N192" s="1332"/>
      <c r="O192" s="1332"/>
    </row>
    <row r="193" spans="14:15" s="560" customFormat="1" x14ac:dyDescent="0.25">
      <c r="N193" s="1332"/>
      <c r="O193" s="1332"/>
    </row>
    <row r="194" spans="14:15" s="560" customFormat="1" x14ac:dyDescent="0.25">
      <c r="N194" s="1332"/>
      <c r="O194" s="1332"/>
    </row>
    <row r="195" spans="14:15" s="560" customFormat="1" x14ac:dyDescent="0.25">
      <c r="N195" s="1332"/>
      <c r="O195" s="1332"/>
    </row>
    <row r="196" spans="14:15" s="560" customFormat="1" x14ac:dyDescent="0.25">
      <c r="N196" s="1332"/>
      <c r="O196" s="1332"/>
    </row>
    <row r="197" spans="14:15" s="560" customFormat="1" x14ac:dyDescent="0.25">
      <c r="N197" s="1332"/>
      <c r="O197" s="1332"/>
    </row>
    <row r="198" spans="14:15" s="560" customFormat="1" x14ac:dyDescent="0.25">
      <c r="N198" s="1332"/>
      <c r="O198" s="1332"/>
    </row>
    <row r="199" spans="14:15" s="560" customFormat="1" x14ac:dyDescent="0.25">
      <c r="N199" s="1332"/>
      <c r="O199" s="1332"/>
    </row>
    <row r="200" spans="14:15" s="560" customFormat="1" x14ac:dyDescent="0.25">
      <c r="N200" s="1332"/>
      <c r="O200" s="1332"/>
    </row>
    <row r="201" spans="14:15" s="560" customFormat="1" x14ac:dyDescent="0.25">
      <c r="N201" s="1332"/>
      <c r="O201" s="1332"/>
    </row>
    <row r="202" spans="14:15" s="560" customFormat="1" x14ac:dyDescent="0.25">
      <c r="N202" s="1332"/>
      <c r="O202" s="1332"/>
    </row>
    <row r="203" spans="14:15" s="560" customFormat="1" x14ac:dyDescent="0.25">
      <c r="N203" s="1332"/>
      <c r="O203" s="1332"/>
    </row>
    <row r="204" spans="14:15" s="560" customFormat="1" x14ac:dyDescent="0.25">
      <c r="N204" s="1332"/>
      <c r="O204" s="1332"/>
    </row>
    <row r="205" spans="14:15" s="560" customFormat="1" x14ac:dyDescent="0.25">
      <c r="N205" s="1332"/>
      <c r="O205" s="1332"/>
    </row>
    <row r="206" spans="14:15" s="560" customFormat="1" x14ac:dyDescent="0.25">
      <c r="N206" s="1332"/>
      <c r="O206" s="1332"/>
    </row>
    <row r="207" spans="14:15" s="560" customFormat="1" x14ac:dyDescent="0.25">
      <c r="N207" s="1332"/>
      <c r="O207" s="1332"/>
    </row>
    <row r="208" spans="14:15" s="560" customFormat="1" x14ac:dyDescent="0.25">
      <c r="N208" s="1332"/>
      <c r="O208" s="1332"/>
    </row>
    <row r="209" spans="14:15" s="560" customFormat="1" x14ac:dyDescent="0.25">
      <c r="N209" s="1332"/>
      <c r="O209" s="1332"/>
    </row>
    <row r="210" spans="14:15" s="560" customFormat="1" x14ac:dyDescent="0.25">
      <c r="N210" s="1332"/>
      <c r="O210" s="1332"/>
    </row>
    <row r="211" spans="14:15" s="560" customFormat="1" x14ac:dyDescent="0.25">
      <c r="N211" s="1332"/>
      <c r="O211" s="1332"/>
    </row>
    <row r="212" spans="14:15" s="560" customFormat="1" x14ac:dyDescent="0.25">
      <c r="N212" s="1332"/>
      <c r="O212" s="1332"/>
    </row>
    <row r="213" spans="14:15" s="560" customFormat="1" x14ac:dyDescent="0.25">
      <c r="N213" s="1332"/>
      <c r="O213" s="1332"/>
    </row>
    <row r="214" spans="14:15" s="560" customFormat="1" x14ac:dyDescent="0.25">
      <c r="N214" s="1332"/>
      <c r="O214" s="1332"/>
    </row>
    <row r="215" spans="14:15" s="560" customFormat="1" x14ac:dyDescent="0.25">
      <c r="N215" s="1332"/>
      <c r="O215" s="1332"/>
    </row>
    <row r="216" spans="14:15" s="560" customFormat="1" x14ac:dyDescent="0.25">
      <c r="N216" s="1332"/>
      <c r="O216" s="1332"/>
    </row>
    <row r="217" spans="14:15" s="560" customFormat="1" x14ac:dyDescent="0.25">
      <c r="N217" s="1332"/>
      <c r="O217" s="1332"/>
    </row>
    <row r="218" spans="14:15" s="560" customFormat="1" x14ac:dyDescent="0.25">
      <c r="N218" s="1332"/>
      <c r="O218" s="1332"/>
    </row>
    <row r="219" spans="14:15" s="560" customFormat="1" x14ac:dyDescent="0.25">
      <c r="N219" s="1332"/>
      <c r="O219" s="1332"/>
    </row>
    <row r="220" spans="14:15" s="560" customFormat="1" x14ac:dyDescent="0.25">
      <c r="N220" s="1332"/>
      <c r="O220" s="1332"/>
    </row>
    <row r="221" spans="14:15" s="560" customFormat="1" x14ac:dyDescent="0.25">
      <c r="N221" s="1332"/>
      <c r="O221" s="1332"/>
    </row>
    <row r="222" spans="14:15" s="560" customFormat="1" x14ac:dyDescent="0.25">
      <c r="N222" s="1332"/>
      <c r="O222" s="1332"/>
    </row>
    <row r="223" spans="14:15" s="560" customFormat="1" x14ac:dyDescent="0.25">
      <c r="N223" s="1332"/>
      <c r="O223" s="1332"/>
    </row>
    <row r="224" spans="14:15" s="560" customFormat="1" x14ac:dyDescent="0.25">
      <c r="N224" s="1332"/>
      <c r="O224" s="1332"/>
    </row>
    <row r="225" spans="14:15" s="560" customFormat="1" x14ac:dyDescent="0.25">
      <c r="N225" s="1332"/>
      <c r="O225" s="1332"/>
    </row>
    <row r="226" spans="14:15" s="560" customFormat="1" x14ac:dyDescent="0.25">
      <c r="N226" s="1332"/>
      <c r="O226" s="1332"/>
    </row>
    <row r="227" spans="14:15" s="560" customFormat="1" x14ac:dyDescent="0.25">
      <c r="N227" s="1332"/>
      <c r="O227" s="1332"/>
    </row>
    <row r="228" spans="14:15" s="560" customFormat="1" x14ac:dyDescent="0.25">
      <c r="N228" s="1332"/>
      <c r="O228" s="1332"/>
    </row>
    <row r="229" spans="14:15" s="560" customFormat="1" x14ac:dyDescent="0.25">
      <c r="N229" s="1332"/>
      <c r="O229" s="1332"/>
    </row>
    <row r="230" spans="14:15" s="560" customFormat="1" x14ac:dyDescent="0.25">
      <c r="N230" s="1332"/>
      <c r="O230" s="1332"/>
    </row>
    <row r="231" spans="14:15" s="560" customFormat="1" x14ac:dyDescent="0.25">
      <c r="N231" s="1332"/>
      <c r="O231" s="1332"/>
    </row>
    <row r="232" spans="14:15" s="560" customFormat="1" x14ac:dyDescent="0.25">
      <c r="N232" s="1332"/>
      <c r="O232" s="1332"/>
    </row>
    <row r="233" spans="14:15" s="560" customFormat="1" x14ac:dyDescent="0.25">
      <c r="N233" s="1332"/>
      <c r="O233" s="1332"/>
    </row>
    <row r="234" spans="14:15" s="560" customFormat="1" x14ac:dyDescent="0.25">
      <c r="N234" s="1332"/>
      <c r="O234" s="1332"/>
    </row>
    <row r="235" spans="14:15" s="560" customFormat="1" x14ac:dyDescent="0.25">
      <c r="N235" s="1332"/>
      <c r="O235" s="1332"/>
    </row>
    <row r="236" spans="14:15" s="560" customFormat="1" x14ac:dyDescent="0.25">
      <c r="N236" s="1332"/>
      <c r="O236" s="1332"/>
    </row>
    <row r="237" spans="14:15" s="560" customFormat="1" x14ac:dyDescent="0.25">
      <c r="N237" s="1332"/>
      <c r="O237" s="1332"/>
    </row>
    <row r="238" spans="14:15" s="560" customFormat="1" x14ac:dyDescent="0.25">
      <c r="N238" s="1332"/>
      <c r="O238" s="1332"/>
    </row>
    <row r="239" spans="14:15" s="560" customFormat="1" x14ac:dyDescent="0.25">
      <c r="N239" s="1332"/>
      <c r="O239" s="1332"/>
    </row>
    <row r="240" spans="14:15" s="560" customFormat="1" x14ac:dyDescent="0.25">
      <c r="N240" s="1332"/>
      <c r="O240" s="1332"/>
    </row>
    <row r="241" spans="14:15" s="560" customFormat="1" x14ac:dyDescent="0.25">
      <c r="N241" s="1332"/>
      <c r="O241" s="1332"/>
    </row>
    <row r="242" spans="14:15" s="560" customFormat="1" x14ac:dyDescent="0.25">
      <c r="N242" s="1332"/>
      <c r="O242" s="1332"/>
    </row>
    <row r="243" spans="14:15" s="560" customFormat="1" x14ac:dyDescent="0.25">
      <c r="N243" s="1332"/>
      <c r="O243" s="1332"/>
    </row>
    <row r="244" spans="14:15" s="560" customFormat="1" x14ac:dyDescent="0.25">
      <c r="N244" s="1332"/>
      <c r="O244" s="1332"/>
    </row>
    <row r="245" spans="14:15" s="560" customFormat="1" x14ac:dyDescent="0.25">
      <c r="N245" s="1332"/>
      <c r="O245" s="1332"/>
    </row>
    <row r="246" spans="14:15" s="560" customFormat="1" x14ac:dyDescent="0.25">
      <c r="N246" s="1332"/>
      <c r="O246" s="1332"/>
    </row>
    <row r="247" spans="14:15" s="560" customFormat="1" x14ac:dyDescent="0.25">
      <c r="N247" s="1332"/>
      <c r="O247" s="1332"/>
    </row>
    <row r="248" spans="14:15" s="560" customFormat="1" x14ac:dyDescent="0.25">
      <c r="N248" s="1332"/>
      <c r="O248" s="1332"/>
    </row>
    <row r="249" spans="14:15" s="560" customFormat="1" x14ac:dyDescent="0.25">
      <c r="N249" s="1332"/>
      <c r="O249" s="1332"/>
    </row>
    <row r="250" spans="14:15" s="560" customFormat="1" x14ac:dyDescent="0.25">
      <c r="N250" s="1332"/>
      <c r="O250" s="1332"/>
    </row>
    <row r="251" spans="14:15" s="560" customFormat="1" x14ac:dyDescent="0.25">
      <c r="N251" s="1332"/>
      <c r="O251" s="1332"/>
    </row>
    <row r="252" spans="14:15" s="560" customFormat="1" x14ac:dyDescent="0.25">
      <c r="N252" s="1332"/>
      <c r="O252" s="1332"/>
    </row>
    <row r="253" spans="14:15" s="560" customFormat="1" x14ac:dyDescent="0.25">
      <c r="N253" s="1332"/>
      <c r="O253" s="1332"/>
    </row>
    <row r="254" spans="14:15" s="560" customFormat="1" x14ac:dyDescent="0.25">
      <c r="N254" s="1332"/>
      <c r="O254" s="1332"/>
    </row>
    <row r="255" spans="14:15" s="560" customFormat="1" x14ac:dyDescent="0.25">
      <c r="N255" s="1332"/>
      <c r="O255" s="1332"/>
    </row>
    <row r="256" spans="14:15" s="560" customFormat="1" x14ac:dyDescent="0.25">
      <c r="N256" s="1332"/>
      <c r="O256" s="1332"/>
    </row>
    <row r="257" spans="14:15" s="560" customFormat="1" x14ac:dyDescent="0.25">
      <c r="N257" s="1332"/>
      <c r="O257" s="1332"/>
    </row>
    <row r="258" spans="14:15" s="560" customFormat="1" x14ac:dyDescent="0.25">
      <c r="N258" s="1332"/>
      <c r="O258" s="1332"/>
    </row>
    <row r="259" spans="14:15" s="560" customFormat="1" x14ac:dyDescent="0.25">
      <c r="N259" s="1332"/>
      <c r="O259" s="1332"/>
    </row>
    <row r="260" spans="14:15" s="560" customFormat="1" x14ac:dyDescent="0.25">
      <c r="N260" s="1332"/>
      <c r="O260" s="1332"/>
    </row>
    <row r="261" spans="14:15" s="560" customFormat="1" x14ac:dyDescent="0.25">
      <c r="N261" s="1332"/>
      <c r="O261" s="1332"/>
    </row>
    <row r="262" spans="14:15" s="560" customFormat="1" x14ac:dyDescent="0.25">
      <c r="N262" s="1332"/>
      <c r="O262" s="1332"/>
    </row>
    <row r="263" spans="14:15" s="560" customFormat="1" x14ac:dyDescent="0.25">
      <c r="N263" s="1332"/>
      <c r="O263" s="1332"/>
    </row>
    <row r="264" spans="14:15" s="560" customFormat="1" x14ac:dyDescent="0.25">
      <c r="N264" s="1332"/>
      <c r="O264" s="1332"/>
    </row>
    <row r="265" spans="14:15" s="560" customFormat="1" x14ac:dyDescent="0.25">
      <c r="N265" s="1332"/>
      <c r="O265" s="1332"/>
    </row>
    <row r="266" spans="14:15" s="560" customFormat="1" x14ac:dyDescent="0.25">
      <c r="N266" s="1332"/>
      <c r="O266" s="1332"/>
    </row>
    <row r="267" spans="14:15" s="560" customFormat="1" x14ac:dyDescent="0.25">
      <c r="N267" s="1332"/>
      <c r="O267" s="1332"/>
    </row>
    <row r="268" spans="14:15" s="560" customFormat="1" x14ac:dyDescent="0.25">
      <c r="N268" s="1332"/>
      <c r="O268" s="1332"/>
    </row>
    <row r="269" spans="14:15" s="560" customFormat="1" x14ac:dyDescent="0.25">
      <c r="N269" s="1332"/>
      <c r="O269" s="1332"/>
    </row>
    <row r="270" spans="14:15" s="560" customFormat="1" x14ac:dyDescent="0.25">
      <c r="N270" s="1332"/>
      <c r="O270" s="1332"/>
    </row>
    <row r="271" spans="14:15" s="560" customFormat="1" x14ac:dyDescent="0.25">
      <c r="N271" s="1332"/>
      <c r="O271" s="1332"/>
    </row>
    <row r="272" spans="14:15" s="560" customFormat="1" x14ac:dyDescent="0.25">
      <c r="N272" s="1332"/>
      <c r="O272" s="1332"/>
    </row>
    <row r="273" spans="14:15" s="560" customFormat="1" x14ac:dyDescent="0.25">
      <c r="N273" s="1332"/>
      <c r="O273" s="1332"/>
    </row>
    <row r="274" spans="14:15" s="560" customFormat="1" x14ac:dyDescent="0.25">
      <c r="N274" s="1332"/>
      <c r="O274" s="1332"/>
    </row>
    <row r="275" spans="14:15" s="560" customFormat="1" x14ac:dyDescent="0.25">
      <c r="N275" s="1332"/>
      <c r="O275" s="1332"/>
    </row>
    <row r="276" spans="14:15" s="560" customFormat="1" x14ac:dyDescent="0.25">
      <c r="N276" s="1332"/>
      <c r="O276" s="1332"/>
    </row>
    <row r="277" spans="14:15" s="560" customFormat="1" x14ac:dyDescent="0.25">
      <c r="N277" s="1332"/>
      <c r="O277" s="1332"/>
    </row>
    <row r="278" spans="14:15" s="560" customFormat="1" x14ac:dyDescent="0.25">
      <c r="N278" s="1332"/>
      <c r="O278" s="1332"/>
    </row>
    <row r="279" spans="14:15" s="560" customFormat="1" x14ac:dyDescent="0.25">
      <c r="N279" s="1332"/>
      <c r="O279" s="1332"/>
    </row>
    <row r="280" spans="14:15" s="560" customFormat="1" x14ac:dyDescent="0.25">
      <c r="N280" s="1332"/>
      <c r="O280" s="1332"/>
    </row>
    <row r="281" spans="14:15" s="560" customFormat="1" x14ac:dyDescent="0.25">
      <c r="N281" s="1332"/>
      <c r="O281" s="1332"/>
    </row>
    <row r="282" spans="14:15" s="560" customFormat="1" x14ac:dyDescent="0.25">
      <c r="N282" s="1332"/>
      <c r="O282" s="1332"/>
    </row>
    <row r="283" spans="14:15" s="560" customFormat="1" x14ac:dyDescent="0.25">
      <c r="N283" s="1332"/>
      <c r="O283" s="1332"/>
    </row>
    <row r="284" spans="14:15" s="560" customFormat="1" x14ac:dyDescent="0.25">
      <c r="N284" s="1332"/>
      <c r="O284" s="1332"/>
    </row>
    <row r="285" spans="14:15" s="560" customFormat="1" x14ac:dyDescent="0.25">
      <c r="N285" s="1332"/>
      <c r="O285" s="1332"/>
    </row>
    <row r="286" spans="14:15" s="560" customFormat="1" x14ac:dyDescent="0.25">
      <c r="N286" s="1332"/>
      <c r="O286" s="1332"/>
    </row>
    <row r="287" spans="14:15" s="560" customFormat="1" x14ac:dyDescent="0.25">
      <c r="N287" s="1332"/>
      <c r="O287" s="1332"/>
    </row>
    <row r="288" spans="14:15" s="560" customFormat="1" x14ac:dyDescent="0.25">
      <c r="N288" s="1332"/>
      <c r="O288" s="1332"/>
    </row>
    <row r="289" spans="14:15" s="560" customFormat="1" x14ac:dyDescent="0.25">
      <c r="N289" s="1332"/>
      <c r="O289" s="1332"/>
    </row>
    <row r="290" spans="14:15" s="560" customFormat="1" x14ac:dyDescent="0.25">
      <c r="N290" s="1332"/>
      <c r="O290" s="1332"/>
    </row>
    <row r="291" spans="14:15" s="560" customFormat="1" x14ac:dyDescent="0.25">
      <c r="N291" s="1332"/>
      <c r="O291" s="1332"/>
    </row>
    <row r="292" spans="14:15" s="560" customFormat="1" x14ac:dyDescent="0.25">
      <c r="N292" s="1332"/>
      <c r="O292" s="1332"/>
    </row>
    <row r="293" spans="14:15" s="560" customFormat="1" x14ac:dyDescent="0.25">
      <c r="N293" s="1332"/>
      <c r="O293" s="1332"/>
    </row>
    <row r="294" spans="14:15" s="560" customFormat="1" x14ac:dyDescent="0.25">
      <c r="N294" s="1332"/>
      <c r="O294" s="1332"/>
    </row>
    <row r="295" spans="14:15" s="560" customFormat="1" x14ac:dyDescent="0.25">
      <c r="N295" s="1332"/>
      <c r="O295" s="1332"/>
    </row>
    <row r="296" spans="14:15" s="560" customFormat="1" x14ac:dyDescent="0.25">
      <c r="N296" s="1332"/>
      <c r="O296" s="1332"/>
    </row>
    <row r="297" spans="14:15" s="560" customFormat="1" x14ac:dyDescent="0.25">
      <c r="N297" s="1332"/>
      <c r="O297" s="1332"/>
    </row>
    <row r="298" spans="14:15" s="560" customFormat="1" x14ac:dyDescent="0.25">
      <c r="N298" s="1332"/>
      <c r="O298" s="1332"/>
    </row>
    <row r="299" spans="14:15" s="560" customFormat="1" x14ac:dyDescent="0.25">
      <c r="N299" s="1332"/>
      <c r="O299" s="1332"/>
    </row>
    <row r="300" spans="14:15" s="560" customFormat="1" x14ac:dyDescent="0.25">
      <c r="N300" s="1332"/>
      <c r="O300" s="1332"/>
    </row>
    <row r="301" spans="14:15" s="560" customFormat="1" x14ac:dyDescent="0.25">
      <c r="N301" s="1332"/>
      <c r="O301" s="1332"/>
    </row>
  </sheetData>
  <sheetProtection algorithmName="SHA-512" hashValue="AOCnASjiVsVnfReiqgIUFq70TtKhs/Su1HCO3pnZp+n/aJ83qKMWwsVjXmuzjt7ftnapEomrrxdXZrp3+uatlw==" saltValue="lNTgZWxKYOWadTA7ZvZWCQ==" spinCount="100000" sheet="1" objects="1" scenarios="1" autoFilter="0"/>
  <mergeCells count="17">
    <mergeCell ref="C14:E14"/>
    <mergeCell ref="B2:B4"/>
    <mergeCell ref="B11:D12"/>
    <mergeCell ref="F11:F12"/>
    <mergeCell ref="B13:D13"/>
    <mergeCell ref="B16:C16"/>
    <mergeCell ref="B17:C17"/>
    <mergeCell ref="B18:C18"/>
    <mergeCell ref="B19:C19"/>
    <mergeCell ref="B20:C20"/>
    <mergeCell ref="B26:H26"/>
    <mergeCell ref="E21:G21"/>
    <mergeCell ref="B22:C22"/>
    <mergeCell ref="E22:G24"/>
    <mergeCell ref="B23:C23"/>
    <mergeCell ref="B24:C24"/>
    <mergeCell ref="B21:C21"/>
  </mergeCells>
  <dataValidations count="1">
    <dataValidation type="list" allowBlank="1" showInputMessage="1" showErrorMessage="1" sqref="D22:D24" xr:uid="{A81B9738-FC0D-426D-ADAB-A35462EF9A86}">
      <formula1>"Select…,per hour,per child,lump sum"</formula1>
    </dataValidation>
  </dataValidations>
  <hyperlinks>
    <hyperlink ref="B2" r:id="rId1" display="mailto:schoolfinanceteam@derby.gov.uk" xr:uid="{24C08BD5-A2B7-4E9B-9B0E-23005D30E659}"/>
  </hyperlinks>
  <pageMargins left="0.7" right="0.7" top="0.75" bottom="0.75" header="0.3" footer="0.3"/>
  <pageSetup paperSize="9" scale="42"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0761D1F-9396-4E57-893D-A8E6790E731B}">
          <x14:formula1>
            <xm:f>'PVI Provider Lookup'!$A$6:$A$163</xm:f>
          </x14:formula1>
          <xm:sqref>B13:D13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pageSetUpPr fitToPage="1"/>
  </sheetPr>
  <dimension ref="B1:U132"/>
  <sheetViews>
    <sheetView showGridLines="0" showRowColHeaders="0" zoomScale="80" zoomScaleNormal="80" workbookViewId="0">
      <selection activeCell="B11" sqref="B11:D11"/>
    </sheetView>
  </sheetViews>
  <sheetFormatPr defaultColWidth="9.109375" defaultRowHeight="13.2" x14ac:dyDescent="0.25"/>
  <cols>
    <col min="1" max="1" width="8.5546875" style="127" customWidth="1"/>
    <col min="2" max="2" width="59.6640625" style="127" customWidth="1"/>
    <col min="3" max="3" width="35.6640625" style="127" customWidth="1"/>
    <col min="4" max="7" width="16.6640625" style="127" customWidth="1"/>
    <col min="8" max="10" width="20.6640625" style="128" customWidth="1"/>
    <col min="11" max="11" width="5.44140625" style="127" customWidth="1"/>
    <col min="12" max="12" width="11" style="127" customWidth="1"/>
    <col min="13" max="13" width="8.5546875" style="127" customWidth="1"/>
    <col min="14" max="14" width="7" style="127" customWidth="1"/>
    <col min="15" max="15" width="4.6640625" style="127" customWidth="1"/>
    <col min="16" max="16" width="19" style="1373" customWidth="1"/>
    <col min="17" max="17" width="14.33203125" style="1373" customWidth="1"/>
    <col min="18" max="18" width="14" style="127" customWidth="1"/>
    <col min="19" max="19" width="15.88671875" style="127" customWidth="1"/>
    <col min="20" max="20" width="11" style="127" customWidth="1"/>
    <col min="21" max="21" width="12.88671875" style="127" customWidth="1"/>
    <col min="22" max="22" width="12.33203125" style="127" customWidth="1"/>
    <col min="23" max="55" width="9.109375" style="127" customWidth="1"/>
    <col min="56" max="56" width="9.33203125" style="127" customWidth="1"/>
    <col min="57" max="57" width="9.109375" style="127" customWidth="1"/>
    <col min="58" max="58" width="9.44140625" style="127" customWidth="1"/>
    <col min="59" max="16384" width="9.109375" style="127"/>
  </cols>
  <sheetData>
    <row r="1" spans="2:11" ht="13.8" thickBot="1" x14ac:dyDescent="0.3"/>
    <row r="2" spans="2:11" ht="13.2" customHeight="1" x14ac:dyDescent="0.25">
      <c r="B2" s="1410" t="s">
        <v>159</v>
      </c>
      <c r="C2" s="119"/>
      <c r="H2" s="127"/>
      <c r="I2" s="127"/>
      <c r="J2" s="127"/>
    </row>
    <row r="3" spans="2:11" x14ac:dyDescent="0.25">
      <c r="B3" s="1411"/>
      <c r="H3" s="127"/>
      <c r="I3" s="127"/>
      <c r="J3" s="127"/>
    </row>
    <row r="4" spans="2:11" ht="13.8" thickBot="1" x14ac:dyDescent="0.3">
      <c r="B4" s="1412"/>
      <c r="F4" s="128"/>
      <c r="G4" s="128"/>
    </row>
    <row r="5" spans="2:11" x14ac:dyDescent="0.25">
      <c r="B5" s="567"/>
      <c r="F5" s="128"/>
      <c r="G5" s="128"/>
    </row>
    <row r="6" spans="2:11" ht="13.8" thickBot="1" x14ac:dyDescent="0.3"/>
    <row r="7" spans="2:11" ht="33.75" customHeight="1" thickBot="1" x14ac:dyDescent="0.3">
      <c r="B7" s="565" t="s">
        <v>212</v>
      </c>
      <c r="C7" s="1391"/>
      <c r="D7" s="1392"/>
    </row>
    <row r="8" spans="2:11" ht="33.75" customHeight="1" thickBot="1" x14ac:dyDescent="0.3">
      <c r="B8" s="564"/>
      <c r="C8" s="564"/>
      <c r="D8" s="564"/>
    </row>
    <row r="9" spans="2:11" ht="30.75" customHeight="1" x14ac:dyDescent="0.25">
      <c r="B9" s="1399" t="s">
        <v>193</v>
      </c>
      <c r="C9" s="1400"/>
      <c r="D9" s="1401"/>
      <c r="E9" s="129"/>
      <c r="F9" s="1405" t="s">
        <v>162</v>
      </c>
      <c r="G9" s="1457">
        <f>'Schools Summary'!F12</f>
        <v>12345</v>
      </c>
      <c r="H9" s="169"/>
      <c r="I9" s="169"/>
      <c r="J9" s="170"/>
      <c r="K9" s="138"/>
    </row>
    <row r="10" spans="2:11" ht="33" customHeight="1" thickBot="1" x14ac:dyDescent="0.3">
      <c r="B10" s="1441"/>
      <c r="C10" s="1442"/>
      <c r="D10" s="1443"/>
      <c r="F10" s="1406"/>
      <c r="G10" s="1458"/>
      <c r="H10" s="146"/>
      <c r="I10" s="155"/>
      <c r="J10" s="561"/>
      <c r="K10" s="138"/>
    </row>
    <row r="11" spans="2:11" ht="39.9" customHeight="1" thickBot="1" x14ac:dyDescent="0.3">
      <c r="B11" s="1447" t="str">
        <f>IF('Schools Summary'!F12=12345,"",'Schools Summary'!B12)</f>
        <v/>
      </c>
      <c r="C11" s="1448"/>
      <c r="D11" s="1449"/>
      <c r="E11" s="157"/>
      <c r="G11" s="386"/>
      <c r="H11" s="146"/>
      <c r="I11" s="155"/>
      <c r="J11" s="561"/>
      <c r="K11" s="138"/>
    </row>
    <row r="12" spans="2:11" ht="15.75" customHeight="1" x14ac:dyDescent="0.25">
      <c r="B12" s="131"/>
      <c r="J12" s="1337"/>
      <c r="K12" s="132"/>
    </row>
    <row r="13" spans="2:11" ht="15.75" customHeight="1" x14ac:dyDescent="0.25">
      <c r="B13" s="131"/>
      <c r="J13" s="1337"/>
    </row>
    <row r="14" spans="2:11" ht="15.75" customHeight="1" x14ac:dyDescent="0.25">
      <c r="B14" s="131"/>
      <c r="J14" s="1337"/>
    </row>
    <row r="15" spans="2:11" ht="13.8" thickBot="1" x14ac:dyDescent="0.3">
      <c r="B15" s="171"/>
      <c r="J15" s="1337"/>
    </row>
    <row r="16" spans="2:11" x14ac:dyDescent="0.25">
      <c r="B16" s="172"/>
      <c r="C16" s="173"/>
      <c r="D16" s="173"/>
      <c r="E16" s="173"/>
      <c r="F16" s="173"/>
      <c r="G16" s="173"/>
      <c r="H16" s="174"/>
      <c r="I16" s="174"/>
      <c r="J16" s="575"/>
    </row>
    <row r="17" spans="2:21" s="123" customFormat="1" ht="54.75" customHeight="1" x14ac:dyDescent="0.25">
      <c r="B17" s="175" t="s">
        <v>213</v>
      </c>
      <c r="C17" s="1345" t="s">
        <v>214</v>
      </c>
      <c r="D17" s="266" t="s">
        <v>215</v>
      </c>
      <c r="E17" s="266" t="s">
        <v>216</v>
      </c>
      <c r="F17" s="266" t="s">
        <v>217</v>
      </c>
      <c r="G17" s="1346" t="s">
        <v>218</v>
      </c>
      <c r="H17" s="1347" t="s">
        <v>219</v>
      </c>
      <c r="I17" s="267" t="s">
        <v>220</v>
      </c>
      <c r="J17" s="1348" t="s">
        <v>221</v>
      </c>
      <c r="P17" s="1374"/>
      <c r="Q17" s="1374"/>
    </row>
    <row r="18" spans="2:21" ht="27" customHeight="1" x14ac:dyDescent="0.25">
      <c r="B18" s="1451" t="s">
        <v>222</v>
      </c>
      <c r="C18" s="1349" t="s">
        <v>223</v>
      </c>
      <c r="D18" s="268">
        <v>3562</v>
      </c>
      <c r="E18" s="269"/>
      <c r="F18" s="269"/>
      <c r="G18" s="270">
        <f>VLOOKUP($G$9,'APT Adjusted Factors'!E:BO,14,FALSE)</f>
        <v>0</v>
      </c>
      <c r="H18" s="1350">
        <f>G18*D18</f>
        <v>0</v>
      </c>
      <c r="I18" s="271">
        <v>0.12</v>
      </c>
      <c r="J18" s="272">
        <f>D18*G18*I18</f>
        <v>0</v>
      </c>
    </row>
    <row r="19" spans="2:21" ht="27" customHeight="1" x14ac:dyDescent="0.25">
      <c r="B19" s="1452"/>
      <c r="C19" s="1349" t="s">
        <v>224</v>
      </c>
      <c r="D19" s="269"/>
      <c r="E19" s="273">
        <v>5022</v>
      </c>
      <c r="F19" s="269"/>
      <c r="G19" s="270">
        <f>VLOOKUP($G$9,'APT Adjusted Factors'!E:BO,18,FALSE)</f>
        <v>0</v>
      </c>
      <c r="H19" s="1350">
        <f>G19*E19</f>
        <v>0</v>
      </c>
      <c r="I19" s="271">
        <v>9.7000000000000003E-2</v>
      </c>
      <c r="J19" s="272">
        <f>E19*G19*I19</f>
        <v>0</v>
      </c>
      <c r="P19" s="1375" t="s">
        <v>225</v>
      </c>
      <c r="Q19" s="1376"/>
    </row>
    <row r="20" spans="2:21" ht="27" customHeight="1" x14ac:dyDescent="0.25">
      <c r="B20" s="1453"/>
      <c r="C20" s="1349" t="s">
        <v>226</v>
      </c>
      <c r="D20" s="269"/>
      <c r="E20" s="269"/>
      <c r="F20" s="273">
        <v>5661</v>
      </c>
      <c r="G20" s="270">
        <f>VLOOKUP($G$9,'APT Adjusted Factors'!E:BO,19,FALSE)</f>
        <v>0</v>
      </c>
      <c r="H20" s="1350">
        <f>G20*F20</f>
        <v>0</v>
      </c>
      <c r="I20" s="271">
        <v>8.6300000000000002E-2</v>
      </c>
      <c r="J20" s="272">
        <f>F20*G20*I20</f>
        <v>0</v>
      </c>
      <c r="P20" s="1376" t="s">
        <v>227</v>
      </c>
      <c r="Q20" s="1376" t="s">
        <v>228</v>
      </c>
    </row>
    <row r="21" spans="2:21" ht="20.100000000000001" customHeight="1" x14ac:dyDescent="0.25">
      <c r="B21" s="176"/>
      <c r="C21" s="1351"/>
      <c r="D21" s="1352"/>
      <c r="E21" s="1352"/>
      <c r="F21" s="1353" t="s">
        <v>229</v>
      </c>
      <c r="G21" s="287">
        <f>SUM(G18:G20)</f>
        <v>0</v>
      </c>
      <c r="H21" s="285">
        <f>SUM(H18:H20)</f>
        <v>0</v>
      </c>
      <c r="I21" s="286"/>
      <c r="J21" s="1354">
        <f>SUM(J18:J20)</f>
        <v>0</v>
      </c>
      <c r="L21" s="128"/>
      <c r="M21" s="128"/>
      <c r="N21" s="128"/>
      <c r="O21" s="128"/>
      <c r="P21" s="1377">
        <f>_xlfn.XLOOKUP(G9,'Summary for Prints'!A:A,'Summary for Prints'!I:I,0,0)+_xlfn.XLOOKUP(G9,'Summary for Prints'!A:A,'Summary for Prints'!J:J,0,0)+_xlfn.XLOOKUP(G9,'Summary for Prints'!A:A,'Summary for Prints'!K:K,0,0)</f>
        <v>0</v>
      </c>
      <c r="Q21" s="1378">
        <f>P21-H21</f>
        <v>0</v>
      </c>
    </row>
    <row r="22" spans="2:21" ht="12.75" customHeight="1" x14ac:dyDescent="0.25">
      <c r="B22" s="1462"/>
      <c r="C22" s="1463"/>
      <c r="D22" s="1463"/>
      <c r="E22" s="1463"/>
      <c r="F22" s="1463"/>
      <c r="G22" s="1463"/>
      <c r="H22" s="1464"/>
      <c r="I22" s="177"/>
      <c r="J22" s="178"/>
      <c r="L22" s="128"/>
    </row>
    <row r="23" spans="2:21" ht="36" customHeight="1" x14ac:dyDescent="0.25">
      <c r="B23" s="179" t="s">
        <v>230</v>
      </c>
      <c r="C23" s="180" t="s">
        <v>223</v>
      </c>
      <c r="D23" s="274">
        <f>-'De-del'!Q8</f>
        <v>-73.457600000000014</v>
      </c>
      <c r="E23" s="269"/>
      <c r="F23" s="269"/>
      <c r="G23" s="275">
        <f>F73</f>
        <v>0</v>
      </c>
      <c r="H23" s="276">
        <f>G23*D23</f>
        <v>0</v>
      </c>
      <c r="I23" s="239"/>
      <c r="J23" s="238"/>
    </row>
    <row r="24" spans="2:21" ht="36" customHeight="1" x14ac:dyDescent="0.25">
      <c r="B24" s="181"/>
      <c r="C24" s="182" t="s">
        <v>231</v>
      </c>
      <c r="D24" s="277"/>
      <c r="E24" s="278">
        <f>-'De-del'!R9</f>
        <v>-62.277600000000007</v>
      </c>
      <c r="F24" s="278">
        <f>E24</f>
        <v>-62.277600000000007</v>
      </c>
      <c r="G24" s="279">
        <f>G73</f>
        <v>0</v>
      </c>
      <c r="H24" s="280">
        <f>G24*F24</f>
        <v>0</v>
      </c>
      <c r="I24" s="239"/>
      <c r="J24" s="238"/>
    </row>
    <row r="25" spans="2:21" ht="20.100000000000001" customHeight="1" x14ac:dyDescent="0.25">
      <c r="B25" s="183"/>
      <c r="C25" s="184"/>
      <c r="D25" s="281"/>
      <c r="E25" s="281"/>
      <c r="F25" s="282" t="s">
        <v>229</v>
      </c>
      <c r="G25" s="283">
        <f>SUM(G23:G24)</f>
        <v>0</v>
      </c>
      <c r="H25" s="284">
        <f>SUM(H23:H24)</f>
        <v>0</v>
      </c>
      <c r="I25" s="185"/>
      <c r="J25" s="186"/>
      <c r="P25" s="1377">
        <f>_xlfn.XLOOKUP($G$9,'Summary for Prints'!A:A,'Summary for Prints'!BU:BU,,0)</f>
        <v>0</v>
      </c>
      <c r="Q25" s="1378">
        <f>P25-H25</f>
        <v>0</v>
      </c>
    </row>
    <row r="26" spans="2:21" ht="52.5" customHeight="1" x14ac:dyDescent="0.25">
      <c r="B26" s="158"/>
      <c r="C26" s="1345"/>
      <c r="D26" s="1355" t="s">
        <v>215</v>
      </c>
      <c r="E26" s="1355" t="s">
        <v>232</v>
      </c>
      <c r="F26" s="1355" t="s">
        <v>233</v>
      </c>
      <c r="G26" s="1346" t="s">
        <v>234</v>
      </c>
      <c r="H26" s="288" t="s">
        <v>219</v>
      </c>
      <c r="I26" s="1356" t="s">
        <v>220</v>
      </c>
      <c r="J26" s="1348" t="s">
        <v>221</v>
      </c>
    </row>
    <row r="27" spans="2:21" ht="20.25" customHeight="1" x14ac:dyDescent="0.25">
      <c r="B27" s="1465" t="s">
        <v>235</v>
      </c>
      <c r="C27" s="7"/>
      <c r="D27" s="289"/>
      <c r="E27" s="289"/>
      <c r="F27" s="290"/>
      <c r="G27" s="290"/>
      <c r="H27" s="291"/>
      <c r="I27" s="388"/>
      <c r="J27" s="389"/>
    </row>
    <row r="28" spans="2:21" ht="27" customHeight="1" x14ac:dyDescent="0.25">
      <c r="B28" s="1466"/>
      <c r="C28" s="7" t="s">
        <v>236</v>
      </c>
      <c r="D28" s="273">
        <v>490</v>
      </c>
      <c r="E28" s="273">
        <v>490</v>
      </c>
      <c r="F28" s="270">
        <f>VLOOKUP($G$9,'APT Adjusted Factors'!$E:$BO,28,FALSE)</f>
        <v>0</v>
      </c>
      <c r="G28" s="270">
        <f>VLOOKUP($G$9,'APT Adjusted Factors'!$E:$BO,30,FALSE)</f>
        <v>0</v>
      </c>
      <c r="H28" s="292">
        <f>$D28*$F28+($E28*$G28)</f>
        <v>0</v>
      </c>
      <c r="I28" s="271">
        <v>0.35249999999999998</v>
      </c>
      <c r="J28" s="272">
        <f t="shared" ref="J28:J34" si="0">I28*H28</f>
        <v>0</v>
      </c>
      <c r="L28" s="128"/>
      <c r="M28" s="128"/>
      <c r="N28" s="128"/>
      <c r="O28" s="128"/>
      <c r="P28" s="1377">
        <f>_xlfn.XLOOKUP($G$9,'Summary for Prints'!A:A,'Summary for Prints'!L:L,,0)+_xlfn.XLOOKUP($G$9,'Summary for Prints'!A:A,'Summary for Prints'!M:M,,0)</f>
        <v>0</v>
      </c>
      <c r="Q28" s="1379">
        <f>P28-H28</f>
        <v>0</v>
      </c>
      <c r="R28" s="128"/>
      <c r="S28" s="128"/>
      <c r="U28" s="128"/>
    </row>
    <row r="29" spans="2:21" ht="27" customHeight="1" x14ac:dyDescent="0.25">
      <c r="B29" s="1466"/>
      <c r="C29" s="7" t="s">
        <v>237</v>
      </c>
      <c r="D29" s="273">
        <v>820</v>
      </c>
      <c r="E29" s="273">
        <v>1200</v>
      </c>
      <c r="F29" s="270">
        <f>VLOOKUP($G$9,'APT Adjusted Factors'!$E:$BO,29,FALSE)</f>
        <v>0</v>
      </c>
      <c r="G29" s="270">
        <f>VLOOKUP($G$9,'APT Adjusted Factors'!$E:$BO,31,FALSE)</f>
        <v>0</v>
      </c>
      <c r="H29" s="292">
        <f>$D29*$F29+($E29*$G29)</f>
        <v>0</v>
      </c>
      <c r="I29" s="271">
        <v>0.35249999999999998</v>
      </c>
      <c r="J29" s="272">
        <f t="shared" ref="J29" si="1">I29*H29</f>
        <v>0</v>
      </c>
      <c r="L29" s="128"/>
      <c r="M29" s="128"/>
      <c r="N29" s="128"/>
      <c r="O29" s="128"/>
      <c r="P29" s="1377">
        <f>_xlfn.XLOOKUP($G$9,'Summary for Prints'!A:A,'Summary for Prints'!N:N,,0)+_xlfn.XLOOKUP($G$9,'Summary for Prints'!A:A,'Summary for Prints'!O:O,,0)</f>
        <v>0</v>
      </c>
      <c r="Q29" s="1379">
        <f>P29-H29</f>
        <v>0</v>
      </c>
      <c r="R29" s="128"/>
      <c r="S29" s="128"/>
      <c r="U29" s="128"/>
    </row>
    <row r="30" spans="2:21" ht="27" customHeight="1" x14ac:dyDescent="0.25">
      <c r="B30" s="1466"/>
      <c r="C30" s="8" t="s">
        <v>238</v>
      </c>
      <c r="D30" s="273">
        <v>235</v>
      </c>
      <c r="E30" s="273">
        <v>340</v>
      </c>
      <c r="F30" s="270">
        <f>VLOOKUP($G$9,'APT Adjusted Factors'!$E:$BO,33,FALSE)</f>
        <v>0</v>
      </c>
      <c r="G30" s="270">
        <f>VLOOKUP($G$9,'APT Adjusted Factors'!$E:$BO,40,FALSE)</f>
        <v>0</v>
      </c>
      <c r="H30" s="292">
        <f t="shared" ref="H30:H35" si="2">$D30*$F30+($E30*$G30)</f>
        <v>0</v>
      </c>
      <c r="I30" s="271">
        <v>0.35249999999999998</v>
      </c>
      <c r="J30" s="272">
        <f t="shared" si="0"/>
        <v>0</v>
      </c>
      <c r="L30" s="128"/>
      <c r="M30" s="128"/>
      <c r="N30" s="128"/>
      <c r="O30" s="128"/>
      <c r="P30" s="1377">
        <f>_xlfn.XLOOKUP($G$9,'Summary for Prints'!A:A,'Summary for Prints'!P:P,,0)+_xlfn.XLOOKUP($G$9,'Summary for Prints'!A:A,'Summary for Prints'!V:V,,0)</f>
        <v>0</v>
      </c>
      <c r="Q30" s="1379">
        <f t="shared" ref="Q30:Q35" si="3">P30-H30</f>
        <v>0</v>
      </c>
      <c r="R30" s="128"/>
      <c r="S30" s="128"/>
      <c r="U30" s="128"/>
    </row>
    <row r="31" spans="2:21" ht="27" customHeight="1" x14ac:dyDescent="0.25">
      <c r="B31" s="1466"/>
      <c r="C31" s="8" t="s">
        <v>239</v>
      </c>
      <c r="D31" s="273">
        <v>285</v>
      </c>
      <c r="E31" s="273">
        <v>450</v>
      </c>
      <c r="F31" s="270">
        <f>VLOOKUP($G$9,'APT Adjusted Factors'!$E:$BO,34,FALSE)</f>
        <v>0</v>
      </c>
      <c r="G31" s="270">
        <f>VLOOKUP($G$9,'APT Adjusted Factors'!$E:$BO,41,FALSE)</f>
        <v>0</v>
      </c>
      <c r="H31" s="292">
        <f t="shared" si="2"/>
        <v>0</v>
      </c>
      <c r="I31" s="271">
        <v>0.35249999999999998</v>
      </c>
      <c r="J31" s="272">
        <f t="shared" si="0"/>
        <v>0</v>
      </c>
      <c r="L31" s="128"/>
      <c r="M31" s="128"/>
      <c r="N31" s="128"/>
      <c r="O31" s="128"/>
      <c r="P31" s="1377">
        <f>_xlfn.XLOOKUP($G$9,'Summary for Prints'!A:A,'Summary for Prints'!Q:Q,,0)+_xlfn.XLOOKUP($G$9,'Summary for Prints'!A:A,'Summary for Prints'!W:W,,0)</f>
        <v>0</v>
      </c>
      <c r="Q31" s="1379">
        <f t="shared" si="3"/>
        <v>0</v>
      </c>
      <c r="R31" s="128"/>
      <c r="S31" s="128"/>
      <c r="U31" s="128"/>
    </row>
    <row r="32" spans="2:21" ht="27" customHeight="1" x14ac:dyDescent="0.25">
      <c r="B32" s="1466"/>
      <c r="C32" s="8" t="s">
        <v>240</v>
      </c>
      <c r="D32" s="273">
        <v>445</v>
      </c>
      <c r="E32" s="273">
        <v>630</v>
      </c>
      <c r="F32" s="270">
        <f>VLOOKUP($G$9,'APT Adjusted Factors'!$E:$BO,35,FALSE)</f>
        <v>0</v>
      </c>
      <c r="G32" s="270">
        <f>VLOOKUP($G$9,'APT Adjusted Factors'!$E:$BO,42,FALSE)</f>
        <v>0</v>
      </c>
      <c r="H32" s="292">
        <f t="shared" si="2"/>
        <v>0</v>
      </c>
      <c r="I32" s="271">
        <v>0.35249999999999998</v>
      </c>
      <c r="J32" s="272">
        <f t="shared" si="0"/>
        <v>0</v>
      </c>
      <c r="L32" s="128"/>
      <c r="M32" s="128"/>
      <c r="N32" s="128"/>
      <c r="O32" s="128"/>
      <c r="P32" s="1377">
        <f>_xlfn.XLOOKUP($G$9,'Summary for Prints'!A:A,'Summary for Prints'!R:R,,0)+_xlfn.XLOOKUP($G$9,'Summary for Prints'!A:A,'Summary for Prints'!X:X,,0)</f>
        <v>0</v>
      </c>
      <c r="Q32" s="1379">
        <f t="shared" si="3"/>
        <v>0</v>
      </c>
      <c r="R32" s="128"/>
      <c r="S32" s="128"/>
      <c r="U32" s="128"/>
    </row>
    <row r="33" spans="2:21" ht="27" customHeight="1" x14ac:dyDescent="0.25">
      <c r="B33" s="1466"/>
      <c r="C33" s="8" t="s">
        <v>241</v>
      </c>
      <c r="D33" s="273">
        <v>485</v>
      </c>
      <c r="E33" s="273">
        <v>690</v>
      </c>
      <c r="F33" s="270">
        <f>VLOOKUP($G$9,'APT Adjusted Factors'!$E:$BO,36,FALSE)</f>
        <v>0</v>
      </c>
      <c r="G33" s="270">
        <f>VLOOKUP($G$9,'APT Adjusted Factors'!$E:$BO,43,FALSE)</f>
        <v>0</v>
      </c>
      <c r="H33" s="292">
        <f t="shared" si="2"/>
        <v>0</v>
      </c>
      <c r="I33" s="271">
        <v>0.35249999999999998</v>
      </c>
      <c r="J33" s="272">
        <f t="shared" si="0"/>
        <v>0</v>
      </c>
      <c r="L33" s="128"/>
      <c r="M33" s="128"/>
      <c r="N33" s="128"/>
      <c r="O33" s="128"/>
      <c r="P33" s="1377">
        <f>_xlfn.XLOOKUP($G$9,'Summary for Prints'!A:A,'Summary for Prints'!S:S,,0)+_xlfn.XLOOKUP($G$9,'Summary for Prints'!A:A,'Summary for Prints'!Y:Y,,0)</f>
        <v>0</v>
      </c>
      <c r="Q33" s="1379">
        <f t="shared" si="3"/>
        <v>0</v>
      </c>
      <c r="R33" s="128"/>
      <c r="S33" s="128"/>
      <c r="U33" s="128"/>
    </row>
    <row r="34" spans="2:21" ht="27" customHeight="1" x14ac:dyDescent="0.25">
      <c r="B34" s="1466"/>
      <c r="C34" s="8" t="s">
        <v>242</v>
      </c>
      <c r="D34" s="273">
        <v>515</v>
      </c>
      <c r="E34" s="273">
        <v>740</v>
      </c>
      <c r="F34" s="270">
        <f>VLOOKUP($G$9,'APT Adjusted Factors'!$E:$BO,37,FALSE)</f>
        <v>0</v>
      </c>
      <c r="G34" s="270">
        <f>VLOOKUP($G$9,'APT Adjusted Factors'!$E:$BO,44,FALSE)</f>
        <v>0</v>
      </c>
      <c r="H34" s="292">
        <f t="shared" si="2"/>
        <v>0</v>
      </c>
      <c r="I34" s="271">
        <v>0.35249999999999998</v>
      </c>
      <c r="J34" s="272">
        <f t="shared" si="0"/>
        <v>0</v>
      </c>
      <c r="L34" s="128"/>
      <c r="M34" s="128"/>
      <c r="N34" s="128"/>
      <c r="O34" s="128"/>
      <c r="P34" s="1377">
        <f>_xlfn.XLOOKUP($G$9,'Summary for Prints'!A:A,'Summary for Prints'!T:T,,0)+_xlfn.XLOOKUP($G$9,'Summary for Prints'!A:A,'Summary for Prints'!Z:Z,,0)</f>
        <v>0</v>
      </c>
      <c r="Q34" s="1379">
        <f t="shared" si="3"/>
        <v>0</v>
      </c>
      <c r="R34" s="128"/>
      <c r="S34" s="128"/>
      <c r="U34" s="128"/>
    </row>
    <row r="35" spans="2:21" ht="27" customHeight="1" x14ac:dyDescent="0.25">
      <c r="B35" s="1467"/>
      <c r="C35" s="8" t="s">
        <v>243</v>
      </c>
      <c r="D35" s="273">
        <v>680</v>
      </c>
      <c r="E35" s="273">
        <v>945</v>
      </c>
      <c r="F35" s="270">
        <f>VLOOKUP($G$9,'APT Adjusted Factors'!$E:$BO,38,FALSE)</f>
        <v>0</v>
      </c>
      <c r="G35" s="270">
        <f>VLOOKUP($G$9,'APT Adjusted Factors'!$E:$BO,45,FALSE)</f>
        <v>0</v>
      </c>
      <c r="H35" s="292">
        <f t="shared" si="2"/>
        <v>0</v>
      </c>
      <c r="I35" s="271">
        <v>0.35249999999999998</v>
      </c>
      <c r="J35" s="272">
        <f>I35*H35</f>
        <v>0</v>
      </c>
      <c r="L35" s="128"/>
      <c r="M35" s="128"/>
      <c r="N35" s="128"/>
      <c r="O35" s="128"/>
      <c r="P35" s="1377">
        <f>_xlfn.XLOOKUP($G$9,'Summary for Prints'!A:A,'Summary for Prints'!U:U,,0)+_xlfn.XLOOKUP($G$9,'Summary for Prints'!A:A,'Summary for Prints'!AA:AA,,0)</f>
        <v>0</v>
      </c>
      <c r="Q35" s="1379">
        <f t="shared" si="3"/>
        <v>0</v>
      </c>
      <c r="R35" s="128"/>
      <c r="S35" s="128"/>
      <c r="U35" s="128"/>
    </row>
    <row r="36" spans="2:21" ht="20.100000000000001" customHeight="1" x14ac:dyDescent="0.25">
      <c r="B36" s="187"/>
      <c r="C36" s="188"/>
      <c r="D36" s="293"/>
      <c r="E36" s="294" t="s">
        <v>229</v>
      </c>
      <c r="F36" s="295">
        <f>SUM(F27:F35)</f>
        <v>0</v>
      </c>
      <c r="G36" s="296">
        <f>SUM(G27:G35)</f>
        <v>0</v>
      </c>
      <c r="H36" s="284">
        <f>SUM(H27:H35)</f>
        <v>0</v>
      </c>
      <c r="I36" s="286"/>
      <c r="J36" s="1354">
        <f>SUM(J28:J35)</f>
        <v>0</v>
      </c>
      <c r="P36" s="1380">
        <f>SUM(P28:P35)</f>
        <v>0</v>
      </c>
      <c r="Q36" s="1380">
        <f>SUM(Q28:Q35)</f>
        <v>0</v>
      </c>
      <c r="R36" s="128"/>
      <c r="S36" s="128"/>
    </row>
    <row r="37" spans="2:21" ht="33" customHeight="1" x14ac:dyDescent="0.25">
      <c r="B37" s="150"/>
      <c r="C37" s="151"/>
      <c r="D37" s="1450" t="s">
        <v>244</v>
      </c>
      <c r="E37" s="1450"/>
      <c r="F37" s="1450"/>
      <c r="G37" s="297" t="s">
        <v>245</v>
      </c>
      <c r="H37" s="298" t="s">
        <v>197</v>
      </c>
      <c r="I37" s="299"/>
      <c r="J37" s="299" t="s">
        <v>197</v>
      </c>
    </row>
    <row r="38" spans="2:21" ht="44.25" customHeight="1" x14ac:dyDescent="0.25">
      <c r="B38" s="1451" t="s">
        <v>246</v>
      </c>
      <c r="C38" s="236" t="s">
        <v>247</v>
      </c>
      <c r="D38" s="1461">
        <v>1170</v>
      </c>
      <c r="E38" s="1461"/>
      <c r="F38" s="1461"/>
      <c r="G38" s="270">
        <f>VLOOKUP($G$9,'APT Adjusted Factors'!$E:$BO,48,FALSE)</f>
        <v>0</v>
      </c>
      <c r="H38" s="292">
        <f>$G38*$D38</f>
        <v>0</v>
      </c>
      <c r="I38" s="271">
        <v>0.35249999999999998</v>
      </c>
      <c r="J38" s="276">
        <f>I38*H38</f>
        <v>0</v>
      </c>
      <c r="P38" s="1377">
        <f>_xlfn.XLOOKUP($G$9,'Summary for Prints'!A:A,'Summary for Prints'!AD:AD,,0)</f>
        <v>0</v>
      </c>
      <c r="Q38" s="1378">
        <f>P38-H38</f>
        <v>0</v>
      </c>
    </row>
    <row r="39" spans="2:21" ht="50.25" customHeight="1" x14ac:dyDescent="0.25">
      <c r="B39" s="1453"/>
      <c r="C39" s="236" t="s">
        <v>248</v>
      </c>
      <c r="D39" s="1461">
        <v>1775</v>
      </c>
      <c r="E39" s="1461"/>
      <c r="F39" s="1461"/>
      <c r="G39" s="270">
        <f>VLOOKUP($G$9,'APT Adjusted Factors'!$E:$BO,54,FALSE)</f>
        <v>0</v>
      </c>
      <c r="H39" s="292">
        <f>$G39*$D39</f>
        <v>0</v>
      </c>
      <c r="I39" s="271">
        <v>0.35249999999999998</v>
      </c>
      <c r="J39" s="276">
        <f>I39*H39</f>
        <v>0</v>
      </c>
      <c r="P39" s="1377">
        <f>_xlfn.XLOOKUP($G$9,'Summary for Prints'!A:A,'Summary for Prints'!AE:AE,,0)</f>
        <v>0</v>
      </c>
      <c r="Q39" s="1378">
        <f>P39-H39</f>
        <v>0</v>
      </c>
    </row>
    <row r="40" spans="2:21" ht="27" customHeight="1" x14ac:dyDescent="0.25">
      <c r="B40" s="80"/>
      <c r="C40" s="234"/>
      <c r="D40" s="1468" t="s">
        <v>244</v>
      </c>
      <c r="E40" s="1468"/>
      <c r="F40" s="1468"/>
      <c r="G40" s="300" t="s">
        <v>245</v>
      </c>
      <c r="H40" s="298" t="s">
        <v>197</v>
      </c>
      <c r="I40" s="299"/>
      <c r="J40" s="299" t="s">
        <v>197</v>
      </c>
    </row>
    <row r="41" spans="2:21" ht="46.5" customHeight="1" x14ac:dyDescent="0.25">
      <c r="B41" s="1451" t="s">
        <v>249</v>
      </c>
      <c r="C41" s="235" t="s">
        <v>250</v>
      </c>
      <c r="D41" s="1461">
        <v>590</v>
      </c>
      <c r="E41" s="1461"/>
      <c r="F41" s="1461"/>
      <c r="G41" s="270">
        <f>VLOOKUP($G$9,'APT Adjusted Factors'!$E:$BO,46,FALSE)</f>
        <v>0</v>
      </c>
      <c r="H41" s="292">
        <f>$G41*$D41</f>
        <v>0</v>
      </c>
      <c r="I41" s="271">
        <v>0.40050000000000002</v>
      </c>
      <c r="J41" s="276">
        <f>I41*H41</f>
        <v>0</v>
      </c>
      <c r="P41" s="1377">
        <f>_xlfn.XLOOKUP($G$9,'Summary for Prints'!A:A,'Summary for Prints'!AB:AB,,0)</f>
        <v>0</v>
      </c>
      <c r="Q41" s="1378">
        <f>P41-H41</f>
        <v>0</v>
      </c>
    </row>
    <row r="42" spans="2:21" ht="46.5" customHeight="1" x14ac:dyDescent="0.25">
      <c r="B42" s="1453"/>
      <c r="C42" s="235" t="s">
        <v>251</v>
      </c>
      <c r="D42" s="1461">
        <v>1585</v>
      </c>
      <c r="E42" s="1461"/>
      <c r="F42" s="1461"/>
      <c r="G42" s="270">
        <f>VLOOKUP($G$9,'APT Adjusted Factors'!$E:$BO,47,FALSE)</f>
        <v>0</v>
      </c>
      <c r="H42" s="292">
        <f>$G42*$D42</f>
        <v>0</v>
      </c>
      <c r="I42" s="271">
        <v>0.40050000000000002</v>
      </c>
      <c r="J42" s="276">
        <f>I42*H42</f>
        <v>0</v>
      </c>
      <c r="K42" s="128"/>
      <c r="P42" s="1377">
        <f>_xlfn.XLOOKUP($G$9,'Summary for Prints'!A:A,'Summary for Prints'!AC:AC,,0)</f>
        <v>0</v>
      </c>
      <c r="Q42" s="1378">
        <f>P42-H42</f>
        <v>0</v>
      </c>
    </row>
    <row r="43" spans="2:21" ht="15.6" x14ac:dyDescent="0.25">
      <c r="B43" s="189"/>
      <c r="C43" s="1357"/>
      <c r="D43" s="1358" t="s">
        <v>252</v>
      </c>
      <c r="E43" s="1469" t="s">
        <v>244</v>
      </c>
      <c r="F43" s="1470"/>
      <c r="G43" s="301" t="s">
        <v>245</v>
      </c>
      <c r="H43" s="298" t="s">
        <v>197</v>
      </c>
      <c r="I43" s="299"/>
      <c r="J43" s="299" t="s">
        <v>197</v>
      </c>
    </row>
    <row r="44" spans="2:21" ht="78" customHeight="1" x14ac:dyDescent="0.25">
      <c r="B44" s="154" t="s">
        <v>253</v>
      </c>
      <c r="C44" s="235" t="s">
        <v>254</v>
      </c>
      <c r="D44" s="302">
        <f>IFERROR(G44/G18,0)</f>
        <v>0</v>
      </c>
      <c r="E44" s="1459">
        <v>960</v>
      </c>
      <c r="F44" s="1460"/>
      <c r="G44" s="270">
        <f>VLOOKUP($G$9,'APT Adjusted Factors'!$E:$BO,55,FALSE)</f>
        <v>0</v>
      </c>
      <c r="H44" s="292">
        <f>$G44*$E44</f>
        <v>0</v>
      </c>
      <c r="I44" s="271">
        <v>1</v>
      </c>
      <c r="J44" s="276">
        <f>I44*H44</f>
        <v>0</v>
      </c>
      <c r="P44" s="1377">
        <f>_xlfn.XLOOKUP($G$9,'Summary for Prints'!A:A,'Summary for Prints'!AF:AF,,0)</f>
        <v>0</v>
      </c>
      <c r="Q44" s="1378">
        <f>P44-H44</f>
        <v>0</v>
      </c>
    </row>
    <row r="45" spans="2:21" ht="78" customHeight="1" x14ac:dyDescent="0.25">
      <c r="B45" s="190" t="s">
        <v>255</v>
      </c>
      <c r="C45" s="236" t="s">
        <v>256</v>
      </c>
      <c r="D45" s="302">
        <f>IFERROR(G45/(G19+G20),0)</f>
        <v>0</v>
      </c>
      <c r="E45" s="1459">
        <v>1380</v>
      </c>
      <c r="F45" s="1460"/>
      <c r="G45" s="270">
        <f>VLOOKUP($G$9,'APT Adjusted Factors'!$E:$BO,56,FALSE)</f>
        <v>0</v>
      </c>
      <c r="H45" s="292">
        <f>$G45*$E45</f>
        <v>0</v>
      </c>
      <c r="I45" s="271">
        <v>1</v>
      </c>
      <c r="J45" s="276">
        <f>I45*H45</f>
        <v>0</v>
      </c>
      <c r="K45" s="128"/>
      <c r="P45" s="1377">
        <f>_xlfn.XLOOKUP($G$9,'Summary for Prints'!A:A,'Summary for Prints'!AG:AG,,0)</f>
        <v>0</v>
      </c>
      <c r="Q45" s="1378">
        <f>P45-H45</f>
        <v>0</v>
      </c>
    </row>
    <row r="46" spans="2:21" ht="20.100000000000001" customHeight="1" x14ac:dyDescent="0.25">
      <c r="B46" s="150"/>
      <c r="C46" s="151"/>
      <c r="D46" s="1450" t="s">
        <v>257</v>
      </c>
      <c r="E46" s="1450"/>
      <c r="F46" s="1450"/>
      <c r="G46" s="303" t="s">
        <v>258</v>
      </c>
      <c r="H46" s="298" t="s">
        <v>197</v>
      </c>
      <c r="I46" s="304"/>
      <c r="J46" s="305"/>
    </row>
    <row r="47" spans="2:21" ht="35.1" customHeight="1" x14ac:dyDescent="0.25">
      <c r="B47" s="116" t="s">
        <v>259</v>
      </c>
      <c r="C47" s="191"/>
      <c r="D47" s="1454">
        <f>VLOOKUP(G9,'Summary for Prints'!A:BZ,34,FALSE)</f>
        <v>0</v>
      </c>
      <c r="E47" s="1455"/>
      <c r="F47" s="1456"/>
      <c r="G47" s="306">
        <v>1</v>
      </c>
      <c r="H47" s="292">
        <f>$G47*$D47</f>
        <v>0</v>
      </c>
      <c r="I47" s="307"/>
      <c r="J47" s="308"/>
      <c r="P47" s="1377">
        <f>_xlfn.XLOOKUP($G$9,'Summary for Prints'!A:A,'Summary for Prints'!AH:AH,,0)</f>
        <v>0</v>
      </c>
      <c r="Q47" s="1378">
        <f>P47-D47</f>
        <v>0</v>
      </c>
    </row>
    <row r="48" spans="2:21" ht="20.100000000000001" customHeight="1" x14ac:dyDescent="0.25">
      <c r="B48" s="80"/>
      <c r="C48" s="151"/>
      <c r="D48" s="1450" t="s">
        <v>260</v>
      </c>
      <c r="E48" s="1450"/>
      <c r="F48" s="1450"/>
      <c r="G48" s="303" t="s">
        <v>258</v>
      </c>
      <c r="H48" s="298" t="s">
        <v>197</v>
      </c>
      <c r="I48" s="309"/>
      <c r="J48" s="310"/>
    </row>
    <row r="49" spans="2:20" ht="35.1" customHeight="1" x14ac:dyDescent="0.25">
      <c r="B49" s="116" t="s">
        <v>261</v>
      </c>
      <c r="C49" s="6"/>
      <c r="D49" s="1454">
        <v>0</v>
      </c>
      <c r="E49" s="1455"/>
      <c r="F49" s="1456"/>
      <c r="G49" s="311">
        <v>1</v>
      </c>
      <c r="H49" s="292">
        <f>$G49*$D49</f>
        <v>0</v>
      </c>
      <c r="I49" s="312"/>
      <c r="J49" s="313"/>
      <c r="P49" s="1377">
        <f>_xlfn.XLOOKUP($G$9,'Summary for Prints'!A:A,'Summary for Prints'!AK:AK,,0)</f>
        <v>0</v>
      </c>
      <c r="Q49" s="1378">
        <f>P49-D49</f>
        <v>0</v>
      </c>
    </row>
    <row r="50" spans="2:20" ht="20.100000000000001" customHeight="1" x14ac:dyDescent="0.25">
      <c r="B50" s="80"/>
      <c r="C50" s="151"/>
      <c r="D50" s="1450" t="s">
        <v>262</v>
      </c>
      <c r="E50" s="1450"/>
      <c r="F50" s="1450"/>
      <c r="G50" s="303" t="s">
        <v>258</v>
      </c>
      <c r="H50" s="298" t="s">
        <v>197</v>
      </c>
      <c r="I50" s="309"/>
      <c r="J50" s="310"/>
    </row>
    <row r="51" spans="2:20" ht="35.1" customHeight="1" x14ac:dyDescent="0.25">
      <c r="B51" s="116" t="s">
        <v>263</v>
      </c>
      <c r="C51" s="6"/>
      <c r="D51" s="1454">
        <f>VLOOKUP(G9,'Summary for Prints'!A:BZ,39,FALSE)</f>
        <v>0</v>
      </c>
      <c r="E51" s="1455"/>
      <c r="F51" s="1456"/>
      <c r="G51" s="311">
        <v>1</v>
      </c>
      <c r="H51" s="292">
        <f>$G51*$D51</f>
        <v>0</v>
      </c>
      <c r="I51" s="307"/>
      <c r="J51" s="308"/>
      <c r="P51" s="1377">
        <f>_xlfn.XLOOKUP($G$9,'Summary for Prints'!A:A,'Summary for Prints'!AM:AM,,0)</f>
        <v>0</v>
      </c>
      <c r="Q51" s="1378">
        <f>P51-D51</f>
        <v>0</v>
      </c>
    </row>
    <row r="52" spans="2:20" ht="20.100000000000001" customHeight="1" x14ac:dyDescent="0.25">
      <c r="B52" s="80"/>
      <c r="C52" s="151"/>
      <c r="D52" s="1450" t="s">
        <v>264</v>
      </c>
      <c r="E52" s="1450"/>
      <c r="F52" s="1450"/>
      <c r="G52" s="303" t="s">
        <v>258</v>
      </c>
      <c r="H52" s="298" t="s">
        <v>197</v>
      </c>
      <c r="I52" s="309"/>
      <c r="J52" s="310"/>
    </row>
    <row r="53" spans="2:20" ht="42.75" customHeight="1" x14ac:dyDescent="0.25">
      <c r="B53" s="115" t="s">
        <v>265</v>
      </c>
      <c r="C53" s="6"/>
      <c r="D53" s="1454">
        <f>VLOOKUP(G9,'Summary for Prints'!A:BO,55,FALSE)+VLOOKUP(G9,'Summary for Prints'!A:BO,67,FALSE)</f>
        <v>0</v>
      </c>
      <c r="E53" s="1455"/>
      <c r="F53" s="1456"/>
      <c r="G53" s="311">
        <v>1</v>
      </c>
      <c r="H53" s="292">
        <f>$G53*$D53</f>
        <v>0</v>
      </c>
      <c r="I53" s="307"/>
      <c r="J53" s="314" t="s">
        <v>266</v>
      </c>
      <c r="P53" s="1377">
        <f>_xlfn.XLOOKUP($G$9,'Summary for Prints'!A:A,'Summary for Prints'!BC:BC,,0)+_xlfn.XLOOKUP($G$9,'Summary for Prints'!A:A,'Summary for Prints'!BD:BD,,0)+_xlfn.XLOOKUP($G$9,'Summary for Prints'!A:A,'Summary for Prints'!BO:BO,,0)</f>
        <v>0</v>
      </c>
      <c r="Q53" s="1378">
        <f>P53-D53</f>
        <v>0</v>
      </c>
    </row>
    <row r="54" spans="2:20" ht="20.100000000000001" customHeight="1" thickBot="1" x14ac:dyDescent="0.3">
      <c r="B54" s="192"/>
      <c r="C54" s="193"/>
      <c r="D54" s="1450"/>
      <c r="E54" s="1450"/>
      <c r="F54" s="1450"/>
      <c r="G54" s="303"/>
      <c r="H54" s="298" t="s">
        <v>197</v>
      </c>
      <c r="I54" s="315"/>
      <c r="J54" s="316"/>
    </row>
    <row r="55" spans="2:20" ht="30" customHeight="1" thickBot="1" x14ac:dyDescent="0.3">
      <c r="B55" s="79" t="s">
        <v>267</v>
      </c>
      <c r="C55" s="194"/>
      <c r="D55" s="317"/>
      <c r="E55" s="318"/>
      <c r="F55" s="319"/>
      <c r="G55" s="319"/>
      <c r="H55" s="557">
        <f>H21+H36+H38+H39+H41+H42+H44+H45+H47+H49+H51+H53+H25</f>
        <v>0</v>
      </c>
      <c r="I55" s="320"/>
      <c r="J55" s="558">
        <f>J21+J36+J38+J39+J41+J42+J44+J45+J47+J49+J51+J25</f>
        <v>0</v>
      </c>
      <c r="P55" s="1381">
        <f>_xlfn.XLOOKUP($G$9,'Summary for Prints'!A:A,'Summary for Prints'!BZ:BZ,,0)</f>
        <v>0</v>
      </c>
      <c r="Q55" s="1380">
        <f>P55-H55</f>
        <v>0</v>
      </c>
    </row>
    <row r="56" spans="2:20" x14ac:dyDescent="0.25">
      <c r="B56" s="131"/>
      <c r="H56" s="143"/>
      <c r="J56" s="1337"/>
    </row>
    <row r="57" spans="2:20" x14ac:dyDescent="0.25">
      <c r="B57" s="195"/>
      <c r="C57" s="196"/>
      <c r="D57" s="1477"/>
      <c r="E57" s="1477"/>
      <c r="F57" s="1477"/>
      <c r="G57" s="75"/>
      <c r="H57" s="147"/>
      <c r="I57" s="197"/>
      <c r="J57" s="1359"/>
      <c r="L57" s="387"/>
      <c r="M57" s="387"/>
      <c r="N57" s="387"/>
      <c r="P57" s="1381"/>
      <c r="Q57" s="1381"/>
    </row>
    <row r="58" spans="2:20" ht="13.8" thickBot="1" x14ac:dyDescent="0.3">
      <c r="B58" s="195"/>
      <c r="C58" s="196"/>
      <c r="D58" s="197"/>
      <c r="E58" s="197"/>
      <c r="F58" s="197"/>
      <c r="G58" s="75"/>
      <c r="H58" s="147"/>
      <c r="I58" s="197"/>
      <c r="J58" s="1359"/>
    </row>
    <row r="59" spans="2:20" ht="30" customHeight="1" thickBot="1" x14ac:dyDescent="0.3">
      <c r="B59" s="1478" t="s">
        <v>268</v>
      </c>
      <c r="C59" s="1479"/>
      <c r="D59" s="1479"/>
      <c r="E59" s="1479"/>
      <c r="F59" s="1479"/>
      <c r="G59" s="1479"/>
      <c r="H59" s="1480"/>
      <c r="I59" s="1485">
        <f>$H55</f>
        <v>0</v>
      </c>
      <c r="J59" s="1486"/>
      <c r="K59" s="198"/>
      <c r="N59" s="146"/>
      <c r="O59" s="146"/>
      <c r="P59" s="1381">
        <f>P55</f>
        <v>0</v>
      </c>
      <c r="Q59" s="1382">
        <f>P59-I59</f>
        <v>0</v>
      </c>
      <c r="S59" s="143"/>
      <c r="T59" s="143"/>
    </row>
    <row r="60" spans="2:20" ht="21" customHeight="1" x14ac:dyDescent="0.25">
      <c r="B60" s="121"/>
      <c r="C60" s="121"/>
      <c r="D60" s="121"/>
      <c r="E60" s="121"/>
      <c r="F60" s="121"/>
      <c r="G60" s="121"/>
      <c r="H60" s="199"/>
      <c r="I60" s="169"/>
      <c r="J60" s="169"/>
      <c r="K60" s="198"/>
      <c r="L60" s="146"/>
      <c r="M60" s="146"/>
      <c r="N60" s="146"/>
      <c r="O60" s="146"/>
      <c r="P60" s="1377"/>
    </row>
    <row r="61" spans="2:20" ht="21" customHeight="1" x14ac:dyDescent="0.25">
      <c r="B61" s="122"/>
      <c r="C61" s="122"/>
      <c r="D61" s="122"/>
      <c r="E61" s="122"/>
      <c r="F61" s="122"/>
      <c r="G61" s="122"/>
      <c r="H61" s="200"/>
      <c r="I61" s="155"/>
      <c r="J61" s="155"/>
      <c r="K61" s="198"/>
      <c r="L61" s="146"/>
      <c r="M61" s="146"/>
      <c r="N61" s="146"/>
      <c r="O61" s="146"/>
      <c r="P61" s="1377"/>
    </row>
    <row r="62" spans="2:20" ht="21" customHeight="1" thickBot="1" x14ac:dyDescent="0.3">
      <c r="B62" s="122" t="s">
        <v>171</v>
      </c>
      <c r="C62" s="122"/>
      <c r="D62" s="122"/>
      <c r="E62" s="122"/>
      <c r="F62" s="122"/>
      <c r="G62" s="122"/>
      <c r="H62" s="200"/>
      <c r="I62" s="155"/>
      <c r="J62" s="155"/>
      <c r="K62" s="198"/>
      <c r="L62" s="146"/>
      <c r="M62" s="146"/>
      <c r="N62" s="146"/>
      <c r="O62" s="146"/>
      <c r="P62" s="1377"/>
    </row>
    <row r="63" spans="2:20" ht="20.100000000000001" customHeight="1" x14ac:dyDescent="0.25">
      <c r="B63" s="1481" t="s">
        <v>269</v>
      </c>
      <c r="C63" s="1482"/>
      <c r="D63" s="1482"/>
      <c r="E63" s="1482"/>
      <c r="F63" s="1482"/>
      <c r="G63" s="1482"/>
      <c r="H63" s="1482"/>
      <c r="I63" s="1482"/>
      <c r="J63" s="1483"/>
    </row>
    <row r="64" spans="2:20" ht="35.25" customHeight="1" thickBot="1" x14ac:dyDescent="0.3">
      <c r="B64" s="574" t="s">
        <v>172</v>
      </c>
      <c r="C64" s="568"/>
      <c r="D64" s="569"/>
      <c r="E64" s="570"/>
      <c r="F64" s="571"/>
      <c r="G64" s="572"/>
      <c r="H64" s="573"/>
      <c r="I64" s="1487">
        <f>VLOOKUP(G9,'Summary for Prints'!A:DL,116,FALSE)</f>
        <v>0</v>
      </c>
      <c r="J64" s="1488"/>
      <c r="K64" s="201"/>
      <c r="L64" s="143"/>
      <c r="M64" s="143"/>
      <c r="N64" s="143"/>
      <c r="O64" s="143"/>
      <c r="P64" s="1381">
        <f>_xlfn.XLOOKUP($G$9,'Summary for Prints'!A:A,'Summary for Prints'!DL:DL,,0)</f>
        <v>0</v>
      </c>
      <c r="Q64" s="1378">
        <f>P64-I64</f>
        <v>0</v>
      </c>
    </row>
    <row r="65" spans="2:10" ht="21" customHeight="1" thickTop="1" x14ac:dyDescent="0.25">
      <c r="C65" s="580"/>
      <c r="D65" s="580"/>
      <c r="E65" s="580"/>
      <c r="F65" s="580"/>
      <c r="G65" s="580"/>
      <c r="H65" s="581"/>
      <c r="I65" s="581"/>
    </row>
    <row r="66" spans="2:10" ht="27" customHeight="1" x14ac:dyDescent="0.25">
      <c r="B66" s="75"/>
      <c r="C66" s="123"/>
      <c r="E66" s="153"/>
      <c r="F66" s="143"/>
      <c r="G66" s="202"/>
      <c r="H66" s="203"/>
      <c r="I66" s="153"/>
      <c r="J66" s="153"/>
    </row>
    <row r="67" spans="2:10" ht="27" customHeight="1" x14ac:dyDescent="0.25">
      <c r="B67" s="75"/>
      <c r="C67" s="123"/>
      <c r="E67" s="153"/>
      <c r="F67" s="143"/>
      <c r="G67" s="202"/>
      <c r="H67" s="203"/>
      <c r="I67" s="153"/>
      <c r="J67" s="153"/>
    </row>
    <row r="69" spans="2:10" ht="27" customHeight="1" x14ac:dyDescent="0.25">
      <c r="B69" s="75"/>
      <c r="C69" s="123"/>
      <c r="E69" s="153"/>
      <c r="F69" s="143"/>
      <c r="G69" s="202"/>
      <c r="H69" s="203"/>
      <c r="I69" s="153"/>
      <c r="J69" s="153"/>
    </row>
    <row r="70" spans="2:10" ht="27" customHeight="1" thickBot="1" x14ac:dyDescent="0.3">
      <c r="B70" s="75"/>
      <c r="C70" s="123"/>
      <c r="E70" s="153"/>
      <c r="F70" s="143"/>
      <c r="G70" s="202"/>
      <c r="H70" s="203"/>
      <c r="I70" s="153"/>
      <c r="J70" s="153"/>
    </row>
    <row r="71" spans="2:10" ht="50.1" customHeight="1" thickBot="1" x14ac:dyDescent="0.3">
      <c r="C71" s="1481" t="s">
        <v>270</v>
      </c>
      <c r="D71" s="1482"/>
      <c r="E71" s="1482"/>
      <c r="F71" s="1482"/>
      <c r="G71" s="1482"/>
      <c r="H71" s="1484"/>
    </row>
    <row r="72" spans="2:10" ht="30.6" thickBot="1" x14ac:dyDescent="0.3">
      <c r="C72" s="204"/>
      <c r="D72" s="321" t="s">
        <v>271</v>
      </c>
      <c r="E72" s="322" t="s">
        <v>272</v>
      </c>
      <c r="F72" s="323" t="s">
        <v>273</v>
      </c>
      <c r="G72" s="324" t="s">
        <v>274</v>
      </c>
      <c r="H72" s="325" t="s">
        <v>197</v>
      </c>
    </row>
    <row r="73" spans="2:10" ht="50.1" customHeight="1" thickBot="1" x14ac:dyDescent="0.3">
      <c r="B73" s="1368" t="s">
        <v>275</v>
      </c>
      <c r="C73" s="206" t="s">
        <v>276</v>
      </c>
      <c r="D73" s="326">
        <f>'De-del'!G8</f>
        <v>6.44</v>
      </c>
      <c r="E73" s="327">
        <f>'De-del'!H9</f>
        <v>6.44</v>
      </c>
      <c r="F73" s="1360">
        <f>VLOOKUP($G$9,'De-del'!A:F,5,FALSE)</f>
        <v>0</v>
      </c>
      <c r="G73" s="1361">
        <f>VLOOKUP($G$9,'De-del'!A:G,6,FALSE)</f>
        <v>0</v>
      </c>
      <c r="H73" s="328">
        <f>(D73*F73+E73*G73)*-1</f>
        <v>0</v>
      </c>
    </row>
    <row r="74" spans="2:10" ht="25.5" customHeight="1" thickBot="1" x14ac:dyDescent="0.3">
      <c r="B74" s="157"/>
      <c r="C74" s="205"/>
      <c r="D74" s="323" t="s">
        <v>196</v>
      </c>
      <c r="E74" s="324" t="s">
        <v>196</v>
      </c>
      <c r="F74" s="329" t="s">
        <v>277</v>
      </c>
      <c r="G74" s="324" t="s">
        <v>278</v>
      </c>
      <c r="H74" s="325" t="s">
        <v>197</v>
      </c>
    </row>
    <row r="75" spans="2:10" ht="50.1" customHeight="1" thickBot="1" x14ac:dyDescent="0.3">
      <c r="B75" s="1368" t="s">
        <v>275</v>
      </c>
      <c r="C75" s="206" t="s">
        <v>279</v>
      </c>
      <c r="D75" s="330">
        <f>'De-del'!I8</f>
        <v>16.115000000000002</v>
      </c>
      <c r="E75" s="331">
        <f>'De-del'!J9</f>
        <v>16.115000000000002</v>
      </c>
      <c r="F75" s="1360">
        <f>F73</f>
        <v>0</v>
      </c>
      <c r="G75" s="1361">
        <f>G73</f>
        <v>0</v>
      </c>
      <c r="H75" s="328">
        <f>(D75*F75+E75*G75)*-1</f>
        <v>0</v>
      </c>
    </row>
    <row r="76" spans="2:10" ht="25.5" customHeight="1" thickBot="1" x14ac:dyDescent="0.3">
      <c r="B76" s="157"/>
      <c r="C76" s="205"/>
      <c r="D76" s="323" t="s">
        <v>196</v>
      </c>
      <c r="E76" s="324" t="s">
        <v>196</v>
      </c>
      <c r="F76" s="329" t="s">
        <v>277</v>
      </c>
      <c r="G76" s="324" t="s">
        <v>278</v>
      </c>
      <c r="H76" s="325" t="s">
        <v>197</v>
      </c>
    </row>
    <row r="77" spans="2:10" ht="50.1" customHeight="1" thickBot="1" x14ac:dyDescent="0.3">
      <c r="B77" s="1368" t="s">
        <v>280</v>
      </c>
      <c r="C77" s="206" t="s">
        <v>281</v>
      </c>
      <c r="D77" s="330">
        <f>'De-del'!K8</f>
        <v>24.66</v>
      </c>
      <c r="E77" s="331">
        <f>'De-del'!L9</f>
        <v>24.66</v>
      </c>
      <c r="F77" s="1360">
        <f>F73</f>
        <v>0</v>
      </c>
      <c r="G77" s="1361">
        <f>G73</f>
        <v>0</v>
      </c>
      <c r="H77" s="328">
        <f>(D77*F77+E77*G77)*-1</f>
        <v>0</v>
      </c>
    </row>
    <row r="78" spans="2:10" ht="25.5" customHeight="1" thickBot="1" x14ac:dyDescent="0.3">
      <c r="B78" s="157"/>
      <c r="C78" s="205"/>
      <c r="D78" s="323" t="s">
        <v>196</v>
      </c>
      <c r="E78" s="324" t="s">
        <v>196</v>
      </c>
      <c r="F78" s="329" t="s">
        <v>277</v>
      </c>
      <c r="G78" s="324" t="s">
        <v>278</v>
      </c>
      <c r="H78" s="325" t="s">
        <v>197</v>
      </c>
    </row>
    <row r="79" spans="2:10" ht="50.1" customHeight="1" thickBot="1" x14ac:dyDescent="0.3">
      <c r="B79" s="1368" t="s">
        <v>282</v>
      </c>
      <c r="C79" s="206" t="s">
        <v>283</v>
      </c>
      <c r="D79" s="330">
        <f>'De-del'!M8</f>
        <v>15.0626</v>
      </c>
      <c r="E79" s="331">
        <f>'De-del'!N9</f>
        <v>15.0626</v>
      </c>
      <c r="F79" s="1360">
        <f>F73</f>
        <v>0</v>
      </c>
      <c r="G79" s="1361">
        <f>G73</f>
        <v>0</v>
      </c>
      <c r="H79" s="328">
        <f>(D79*F79+E79*G79)*-1</f>
        <v>0</v>
      </c>
    </row>
    <row r="80" spans="2:10" ht="25.5" customHeight="1" thickBot="1" x14ac:dyDescent="0.3">
      <c r="B80" s="157"/>
      <c r="C80" s="207"/>
      <c r="D80" s="323" t="s">
        <v>196</v>
      </c>
      <c r="E80" s="324" t="s">
        <v>196</v>
      </c>
      <c r="F80" s="329" t="s">
        <v>277</v>
      </c>
      <c r="G80" s="324" t="s">
        <v>278</v>
      </c>
      <c r="H80" s="325" t="s">
        <v>197</v>
      </c>
    </row>
    <row r="81" spans="2:17" ht="50.1" customHeight="1" thickBot="1" x14ac:dyDescent="0.3">
      <c r="B81" s="1368" t="s">
        <v>282</v>
      </c>
      <c r="C81" s="206" t="s">
        <v>284</v>
      </c>
      <c r="D81" s="330">
        <f>'De-del'!O8</f>
        <v>11.18</v>
      </c>
      <c r="E81" s="331">
        <f>'De-del'!P9</f>
        <v>0</v>
      </c>
      <c r="F81" s="1360">
        <f>F73</f>
        <v>0</v>
      </c>
      <c r="G81" s="1361">
        <v>0</v>
      </c>
      <c r="H81" s="328">
        <f>(D81*F81+E81*G81)*-1</f>
        <v>0</v>
      </c>
    </row>
    <row r="82" spans="2:17" ht="25.5" customHeight="1" thickBot="1" x14ac:dyDescent="0.3">
      <c r="B82" s="157"/>
      <c r="C82" s="204"/>
      <c r="D82" s="332"/>
      <c r="E82" s="333"/>
      <c r="F82" s="332"/>
      <c r="G82" s="333"/>
      <c r="H82" s="325" t="s">
        <v>197</v>
      </c>
    </row>
    <row r="83" spans="2:17" ht="30" customHeight="1" thickBot="1" x14ac:dyDescent="0.3">
      <c r="B83" s="1368" t="s">
        <v>285</v>
      </c>
      <c r="C83" s="1474" t="s">
        <v>286</v>
      </c>
      <c r="D83" s="1475"/>
      <c r="E83" s="1475"/>
      <c r="F83" s="1475"/>
      <c r="G83" s="1476"/>
      <c r="H83" s="334">
        <f>H73+H75+H77+H79+H81</f>
        <v>0</v>
      </c>
      <c r="P83" s="1380"/>
      <c r="Q83" s="1380"/>
    </row>
    <row r="88" spans="2:17" ht="50.1" hidden="1" customHeight="1" x14ac:dyDescent="0.25">
      <c r="C88" s="1471" t="s">
        <v>287</v>
      </c>
      <c r="D88" s="1472"/>
      <c r="E88" s="1472"/>
      <c r="F88" s="1472"/>
      <c r="G88" s="1472"/>
      <c r="H88" s="1473"/>
    </row>
    <row r="89" spans="2:17" ht="30.6" hidden="1" thickBot="1" x14ac:dyDescent="0.3">
      <c r="C89" s="208"/>
      <c r="D89" s="209" t="s">
        <v>271</v>
      </c>
      <c r="E89" s="210" t="s">
        <v>272</v>
      </c>
      <c r="F89" s="209" t="s">
        <v>273</v>
      </c>
      <c r="G89" s="210" t="s">
        <v>274</v>
      </c>
      <c r="H89" s="211" t="s">
        <v>197</v>
      </c>
    </row>
    <row r="90" spans="2:17" ht="50.1" hidden="1" customHeight="1" x14ac:dyDescent="0.25">
      <c r="C90" s="212" t="s">
        <v>281</v>
      </c>
      <c r="D90" s="213">
        <v>-21.14</v>
      </c>
      <c r="E90" s="214">
        <v>-21.14</v>
      </c>
      <c r="F90" s="215">
        <f>IF($H$83&gt;0,,L$21)</f>
        <v>0</v>
      </c>
      <c r="G90" s="216">
        <f>IF($H$83&gt;0,,M$21)</f>
        <v>0</v>
      </c>
      <c r="H90" s="217">
        <f>D90*F90+E90*G90</f>
        <v>0</v>
      </c>
    </row>
    <row r="91" spans="2:17" ht="25.5" hidden="1" customHeight="1" x14ac:dyDescent="0.25">
      <c r="C91" s="218"/>
      <c r="D91" s="218" t="s">
        <v>196</v>
      </c>
      <c r="E91" s="219" t="s">
        <v>196</v>
      </c>
      <c r="F91" s="220" t="s">
        <v>277</v>
      </c>
      <c r="G91" s="219" t="s">
        <v>278</v>
      </c>
      <c r="H91" s="211" t="s">
        <v>197</v>
      </c>
    </row>
    <row r="92" spans="2:17" ht="50.1" hidden="1" customHeight="1" x14ac:dyDescent="0.25">
      <c r="C92" s="212" t="s">
        <v>283</v>
      </c>
      <c r="D92" s="221">
        <v>-9.6999999999999993</v>
      </c>
      <c r="E92" s="222">
        <v>-11.93</v>
      </c>
      <c r="F92" s="215">
        <f>IF($H$83&gt;0,,L$21)</f>
        <v>0</v>
      </c>
      <c r="G92" s="216">
        <f>IF($H$83&gt;0,,M$21)</f>
        <v>0</v>
      </c>
      <c r="H92" s="217">
        <f>D92*F92+E92*G92</f>
        <v>0</v>
      </c>
    </row>
    <row r="93" spans="2:17" ht="25.5" hidden="1" customHeight="1" x14ac:dyDescent="0.25">
      <c r="C93" s="223"/>
      <c r="D93" s="218" t="s">
        <v>196</v>
      </c>
      <c r="E93" s="219" t="s">
        <v>196</v>
      </c>
      <c r="F93" s="220" t="s">
        <v>277</v>
      </c>
      <c r="G93" s="219" t="s">
        <v>278</v>
      </c>
      <c r="H93" s="211" t="s">
        <v>197</v>
      </c>
    </row>
    <row r="94" spans="2:17" ht="50.1" hidden="1" customHeight="1" x14ac:dyDescent="0.25">
      <c r="C94" s="212" t="s">
        <v>288</v>
      </c>
      <c r="D94" s="224">
        <v>-21.89</v>
      </c>
      <c r="E94" s="225">
        <v>-16.8</v>
      </c>
      <c r="F94" s="215">
        <f>IF($H$83&gt;0,,L$21)</f>
        <v>0</v>
      </c>
      <c r="G94" s="216">
        <f>IF($H$83&gt;0,,M$21)</f>
        <v>0</v>
      </c>
      <c r="H94" s="217">
        <f>D94*F94+E94*G94</f>
        <v>0</v>
      </c>
    </row>
    <row r="95" spans="2:17" ht="25.5" hidden="1" customHeight="1" x14ac:dyDescent="0.25">
      <c r="C95" s="226"/>
      <c r="D95" s="227"/>
      <c r="E95" s="228"/>
      <c r="F95" s="218"/>
      <c r="G95" s="219"/>
      <c r="H95" s="211" t="s">
        <v>197</v>
      </c>
    </row>
    <row r="96" spans="2:17" ht="25.5" hidden="1" customHeight="1" x14ac:dyDescent="0.25">
      <c r="C96" s="229" t="s">
        <v>289</v>
      </c>
      <c r="D96" s="230"/>
      <c r="E96" s="231"/>
      <c r="F96" s="230"/>
      <c r="G96" s="231"/>
      <c r="H96" s="232">
        <f>H94+H92+H90</f>
        <v>0</v>
      </c>
    </row>
    <row r="97" hidden="1" x14ac:dyDescent="0.25"/>
    <row r="132" spans="2:8" x14ac:dyDescent="0.25">
      <c r="B132" s="157"/>
      <c r="C132" s="157"/>
      <c r="D132" s="157"/>
      <c r="E132" s="157"/>
      <c r="F132" s="157"/>
      <c r="G132" s="157"/>
      <c r="H132" s="233"/>
    </row>
  </sheetData>
  <sheetProtection algorithmName="SHA-512" hashValue="wFxTYCZiuA/mUl219Nspwbwk8DV1Iha7bG9AlxnRwMNd81rQhl5O3fz4JvhEZP3Dre0S77Il9jm82EJjaPtZdA==" saltValue="ZRAbardcs5M7TT0tHA4vpA==" spinCount="100000" sheet="1" objects="1" scenarios="1" autoFilter="0"/>
  <mergeCells count="36">
    <mergeCell ref="D49:F49"/>
    <mergeCell ref="C88:H88"/>
    <mergeCell ref="C83:G83"/>
    <mergeCell ref="D57:F57"/>
    <mergeCell ref="B59:H59"/>
    <mergeCell ref="B63:J63"/>
    <mergeCell ref="D51:F51"/>
    <mergeCell ref="D53:F53"/>
    <mergeCell ref="D50:F50"/>
    <mergeCell ref="D52:F52"/>
    <mergeCell ref="C71:H71"/>
    <mergeCell ref="I59:J59"/>
    <mergeCell ref="D54:F54"/>
    <mergeCell ref="I64:J64"/>
    <mergeCell ref="G9:G10"/>
    <mergeCell ref="F9:F10"/>
    <mergeCell ref="E45:F45"/>
    <mergeCell ref="B38:B39"/>
    <mergeCell ref="D42:F42"/>
    <mergeCell ref="D38:F38"/>
    <mergeCell ref="B22:H22"/>
    <mergeCell ref="B27:B35"/>
    <mergeCell ref="D37:F37"/>
    <mergeCell ref="D39:F39"/>
    <mergeCell ref="D41:F41"/>
    <mergeCell ref="D40:F40"/>
    <mergeCell ref="B41:B42"/>
    <mergeCell ref="E43:F43"/>
    <mergeCell ref="E44:F44"/>
    <mergeCell ref="B2:B4"/>
    <mergeCell ref="B9:D10"/>
    <mergeCell ref="B11:D11"/>
    <mergeCell ref="D48:F48"/>
    <mergeCell ref="B18:B20"/>
    <mergeCell ref="D47:F47"/>
    <mergeCell ref="D46:F46"/>
  </mergeCells>
  <conditionalFormatting sqref="B79">
    <cfRule type="cellIs" dxfId="17" priority="7" stopIfTrue="1" operator="equal">
      <formula>"Z01"</formula>
    </cfRule>
    <cfRule type="cellIs" dxfId="16" priority="8" stopIfTrue="1" operator="greaterThanOrEqual">
      <formula>"Z02"</formula>
    </cfRule>
    <cfRule type="cellIs" dxfId="15" priority="9" stopIfTrue="1" operator="equal">
      <formula>"B01"</formula>
    </cfRule>
  </conditionalFormatting>
  <conditionalFormatting sqref="B83">
    <cfRule type="cellIs" dxfId="14" priority="19" stopIfTrue="1" operator="equal">
      <formula>"Z01"</formula>
    </cfRule>
    <cfRule type="cellIs" dxfId="13" priority="20" stopIfTrue="1" operator="greaterThanOrEqual">
      <formula>"Z02"</formula>
    </cfRule>
    <cfRule type="cellIs" dxfId="12" priority="21" stopIfTrue="1" operator="equal">
      <formula>"B01"</formula>
    </cfRule>
  </conditionalFormatting>
  <conditionalFormatting sqref="B73">
    <cfRule type="cellIs" dxfId="11" priority="22" stopIfTrue="1" operator="equal">
      <formula>"Z01"</formula>
    </cfRule>
    <cfRule type="cellIs" dxfId="10" priority="23" stopIfTrue="1" operator="greaterThanOrEqual">
      <formula>"Z02"</formula>
    </cfRule>
    <cfRule type="cellIs" dxfId="9" priority="24" stopIfTrue="1" operator="equal">
      <formula>"B01"</formula>
    </cfRule>
  </conditionalFormatting>
  <conditionalFormatting sqref="B75">
    <cfRule type="cellIs" dxfId="8" priority="16" stopIfTrue="1" operator="equal">
      <formula>"Z01"</formula>
    </cfRule>
    <cfRule type="cellIs" dxfId="7" priority="17" stopIfTrue="1" operator="greaterThanOrEqual">
      <formula>"Z02"</formula>
    </cfRule>
    <cfRule type="cellIs" dxfId="6" priority="18" stopIfTrue="1" operator="equal">
      <formula>"B01"</formula>
    </cfRule>
  </conditionalFormatting>
  <conditionalFormatting sqref="B77">
    <cfRule type="cellIs" dxfId="5" priority="10" stopIfTrue="1" operator="equal">
      <formula>"Z01"</formula>
    </cfRule>
    <cfRule type="cellIs" dxfId="4" priority="11" stopIfTrue="1" operator="greaterThanOrEqual">
      <formula>"Z02"</formula>
    </cfRule>
    <cfRule type="cellIs" dxfId="3" priority="12" stopIfTrue="1" operator="equal">
      <formula>"B01"</formula>
    </cfRule>
  </conditionalFormatting>
  <conditionalFormatting sqref="B81">
    <cfRule type="cellIs" dxfId="2" priority="4" stopIfTrue="1" operator="equal">
      <formula>"Z01"</formula>
    </cfRule>
    <cfRule type="cellIs" dxfId="1" priority="5" stopIfTrue="1" operator="greaterThanOrEqual">
      <formula>"Z02"</formula>
    </cfRule>
    <cfRule type="cellIs" dxfId="0" priority="6" stopIfTrue="1" operator="equal">
      <formula>"B01"</formula>
    </cfRule>
  </conditionalFormatting>
  <dataValidations count="1">
    <dataValidation type="decimal" operator="greaterThanOrEqual" allowBlank="1" showInputMessage="1" showErrorMessage="1" errorTitle="Error" error="Thisfigure cannot be negative. Please provide a positive unit value." sqref="F77:G77 F92:G92 F90:G90 F73:G73 F94:G94 F75:G75 F79:G79 F81:G81" xr:uid="{00000000-0002-0000-0100-000000000000}">
      <formula1>0</formula1>
    </dataValidation>
  </dataValidations>
  <hyperlinks>
    <hyperlink ref="B2" r:id="rId1" display="mailto:schoolfinanceteam@derby.gov.uk" xr:uid="{AA6FD05B-6011-4582-9875-97EA8F6A2991}"/>
  </hyperlinks>
  <pageMargins left="0.19685039370078741" right="0.19685039370078741" top="0.15748031496062992" bottom="0.15748031496062992" header="0.31496062992125984" footer="0.31496062992125984"/>
  <pageSetup paperSize="9" scale="45" fitToHeight="0" orientation="portrait" r:id="rId2"/>
  <headerFooter>
    <oddHeader>&amp;L&amp;"arial,Bold"&amp;11&amp;K008040Classification: OFFICIAL</oddHeader>
    <oddFooter>&amp;L&amp;"arial,Bold"&amp;11&amp;K008040Classification: OFFICIAL</oddFooter>
    <evenHeader>&amp;L&amp;"arial,Bold"&amp;11&amp;K008040Classification: OFFICIAL</evenHeader>
    <evenFooter>&amp;L&amp;"arial,Bold"&amp;11&amp;K008040Classification: OFFICIAL</evenFooter>
    <firstHeader>&amp;L&amp;"arial,Bold"&amp;11&amp;K008040Classification: OFFICIAL</firstHeader>
    <firstFooter>&amp;L&amp;"arial,Bold"&amp;11&amp;K008040Classification: OFFICIAL</firstFooter>
  </headerFooter>
  <rowBreaks count="1" manualBreakCount="1">
    <brk id="70" min="1" max="9"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95120-687E-420D-B9A0-CBAA18EEE16B}">
  <sheetPr codeName="Sheet11">
    <tabColor rgb="FFFFFF00"/>
    <pageSetUpPr fitToPage="1"/>
  </sheetPr>
  <dimension ref="B1:O118"/>
  <sheetViews>
    <sheetView showGridLines="0" showRowColHeaders="0" zoomScale="90" zoomScaleNormal="90" workbookViewId="0">
      <selection activeCell="B11" sqref="B11:D11"/>
    </sheetView>
  </sheetViews>
  <sheetFormatPr defaultRowHeight="13.2" x14ac:dyDescent="0.25"/>
  <cols>
    <col min="1" max="1" width="10.88671875" customWidth="1"/>
    <col min="2" max="2" width="59.6640625" customWidth="1"/>
    <col min="3" max="3" width="35.6640625" customWidth="1"/>
    <col min="4" max="7" width="16.6640625" customWidth="1"/>
    <col min="8" max="10" width="20.6640625" customWidth="1"/>
    <col min="12" max="12" width="16.33203125" style="1332" customWidth="1"/>
    <col min="13" max="13" width="15.33203125" style="1332" customWidth="1"/>
  </cols>
  <sheetData>
    <row r="1" spans="2:13" s="127" customFormat="1" ht="13.8" thickBot="1" x14ac:dyDescent="0.3">
      <c r="H1" s="128"/>
      <c r="I1" s="128"/>
      <c r="J1" s="128"/>
      <c r="L1" s="1327"/>
      <c r="M1" s="1327"/>
    </row>
    <row r="2" spans="2:13" s="127" customFormat="1" ht="13.2" customHeight="1" x14ac:dyDescent="0.25">
      <c r="B2" s="1410" t="s">
        <v>159</v>
      </c>
      <c r="C2" s="119"/>
      <c r="L2" s="1327"/>
      <c r="M2" s="1327"/>
    </row>
    <row r="3" spans="2:13" s="127" customFormat="1" ht="21" customHeight="1" x14ac:dyDescent="0.25">
      <c r="B3" s="1411"/>
      <c r="C3" s="128"/>
      <c r="L3" s="1327"/>
      <c r="M3" s="1327"/>
    </row>
    <row r="4" spans="2:13" s="127" customFormat="1" ht="24" customHeight="1" thickBot="1" x14ac:dyDescent="0.3">
      <c r="B4" s="1412"/>
      <c r="C4" s="128"/>
      <c r="D4" s="128"/>
      <c r="E4" s="128"/>
      <c r="F4" s="128"/>
      <c r="G4" s="128"/>
      <c r="H4" s="128"/>
      <c r="I4" s="128"/>
      <c r="J4" s="128"/>
      <c r="L4" s="1327"/>
      <c r="M4" s="1327"/>
    </row>
    <row r="5" spans="2:13" s="127" customFormat="1" ht="17.25" customHeight="1" x14ac:dyDescent="0.25">
      <c r="B5" s="567"/>
      <c r="C5" s="128"/>
      <c r="D5" s="128"/>
      <c r="E5" s="128"/>
      <c r="F5" s="128"/>
      <c r="G5" s="128"/>
      <c r="H5" s="128"/>
      <c r="I5" s="128"/>
      <c r="J5" s="128"/>
      <c r="L5" s="1327"/>
      <c r="M5" s="1327"/>
    </row>
    <row r="6" spans="2:13" s="127" customFormat="1" ht="13.8" thickBot="1" x14ac:dyDescent="0.3">
      <c r="H6" s="128"/>
      <c r="I6" s="128"/>
      <c r="J6" s="128"/>
      <c r="L6" s="1327"/>
      <c r="M6" s="1327"/>
    </row>
    <row r="7" spans="2:13" s="127" customFormat="1" ht="33" customHeight="1" thickBot="1" x14ac:dyDescent="0.3">
      <c r="B7" s="563" t="s">
        <v>290</v>
      </c>
      <c r="C7" s="1391"/>
      <c r="D7" s="1392"/>
      <c r="H7" s="128"/>
      <c r="I7" s="128"/>
      <c r="J7" s="128"/>
      <c r="L7" s="1327"/>
      <c r="M7" s="1327"/>
    </row>
    <row r="8" spans="2:13" s="127" customFormat="1" ht="33" customHeight="1" thickBot="1" x14ac:dyDescent="0.3">
      <c r="B8" s="566"/>
      <c r="C8" s="1394"/>
      <c r="D8" s="1394"/>
      <c r="H8" s="128"/>
      <c r="I8" s="128"/>
      <c r="J8" s="128"/>
      <c r="L8" s="1327"/>
      <c r="M8" s="1327"/>
    </row>
    <row r="9" spans="2:13" s="127" customFormat="1" ht="27" customHeight="1" x14ac:dyDescent="0.25">
      <c r="B9" s="1399" t="s">
        <v>193</v>
      </c>
      <c r="C9" s="1400"/>
      <c r="D9" s="1401"/>
      <c r="E9" s="131"/>
      <c r="F9" s="146"/>
      <c r="G9" s="75"/>
      <c r="H9" s="155"/>
      <c r="I9" s="128"/>
      <c r="J9" s="128"/>
      <c r="L9" s="1328"/>
      <c r="M9" s="1328"/>
    </row>
    <row r="10" spans="2:13" s="127" customFormat="1" ht="30.75" customHeight="1" thickBot="1" x14ac:dyDescent="0.3">
      <c r="B10" s="1441"/>
      <c r="C10" s="1442"/>
      <c r="D10" s="1443"/>
      <c r="F10" s="562"/>
      <c r="G10" s="75"/>
      <c r="H10" s="146"/>
      <c r="I10" s="128"/>
      <c r="J10" s="128"/>
      <c r="L10" s="1328"/>
      <c r="M10" s="1328"/>
    </row>
    <row r="11" spans="2:13" s="127" customFormat="1" ht="27" customHeight="1" thickBot="1" x14ac:dyDescent="0.3">
      <c r="B11" s="1447" t="str">
        <f>IF(F11=12345,"",'Schools Summary'!B12)</f>
        <v/>
      </c>
      <c r="C11" s="1448"/>
      <c r="D11" s="1449"/>
      <c r="E11" s="157"/>
      <c r="F11" s="385">
        <f>'Schools Summary'!F12</f>
        <v>12345</v>
      </c>
      <c r="G11" s="386"/>
      <c r="H11" s="155"/>
      <c r="I11" s="128"/>
      <c r="J11" s="128"/>
      <c r="L11" s="1328"/>
      <c r="M11" s="1328"/>
    </row>
    <row r="12" spans="2:13" s="127" customFormat="1" ht="27" customHeight="1" x14ac:dyDescent="0.25">
      <c r="B12" s="149"/>
      <c r="C12" s="149"/>
      <c r="D12" s="149"/>
      <c r="E12" s="149"/>
      <c r="F12" s="149"/>
      <c r="G12" s="149"/>
      <c r="H12" s="149"/>
      <c r="I12" s="128"/>
      <c r="J12" s="128"/>
      <c r="L12" s="1328"/>
      <c r="M12" s="1328"/>
    </row>
    <row r="13" spans="2:13" s="127" customFormat="1" ht="16.5" customHeight="1" x14ac:dyDescent="0.25">
      <c r="B13" s="576"/>
      <c r="H13" s="577"/>
      <c r="I13" s="128"/>
      <c r="J13" s="128"/>
      <c r="L13" s="1329" t="s">
        <v>291</v>
      </c>
      <c r="M13" s="1327"/>
    </row>
    <row r="14" spans="2:13" s="127" customFormat="1" ht="15" customHeight="1" x14ac:dyDescent="0.25">
      <c r="B14" s="150"/>
      <c r="C14" s="301"/>
      <c r="D14" s="1450" t="s">
        <v>292</v>
      </c>
      <c r="E14" s="1450"/>
      <c r="F14" s="1450"/>
      <c r="G14" s="303" t="s">
        <v>258</v>
      </c>
      <c r="H14" s="366" t="s">
        <v>197</v>
      </c>
      <c r="I14" s="146"/>
      <c r="J14" s="146"/>
      <c r="L14" s="1327"/>
      <c r="M14" s="1327"/>
    </row>
    <row r="15" spans="2:13" s="127" customFormat="1" ht="50.1" customHeight="1" x14ac:dyDescent="0.25">
      <c r="B15" s="152" t="s">
        <v>293</v>
      </c>
      <c r="C15" s="367"/>
      <c r="D15" s="368"/>
      <c r="E15" s="369">
        <v>6000</v>
      </c>
      <c r="F15" s="370"/>
      <c r="G15" s="371">
        <f>SUMIF('ERS 2024-25'!C:C,$F$11,'ERS 2024-25'!I:I)</f>
        <v>0</v>
      </c>
      <c r="H15" s="372">
        <f>$G15*$E15</f>
        <v>0</v>
      </c>
      <c r="I15" s="153"/>
      <c r="J15" s="153"/>
      <c r="L15" s="1330">
        <f>_xlfn.XLOOKUP(F11,'Summary for Prints'!A:A,'Summary for Prints'!CB:CB,0,0)</f>
        <v>0</v>
      </c>
      <c r="M15" s="1331">
        <f>L15-H15</f>
        <v>0</v>
      </c>
    </row>
    <row r="16" spans="2:13" s="127" customFormat="1" ht="15" customHeight="1" x14ac:dyDescent="0.25">
      <c r="B16" s="150"/>
      <c r="C16" s="301"/>
      <c r="D16" s="1450" t="s">
        <v>292</v>
      </c>
      <c r="E16" s="1450"/>
      <c r="F16" s="1450"/>
      <c r="G16" s="303" t="s">
        <v>195</v>
      </c>
      <c r="H16" s="366" t="s">
        <v>197</v>
      </c>
      <c r="I16" s="146"/>
      <c r="J16" s="146"/>
      <c r="L16" s="1327"/>
      <c r="M16" s="1327"/>
    </row>
    <row r="17" spans="2:15" s="127" customFormat="1" ht="50.1" customHeight="1" x14ac:dyDescent="0.25">
      <c r="B17" s="152" t="s">
        <v>294</v>
      </c>
      <c r="C17" s="367"/>
      <c r="D17" s="368"/>
      <c r="E17" s="369">
        <v>6000</v>
      </c>
      <c r="F17" s="370"/>
      <c r="G17" s="371">
        <v>0</v>
      </c>
      <c r="H17" s="372">
        <f>$G17*$E17</f>
        <v>0</v>
      </c>
      <c r="I17" s="153"/>
      <c r="J17" s="153"/>
      <c r="L17" s="1330">
        <f>_xlfn.XLOOKUP(F11,'Summary for Prints'!A:A,'Summary for Prints'!CC:CC,0,0)</f>
        <v>0</v>
      </c>
      <c r="M17" s="1331">
        <v>0</v>
      </c>
    </row>
    <row r="18" spans="2:15" s="127" customFormat="1" ht="15" customHeight="1" x14ac:dyDescent="0.25">
      <c r="B18" s="150"/>
      <c r="C18" s="301"/>
      <c r="D18" s="1450" t="s">
        <v>295</v>
      </c>
      <c r="E18" s="1450"/>
      <c r="F18" s="1450"/>
      <c r="G18" s="303" t="s">
        <v>258</v>
      </c>
      <c r="H18" s="366" t="s">
        <v>197</v>
      </c>
      <c r="I18" s="146"/>
      <c r="J18" s="146"/>
      <c r="L18" s="1327"/>
      <c r="M18" s="1327"/>
    </row>
    <row r="19" spans="2:15" s="127" customFormat="1" ht="50.1" customHeight="1" x14ac:dyDescent="0.25">
      <c r="B19" s="154" t="s">
        <v>296</v>
      </c>
      <c r="C19" s="367"/>
      <c r="D19" s="373"/>
      <c r="E19" s="369">
        <f>SUMIF('ERS 2024-25'!C:C,'Early Years'!F13,'ERS 2024-25'!S:S)</f>
        <v>0</v>
      </c>
      <c r="F19" s="374"/>
      <c r="G19" s="311">
        <v>1</v>
      </c>
      <c r="H19" s="372">
        <f>$G19*$E19</f>
        <v>0</v>
      </c>
      <c r="I19" s="153"/>
      <c r="J19" s="153"/>
      <c r="L19" s="1330">
        <f>_xlfn.XLOOKUP(F11,'Summary for Prints'!A:A,'Summary for Prints'!CD:CD,0,0)</f>
        <v>0</v>
      </c>
      <c r="M19" s="1331">
        <f>L19-H19</f>
        <v>0</v>
      </c>
    </row>
    <row r="20" spans="2:15" s="127" customFormat="1" ht="15" customHeight="1" x14ac:dyDescent="0.25">
      <c r="B20" s="150"/>
      <c r="C20" s="301"/>
      <c r="D20" s="1450" t="s">
        <v>297</v>
      </c>
      <c r="E20" s="1450"/>
      <c r="F20" s="1450"/>
      <c r="G20" s="303" t="s">
        <v>258</v>
      </c>
      <c r="H20" s="366" t="s">
        <v>197</v>
      </c>
      <c r="I20" s="146"/>
      <c r="J20" s="146"/>
      <c r="L20" s="1327"/>
      <c r="M20" s="1327"/>
    </row>
    <row r="21" spans="2:15" s="127" customFormat="1" ht="50.1" customHeight="1" x14ac:dyDescent="0.25">
      <c r="B21" s="152" t="s">
        <v>298</v>
      </c>
      <c r="C21" s="367"/>
      <c r="D21" s="373"/>
      <c r="E21" s="369">
        <f>SUMIF('ERS 2024-25'!C:C,'Early Years'!F13,'ERS 2024-25'!T:T)+SUMIF('ERS 2024-25'!C:C,'Early Years'!F13,'ERS 2024-25'!U:U)</f>
        <v>0</v>
      </c>
      <c r="F21" s="374"/>
      <c r="G21" s="311">
        <v>1</v>
      </c>
      <c r="H21" s="372">
        <f>$G21*$E21</f>
        <v>0</v>
      </c>
      <c r="I21" s="153"/>
      <c r="J21" s="153"/>
      <c r="L21" s="1330">
        <f>_xlfn.XLOOKUP(F11,'Summary for Prints'!A:A,'Summary for Prints'!CE:CE,0,0)</f>
        <v>0</v>
      </c>
      <c r="M21" s="1331">
        <f>L21-H21</f>
        <v>0</v>
      </c>
    </row>
    <row r="22" spans="2:15" s="127" customFormat="1" ht="15" customHeight="1" thickBot="1" x14ac:dyDescent="0.3">
      <c r="B22" s="150"/>
      <c r="C22" s="301"/>
      <c r="D22" s="1450"/>
      <c r="E22" s="1450"/>
      <c r="F22" s="1450"/>
      <c r="G22" s="303" t="s">
        <v>258</v>
      </c>
      <c r="H22" s="366" t="s">
        <v>197</v>
      </c>
      <c r="I22" s="146"/>
      <c r="J22" s="128"/>
      <c r="L22" s="1327"/>
      <c r="M22" s="1327"/>
    </row>
    <row r="23" spans="2:15" s="127" customFormat="1" ht="50.1" customHeight="1" thickBot="1" x14ac:dyDescent="0.3">
      <c r="B23" s="79" t="s">
        <v>299</v>
      </c>
      <c r="C23" s="1492" t="s">
        <v>300</v>
      </c>
      <c r="D23" s="1493"/>
      <c r="E23" s="1493"/>
      <c r="F23" s="1494"/>
      <c r="G23" s="375"/>
      <c r="H23" s="559">
        <f>H19+H21+H15+H17</f>
        <v>0</v>
      </c>
      <c r="I23" s="155"/>
      <c r="J23" s="128"/>
      <c r="L23" s="1330">
        <f>SUM(L15:L21)</f>
        <v>0</v>
      </c>
      <c r="M23" s="1331">
        <f>L23-H23</f>
        <v>0</v>
      </c>
      <c r="N23" s="138"/>
      <c r="O23" s="138"/>
    </row>
    <row r="24" spans="2:15" s="127" customFormat="1" ht="12.75" customHeight="1" x14ac:dyDescent="0.25">
      <c r="B24" s="156"/>
      <c r="C24" s="376"/>
      <c r="D24" s="1495"/>
      <c r="E24" s="1495"/>
      <c r="F24" s="1495"/>
      <c r="G24" s="377"/>
      <c r="H24" s="378"/>
      <c r="I24" s="146"/>
      <c r="J24" s="146"/>
      <c r="L24" s="1327"/>
      <c r="M24" s="1327"/>
    </row>
    <row r="25" spans="2:15" s="127" customFormat="1" ht="15" customHeight="1" x14ac:dyDescent="0.25">
      <c r="B25" s="158"/>
      <c r="C25" s="1362"/>
      <c r="D25" s="1491" t="s">
        <v>301</v>
      </c>
      <c r="E25" s="1491"/>
      <c r="F25" s="1491"/>
      <c r="G25" s="379" t="s">
        <v>258</v>
      </c>
      <c r="H25" s="380" t="s">
        <v>197</v>
      </c>
      <c r="I25" s="146"/>
      <c r="J25" s="146"/>
      <c r="L25" s="1327"/>
      <c r="M25" s="1327"/>
    </row>
    <row r="26" spans="2:15" s="127" customFormat="1" ht="50.1" customHeight="1" x14ac:dyDescent="0.25">
      <c r="B26" s="80" t="s">
        <v>302</v>
      </c>
      <c r="C26" s="381"/>
      <c r="D26" s="373"/>
      <c r="E26" s="382">
        <v>0</v>
      </c>
      <c r="F26" s="374"/>
      <c r="G26" s="383">
        <v>1</v>
      </c>
      <c r="H26" s="384">
        <f>$G26*$E26</f>
        <v>0</v>
      </c>
      <c r="I26" s="159"/>
      <c r="J26" s="159"/>
      <c r="L26" s="1327"/>
      <c r="M26" s="1327"/>
    </row>
    <row r="27" spans="2:15" s="127" customFormat="1" ht="15" customHeight="1" thickBot="1" x14ac:dyDescent="0.3">
      <c r="B27" s="9"/>
      <c r="C27" s="6"/>
      <c r="D27" s="160"/>
      <c r="E27" s="161"/>
      <c r="F27" s="162"/>
      <c r="G27" s="163"/>
      <c r="H27" s="164"/>
      <c r="I27" s="153"/>
      <c r="J27" s="153"/>
      <c r="L27" s="1327"/>
      <c r="M27" s="1327"/>
    </row>
    <row r="28" spans="2:15" s="127" customFormat="1" ht="13.8" thickBot="1" x14ac:dyDescent="0.3">
      <c r="B28" s="165"/>
      <c r="C28" s="166"/>
      <c r="D28" s="1489"/>
      <c r="E28" s="1489"/>
      <c r="F28" s="1489"/>
      <c r="G28" s="167"/>
      <c r="H28" s="168"/>
      <c r="I28" s="147"/>
      <c r="J28" s="147"/>
      <c r="L28" s="1327"/>
      <c r="M28" s="1327"/>
    </row>
    <row r="29" spans="2:15" s="127" customFormat="1" ht="25.5" customHeight="1" thickBot="1" x14ac:dyDescent="0.3">
      <c r="B29" s="1490" t="s">
        <v>211</v>
      </c>
      <c r="C29" s="1414"/>
      <c r="D29" s="1414"/>
      <c r="E29" s="1414"/>
      <c r="F29" s="1414"/>
      <c r="G29" s="1414"/>
      <c r="H29" s="1415"/>
      <c r="I29" s="155"/>
      <c r="J29" s="155"/>
      <c r="K29" s="138"/>
      <c r="L29" s="1327"/>
      <c r="M29" s="1327"/>
    </row>
    <row r="30" spans="2:15" s="127" customFormat="1" ht="21.75" customHeight="1" x14ac:dyDescent="0.25">
      <c r="B30" s="136"/>
      <c r="C30" s="146"/>
      <c r="D30" s="75"/>
      <c r="E30" s="155"/>
      <c r="F30" s="146"/>
      <c r="G30" s="75"/>
      <c r="H30" s="155"/>
      <c r="I30" s="155"/>
      <c r="J30" s="155"/>
      <c r="K30" s="138"/>
      <c r="L30" s="1327"/>
      <c r="M30" s="1327"/>
    </row>
    <row r="31" spans="2:15" s="127" customFormat="1" ht="21.75" customHeight="1" x14ac:dyDescent="0.25">
      <c r="B31" s="136"/>
      <c r="C31" s="146"/>
      <c r="D31" s="75"/>
      <c r="E31" s="155"/>
      <c r="F31" s="146"/>
      <c r="G31" s="75"/>
      <c r="H31" s="155"/>
      <c r="I31" s="155"/>
      <c r="J31" s="155"/>
      <c r="K31" s="138"/>
      <c r="L31" s="1327"/>
      <c r="M31" s="1327"/>
    </row>
    <row r="32" spans="2:15" s="127" customFormat="1" ht="21.75" customHeight="1" x14ac:dyDescent="0.25">
      <c r="B32" s="136"/>
      <c r="C32" s="146"/>
      <c r="D32" s="75"/>
      <c r="E32" s="155"/>
      <c r="F32" s="146"/>
      <c r="G32" s="75"/>
      <c r="H32" s="155"/>
      <c r="I32" s="155"/>
      <c r="J32" s="155"/>
      <c r="K32" s="138"/>
      <c r="L32" s="1327"/>
      <c r="M32" s="1327"/>
    </row>
    <row r="33" spans="12:13" s="560" customFormat="1" x14ac:dyDescent="0.25">
      <c r="L33" s="1332"/>
      <c r="M33" s="1332"/>
    </row>
    <row r="34" spans="12:13" s="560" customFormat="1" x14ac:dyDescent="0.25">
      <c r="L34" s="1332"/>
      <c r="M34" s="1332"/>
    </row>
    <row r="35" spans="12:13" s="560" customFormat="1" x14ac:dyDescent="0.25">
      <c r="L35" s="1332"/>
      <c r="M35" s="1332"/>
    </row>
    <row r="36" spans="12:13" s="560" customFormat="1" x14ac:dyDescent="0.25">
      <c r="L36" s="1332"/>
      <c r="M36" s="1332"/>
    </row>
    <row r="37" spans="12:13" s="560" customFormat="1" x14ac:dyDescent="0.25">
      <c r="L37" s="1332"/>
      <c r="M37" s="1332"/>
    </row>
    <row r="38" spans="12:13" s="560" customFormat="1" x14ac:dyDescent="0.25">
      <c r="L38" s="1332"/>
      <c r="M38" s="1332"/>
    </row>
    <row r="39" spans="12:13" s="560" customFormat="1" x14ac:dyDescent="0.25">
      <c r="L39" s="1332"/>
      <c r="M39" s="1332"/>
    </row>
    <row r="40" spans="12:13" s="560" customFormat="1" x14ac:dyDescent="0.25">
      <c r="L40" s="1332"/>
      <c r="M40" s="1332"/>
    </row>
    <row r="41" spans="12:13" s="560" customFormat="1" x14ac:dyDescent="0.25">
      <c r="L41" s="1332"/>
      <c r="M41" s="1332"/>
    </row>
    <row r="42" spans="12:13" s="560" customFormat="1" x14ac:dyDescent="0.25">
      <c r="L42" s="1332"/>
      <c r="M42" s="1332"/>
    </row>
    <row r="43" spans="12:13" s="560" customFormat="1" x14ac:dyDescent="0.25">
      <c r="L43" s="1332"/>
      <c r="M43" s="1332"/>
    </row>
    <row r="44" spans="12:13" s="560" customFormat="1" x14ac:dyDescent="0.25">
      <c r="L44" s="1332"/>
      <c r="M44" s="1332"/>
    </row>
    <row r="45" spans="12:13" s="560" customFormat="1" x14ac:dyDescent="0.25">
      <c r="L45" s="1332"/>
      <c r="M45" s="1332"/>
    </row>
    <row r="46" spans="12:13" s="560" customFormat="1" x14ac:dyDescent="0.25">
      <c r="L46" s="1332"/>
      <c r="M46" s="1332"/>
    </row>
    <row r="47" spans="12:13" s="560" customFormat="1" x14ac:dyDescent="0.25">
      <c r="L47" s="1332"/>
      <c r="M47" s="1332"/>
    </row>
    <row r="48" spans="12:13" s="560" customFormat="1" x14ac:dyDescent="0.25">
      <c r="L48" s="1332"/>
      <c r="M48" s="1332"/>
    </row>
    <row r="49" spans="12:13" s="560" customFormat="1" x14ac:dyDescent="0.25">
      <c r="L49" s="1332"/>
      <c r="M49" s="1332"/>
    </row>
    <row r="50" spans="12:13" s="560" customFormat="1" x14ac:dyDescent="0.25">
      <c r="L50" s="1332"/>
      <c r="M50" s="1332"/>
    </row>
    <row r="51" spans="12:13" s="560" customFormat="1" x14ac:dyDescent="0.25">
      <c r="L51" s="1332"/>
      <c r="M51" s="1332"/>
    </row>
    <row r="52" spans="12:13" s="560" customFormat="1" x14ac:dyDescent="0.25">
      <c r="L52" s="1332"/>
      <c r="M52" s="1332"/>
    </row>
    <row r="53" spans="12:13" s="560" customFormat="1" x14ac:dyDescent="0.25">
      <c r="L53" s="1332"/>
      <c r="M53" s="1332"/>
    </row>
    <row r="54" spans="12:13" s="560" customFormat="1" x14ac:dyDescent="0.25">
      <c r="L54" s="1332"/>
      <c r="M54" s="1332"/>
    </row>
    <row r="55" spans="12:13" s="560" customFormat="1" x14ac:dyDescent="0.25">
      <c r="L55" s="1332"/>
      <c r="M55" s="1332"/>
    </row>
    <row r="56" spans="12:13" s="560" customFormat="1" x14ac:dyDescent="0.25">
      <c r="L56" s="1332"/>
      <c r="M56" s="1332"/>
    </row>
    <row r="57" spans="12:13" s="560" customFormat="1" x14ac:dyDescent="0.25">
      <c r="L57" s="1332"/>
      <c r="M57" s="1332"/>
    </row>
    <row r="58" spans="12:13" s="560" customFormat="1" x14ac:dyDescent="0.25">
      <c r="L58" s="1332"/>
      <c r="M58" s="1332"/>
    </row>
    <row r="59" spans="12:13" s="560" customFormat="1" x14ac:dyDescent="0.25">
      <c r="L59" s="1332"/>
      <c r="M59" s="1332"/>
    </row>
    <row r="60" spans="12:13" s="560" customFormat="1" x14ac:dyDescent="0.25">
      <c r="L60" s="1332"/>
      <c r="M60" s="1332"/>
    </row>
    <row r="61" spans="12:13" s="560" customFormat="1" x14ac:dyDescent="0.25">
      <c r="L61" s="1332"/>
      <c r="M61" s="1332"/>
    </row>
    <row r="62" spans="12:13" s="560" customFormat="1" x14ac:dyDescent="0.25">
      <c r="L62" s="1332"/>
      <c r="M62" s="1332"/>
    </row>
    <row r="63" spans="12:13" s="560" customFormat="1" x14ac:dyDescent="0.25">
      <c r="L63" s="1332"/>
      <c r="M63" s="1332"/>
    </row>
    <row r="64" spans="12:13" s="560" customFormat="1" x14ac:dyDescent="0.25">
      <c r="L64" s="1332"/>
      <c r="M64" s="1332"/>
    </row>
    <row r="65" spans="12:13" s="560" customFormat="1" x14ac:dyDescent="0.25">
      <c r="L65" s="1332"/>
      <c r="M65" s="1332"/>
    </row>
    <row r="66" spans="12:13" s="560" customFormat="1" x14ac:dyDescent="0.25">
      <c r="L66" s="1332"/>
      <c r="M66" s="1332"/>
    </row>
    <row r="67" spans="12:13" s="560" customFormat="1" x14ac:dyDescent="0.25">
      <c r="L67" s="1332"/>
      <c r="M67" s="1332"/>
    </row>
    <row r="68" spans="12:13" s="560" customFormat="1" x14ac:dyDescent="0.25">
      <c r="L68" s="1332"/>
      <c r="M68" s="1332"/>
    </row>
    <row r="69" spans="12:13" s="560" customFormat="1" x14ac:dyDescent="0.25">
      <c r="L69" s="1332"/>
      <c r="M69" s="1332"/>
    </row>
    <row r="70" spans="12:13" s="560" customFormat="1" x14ac:dyDescent="0.25">
      <c r="L70" s="1332"/>
      <c r="M70" s="1332"/>
    </row>
    <row r="71" spans="12:13" s="560" customFormat="1" x14ac:dyDescent="0.25">
      <c r="L71" s="1332"/>
      <c r="M71" s="1332"/>
    </row>
    <row r="72" spans="12:13" s="560" customFormat="1" x14ac:dyDescent="0.25">
      <c r="L72" s="1332"/>
      <c r="M72" s="1332"/>
    </row>
    <row r="73" spans="12:13" s="560" customFormat="1" x14ac:dyDescent="0.25">
      <c r="L73" s="1332"/>
      <c r="M73" s="1332"/>
    </row>
    <row r="74" spans="12:13" s="560" customFormat="1" x14ac:dyDescent="0.25">
      <c r="L74" s="1332"/>
      <c r="M74" s="1332"/>
    </row>
    <row r="75" spans="12:13" s="560" customFormat="1" x14ac:dyDescent="0.25">
      <c r="L75" s="1332"/>
      <c r="M75" s="1332"/>
    </row>
    <row r="76" spans="12:13" s="560" customFormat="1" x14ac:dyDescent="0.25">
      <c r="L76" s="1332"/>
      <c r="M76" s="1332"/>
    </row>
    <row r="77" spans="12:13" s="560" customFormat="1" x14ac:dyDescent="0.25">
      <c r="L77" s="1332"/>
      <c r="M77" s="1332"/>
    </row>
    <row r="78" spans="12:13" s="560" customFormat="1" x14ac:dyDescent="0.25">
      <c r="L78" s="1332"/>
      <c r="M78" s="1332"/>
    </row>
    <row r="79" spans="12:13" s="560" customFormat="1" x14ac:dyDescent="0.25">
      <c r="L79" s="1332"/>
      <c r="M79" s="1332"/>
    </row>
    <row r="80" spans="12:13" s="560" customFormat="1" x14ac:dyDescent="0.25">
      <c r="L80" s="1332"/>
      <c r="M80" s="1332"/>
    </row>
    <row r="81" spans="12:13" s="560" customFormat="1" x14ac:dyDescent="0.25">
      <c r="L81" s="1332"/>
      <c r="M81" s="1332"/>
    </row>
    <row r="82" spans="12:13" s="560" customFormat="1" x14ac:dyDescent="0.25">
      <c r="L82" s="1332"/>
      <c r="M82" s="1332"/>
    </row>
    <row r="83" spans="12:13" s="560" customFormat="1" x14ac:dyDescent="0.25">
      <c r="L83" s="1332"/>
      <c r="M83" s="1332"/>
    </row>
    <row r="84" spans="12:13" s="560" customFormat="1" x14ac:dyDescent="0.25">
      <c r="L84" s="1332"/>
      <c r="M84" s="1332"/>
    </row>
    <row r="85" spans="12:13" s="560" customFormat="1" x14ac:dyDescent="0.25">
      <c r="L85" s="1332"/>
      <c r="M85" s="1332"/>
    </row>
    <row r="86" spans="12:13" s="560" customFormat="1" x14ac:dyDescent="0.25">
      <c r="L86" s="1332"/>
      <c r="M86" s="1332"/>
    </row>
    <row r="87" spans="12:13" s="560" customFormat="1" x14ac:dyDescent="0.25">
      <c r="L87" s="1332"/>
      <c r="M87" s="1332"/>
    </row>
    <row r="88" spans="12:13" s="560" customFormat="1" x14ac:dyDescent="0.25">
      <c r="L88" s="1332"/>
      <c r="M88" s="1332"/>
    </row>
    <row r="89" spans="12:13" s="560" customFormat="1" x14ac:dyDescent="0.25">
      <c r="L89" s="1332"/>
      <c r="M89" s="1332"/>
    </row>
    <row r="90" spans="12:13" s="560" customFormat="1" x14ac:dyDescent="0.25">
      <c r="L90" s="1332"/>
      <c r="M90" s="1332"/>
    </row>
    <row r="91" spans="12:13" s="560" customFormat="1" x14ac:dyDescent="0.25">
      <c r="L91" s="1332"/>
      <c r="M91" s="1332"/>
    </row>
    <row r="92" spans="12:13" s="560" customFormat="1" x14ac:dyDescent="0.25">
      <c r="L92" s="1332"/>
      <c r="M92" s="1332"/>
    </row>
    <row r="93" spans="12:13" s="560" customFormat="1" x14ac:dyDescent="0.25">
      <c r="L93" s="1332"/>
      <c r="M93" s="1332"/>
    </row>
    <row r="94" spans="12:13" s="560" customFormat="1" x14ac:dyDescent="0.25">
      <c r="L94" s="1332"/>
      <c r="M94" s="1332"/>
    </row>
    <row r="95" spans="12:13" s="560" customFormat="1" x14ac:dyDescent="0.25">
      <c r="L95" s="1332"/>
      <c r="M95" s="1332"/>
    </row>
    <row r="96" spans="12:13" s="560" customFormat="1" x14ac:dyDescent="0.25">
      <c r="L96" s="1332"/>
      <c r="M96" s="1332"/>
    </row>
    <row r="97" spans="12:13" s="560" customFormat="1" x14ac:dyDescent="0.25">
      <c r="L97" s="1332"/>
      <c r="M97" s="1332"/>
    </row>
    <row r="98" spans="12:13" s="560" customFormat="1" x14ac:dyDescent="0.25">
      <c r="L98" s="1332"/>
      <c r="M98" s="1332"/>
    </row>
    <row r="99" spans="12:13" s="560" customFormat="1" x14ac:dyDescent="0.25">
      <c r="L99" s="1332"/>
      <c r="M99" s="1332"/>
    </row>
    <row r="100" spans="12:13" s="560" customFormat="1" x14ac:dyDescent="0.25">
      <c r="L100" s="1332"/>
      <c r="M100" s="1332"/>
    </row>
    <row r="101" spans="12:13" s="560" customFormat="1" x14ac:dyDescent="0.25">
      <c r="L101" s="1332"/>
      <c r="M101" s="1332"/>
    </row>
    <row r="102" spans="12:13" s="560" customFormat="1" x14ac:dyDescent="0.25">
      <c r="L102" s="1332"/>
      <c r="M102" s="1332"/>
    </row>
    <row r="103" spans="12:13" s="560" customFormat="1" x14ac:dyDescent="0.25">
      <c r="L103" s="1332"/>
      <c r="M103" s="1332"/>
    </row>
    <row r="104" spans="12:13" s="560" customFormat="1" x14ac:dyDescent="0.25">
      <c r="L104" s="1332"/>
      <c r="M104" s="1332"/>
    </row>
    <row r="105" spans="12:13" s="560" customFormat="1" x14ac:dyDescent="0.25">
      <c r="L105" s="1332"/>
      <c r="M105" s="1332"/>
    </row>
    <row r="106" spans="12:13" s="560" customFormat="1" x14ac:dyDescent="0.25">
      <c r="L106" s="1332"/>
      <c r="M106" s="1332"/>
    </row>
    <row r="107" spans="12:13" s="560" customFormat="1" x14ac:dyDescent="0.25">
      <c r="L107" s="1332"/>
      <c r="M107" s="1332"/>
    </row>
    <row r="108" spans="12:13" s="560" customFormat="1" x14ac:dyDescent="0.25">
      <c r="L108" s="1332"/>
      <c r="M108" s="1332"/>
    </row>
    <row r="109" spans="12:13" s="560" customFormat="1" x14ac:dyDescent="0.25">
      <c r="L109" s="1332"/>
      <c r="M109" s="1332"/>
    </row>
    <row r="110" spans="12:13" s="560" customFormat="1" x14ac:dyDescent="0.25">
      <c r="L110" s="1332"/>
      <c r="M110" s="1332"/>
    </row>
    <row r="111" spans="12:13" s="560" customFormat="1" x14ac:dyDescent="0.25">
      <c r="L111" s="1332"/>
      <c r="M111" s="1332"/>
    </row>
    <row r="112" spans="12:13" s="560" customFormat="1" x14ac:dyDescent="0.25">
      <c r="L112" s="1332"/>
      <c r="M112" s="1332"/>
    </row>
    <row r="113" spans="12:13" s="560" customFormat="1" x14ac:dyDescent="0.25">
      <c r="L113" s="1332"/>
      <c r="M113" s="1332"/>
    </row>
    <row r="114" spans="12:13" s="560" customFormat="1" x14ac:dyDescent="0.25">
      <c r="L114" s="1332"/>
      <c r="M114" s="1332"/>
    </row>
    <row r="115" spans="12:13" s="560" customFormat="1" x14ac:dyDescent="0.25">
      <c r="L115" s="1332"/>
      <c r="M115" s="1332"/>
    </row>
    <row r="116" spans="12:13" s="560" customFormat="1" x14ac:dyDescent="0.25">
      <c r="L116" s="1332"/>
      <c r="M116" s="1332"/>
    </row>
    <row r="117" spans="12:13" s="560" customFormat="1" x14ac:dyDescent="0.25">
      <c r="L117" s="1332"/>
      <c r="M117" s="1332"/>
    </row>
    <row r="118" spans="12:13" s="560" customFormat="1" x14ac:dyDescent="0.25">
      <c r="L118" s="1332"/>
      <c r="M118" s="1332"/>
    </row>
  </sheetData>
  <sheetProtection algorithmName="SHA-512" hashValue="LUrq7K35PGM1xMkPrHu2LJqLURCT/wttDTcT+aH043P8pVew3sNltikw2SBZV4uydd66xhSEMpw33T71TVilDw==" saltValue="GYdxZbSAaG1KKmrveE6q3A==" spinCount="100000" sheet="1" objects="1" scenarios="1" autoFilter="0"/>
  <mergeCells count="13">
    <mergeCell ref="D14:F14"/>
    <mergeCell ref="D16:F16"/>
    <mergeCell ref="D18:F18"/>
    <mergeCell ref="D20:F20"/>
    <mergeCell ref="B2:B4"/>
    <mergeCell ref="B9:D10"/>
    <mergeCell ref="B11:D11"/>
    <mergeCell ref="D28:F28"/>
    <mergeCell ref="B29:H29"/>
    <mergeCell ref="D25:F25"/>
    <mergeCell ref="D22:F22"/>
    <mergeCell ref="C23:F23"/>
    <mergeCell ref="D24:F24"/>
  </mergeCells>
  <hyperlinks>
    <hyperlink ref="B2" r:id="rId1" display="mailto:schoolfinanceteam@derby.gov.uk" xr:uid="{806E3A9B-A167-43B6-867D-D9D7679444D0}"/>
  </hyperlinks>
  <pageMargins left="0.7" right="0.7" top="0.75" bottom="0.75" header="0.3" footer="0.3"/>
  <pageSetup paperSize="9" scale="34"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DDF53-7656-4F36-BF74-E91FE0C45C3E}">
  <sheetPr codeName="Sheet12">
    <tabColor rgb="FFFFFF00"/>
    <pageSetUpPr fitToPage="1"/>
  </sheetPr>
  <dimension ref="B1:N304"/>
  <sheetViews>
    <sheetView showGridLines="0" showRowColHeaders="0" zoomScale="90" zoomScaleNormal="90" workbookViewId="0">
      <selection activeCell="B13" sqref="B13:D13"/>
    </sheetView>
  </sheetViews>
  <sheetFormatPr defaultRowHeight="13.2" x14ac:dyDescent="0.25"/>
  <cols>
    <col min="1" max="1" width="8.33203125" customWidth="1"/>
    <col min="2" max="2" width="67.6640625" customWidth="1"/>
    <col min="3" max="3" width="35.6640625" customWidth="1"/>
    <col min="4" max="7" width="16.6640625" customWidth="1"/>
    <col min="8" max="8" width="20.6640625" customWidth="1"/>
    <col min="9" max="9" width="20.6640625" style="560" customWidth="1"/>
    <col min="10" max="10" width="12.109375" style="560" customWidth="1"/>
    <col min="11" max="11" width="9.109375" style="560"/>
    <col min="13" max="13" width="12.5546875" style="1384" customWidth="1"/>
    <col min="14" max="14" width="9.109375" style="1384"/>
  </cols>
  <sheetData>
    <row r="1" spans="2:14" s="127" customFormat="1" ht="13.8" thickBot="1" x14ac:dyDescent="0.3">
      <c r="H1" s="128"/>
      <c r="I1" s="128"/>
      <c r="J1" s="128"/>
      <c r="M1" s="1373"/>
      <c r="N1" s="1373"/>
    </row>
    <row r="2" spans="2:14" s="127" customFormat="1" ht="22.5" customHeight="1" x14ac:dyDescent="0.25">
      <c r="B2" s="1410" t="s">
        <v>159</v>
      </c>
      <c r="C2" s="119"/>
      <c r="M2" s="1373"/>
      <c r="N2" s="1373"/>
    </row>
    <row r="3" spans="2:14" s="127" customFormat="1" ht="20.25" customHeight="1" x14ac:dyDescent="0.25">
      <c r="B3" s="1411"/>
      <c r="C3" s="128"/>
      <c r="M3" s="1373"/>
      <c r="N3" s="1373"/>
    </row>
    <row r="4" spans="2:14" s="127" customFormat="1" ht="21.75" customHeight="1" thickBot="1" x14ac:dyDescent="0.3">
      <c r="B4" s="1412"/>
      <c r="C4" s="128"/>
      <c r="D4" s="128"/>
      <c r="E4" s="128"/>
      <c r="F4" s="128"/>
      <c r="G4" s="128"/>
      <c r="H4" s="128"/>
      <c r="I4" s="128"/>
      <c r="J4" s="128"/>
      <c r="M4" s="1373"/>
      <c r="N4" s="1373"/>
    </row>
    <row r="5" spans="2:14" s="127" customFormat="1" x14ac:dyDescent="0.25">
      <c r="B5" s="578"/>
      <c r="C5" s="128"/>
      <c r="D5" s="128"/>
      <c r="E5" s="128"/>
      <c r="F5" s="128"/>
      <c r="G5" s="128"/>
      <c r="H5" s="128"/>
      <c r="I5" s="128"/>
      <c r="J5" s="128"/>
      <c r="M5" s="1373"/>
      <c r="N5" s="1373"/>
    </row>
    <row r="6" spans="2:14" s="127" customFormat="1" x14ac:dyDescent="0.25">
      <c r="B6" s="567"/>
      <c r="C6" s="128"/>
      <c r="D6" s="128"/>
      <c r="E6" s="128"/>
      <c r="F6" s="128"/>
      <c r="G6" s="128"/>
      <c r="H6" s="128"/>
      <c r="I6" s="128"/>
      <c r="J6" s="128"/>
      <c r="M6" s="1373"/>
      <c r="N6" s="1373"/>
    </row>
    <row r="7" spans="2:14" s="127" customFormat="1" ht="13.8" thickBot="1" x14ac:dyDescent="0.3">
      <c r="H7" s="128"/>
      <c r="I7" s="128"/>
      <c r="J7" s="128"/>
      <c r="M7" s="1373"/>
      <c r="N7" s="1373"/>
    </row>
    <row r="8" spans="2:14" s="127" customFormat="1" ht="30" customHeight="1" thickBot="1" x14ac:dyDescent="0.3">
      <c r="B8" s="565" t="s">
        <v>303</v>
      </c>
      <c r="C8" s="1393"/>
      <c r="D8" s="129"/>
      <c r="E8" s="129"/>
      <c r="F8" s="129"/>
      <c r="G8" s="129"/>
      <c r="H8" s="130"/>
      <c r="I8" s="128"/>
      <c r="J8" s="128"/>
      <c r="M8" s="1373"/>
      <c r="N8" s="1373"/>
    </row>
    <row r="9" spans="2:14" s="127" customFormat="1" ht="15" customHeight="1" x14ac:dyDescent="0.25">
      <c r="B9" s="131"/>
      <c r="C9" s="136"/>
      <c r="D9" s="136"/>
      <c r="E9" s="136"/>
      <c r="H9" s="1337"/>
      <c r="I9" s="128"/>
      <c r="J9" s="128"/>
      <c r="M9" s="1373"/>
      <c r="N9" s="1373"/>
    </row>
    <row r="10" spans="2:14" s="127" customFormat="1" ht="15" customHeight="1" thickBot="1" x14ac:dyDescent="0.3">
      <c r="B10" s="131"/>
      <c r="C10" s="136"/>
      <c r="D10" s="136"/>
      <c r="E10" s="136"/>
      <c r="H10" s="1337"/>
      <c r="I10" s="128"/>
      <c r="J10" s="128"/>
      <c r="K10" s="132"/>
      <c r="M10" s="1373"/>
      <c r="N10" s="1373"/>
    </row>
    <row r="11" spans="2:14" s="123" customFormat="1" ht="33.75" customHeight="1" x14ac:dyDescent="0.25">
      <c r="B11" s="1399" t="s">
        <v>193</v>
      </c>
      <c r="C11" s="1400"/>
      <c r="D11" s="1401"/>
      <c r="E11" s="134"/>
      <c r="F11" s="1405" t="s">
        <v>162</v>
      </c>
      <c r="G11" s="359"/>
      <c r="H11" s="628"/>
      <c r="I11" s="134"/>
      <c r="J11" s="134"/>
      <c r="M11" s="1374"/>
      <c r="N11" s="1374"/>
    </row>
    <row r="12" spans="2:14" s="123" customFormat="1" ht="32.25" customHeight="1" thickBot="1" x14ac:dyDescent="0.3">
      <c r="B12" s="1441"/>
      <c r="C12" s="1442"/>
      <c r="D12" s="1443"/>
      <c r="E12" s="134"/>
      <c r="F12" s="1406"/>
      <c r="G12" s="359"/>
      <c r="H12" s="628"/>
      <c r="I12" s="134"/>
      <c r="J12" s="134"/>
      <c r="M12" s="1374"/>
      <c r="N12" s="1374"/>
    </row>
    <row r="13" spans="2:14" s="127" customFormat="1" ht="33" customHeight="1" thickBot="1" x14ac:dyDescent="0.3">
      <c r="B13" s="1447" t="str">
        <f>IF(F13=12345,"",'Schools Summary'!B12)</f>
        <v/>
      </c>
      <c r="C13" s="1448"/>
      <c r="D13" s="1449"/>
      <c r="E13" s="132"/>
      <c r="F13" s="360">
        <f>'Schools Summary'!F12</f>
        <v>12345</v>
      </c>
      <c r="G13" s="361"/>
      <c r="H13" s="628"/>
      <c r="I13" s="133"/>
      <c r="J13" s="133"/>
      <c r="M13" s="1373"/>
      <c r="N13" s="1373"/>
    </row>
    <row r="14" spans="2:14" s="127" customFormat="1" ht="27" customHeight="1" x14ac:dyDescent="0.25">
      <c r="B14" s="135"/>
      <c r="C14" s="1440"/>
      <c r="D14" s="1440"/>
      <c r="E14" s="1440"/>
      <c r="F14" s="132"/>
      <c r="G14" s="132"/>
      <c r="H14" s="1338"/>
      <c r="I14" s="133"/>
      <c r="J14" s="133"/>
      <c r="M14" s="1373"/>
      <c r="N14" s="1373"/>
    </row>
    <row r="15" spans="2:14" s="127" customFormat="1" ht="27" customHeight="1" thickBot="1" x14ac:dyDescent="0.3">
      <c r="B15" s="135"/>
      <c r="C15" s="136"/>
      <c r="D15" s="136"/>
      <c r="E15" s="136"/>
      <c r="F15" s="132"/>
      <c r="G15" s="132"/>
      <c r="H15" s="1339"/>
      <c r="I15" s="132"/>
      <c r="J15" s="133"/>
      <c r="M15" s="1373"/>
      <c r="N15" s="1373"/>
    </row>
    <row r="16" spans="2:14" s="127" customFormat="1" ht="57" customHeight="1" thickBot="1" x14ac:dyDescent="0.3">
      <c r="B16" s="1436" t="s">
        <v>177</v>
      </c>
      <c r="C16" s="1437"/>
      <c r="D16" s="265" t="s">
        <v>178</v>
      </c>
      <c r="E16" s="635" t="s">
        <v>179</v>
      </c>
      <c r="F16" s="635" t="s">
        <v>180</v>
      </c>
      <c r="G16" s="636" t="s">
        <v>181</v>
      </c>
      <c r="H16" s="264" t="s">
        <v>182</v>
      </c>
      <c r="I16" s="134"/>
      <c r="J16" s="137"/>
      <c r="M16" s="1373"/>
      <c r="N16" s="1373"/>
    </row>
    <row r="17" spans="2:14" s="127" customFormat="1" ht="35.1" customHeight="1" x14ac:dyDescent="0.25">
      <c r="B17" s="1438" t="s">
        <v>183</v>
      </c>
      <c r="C17" s="1439"/>
      <c r="D17" s="1340">
        <v>5.25</v>
      </c>
      <c r="E17" s="1341">
        <f>VLOOKUP($F$13,'Summary for Prints'!$A:$DJ,85,FALSE)</f>
        <v>0</v>
      </c>
      <c r="F17" s="1341">
        <f>VLOOKUP($F$13,'Summary for Prints'!$A:$DJ,86,FALSE)</f>
        <v>0</v>
      </c>
      <c r="G17" s="1341">
        <f>VLOOKUP($F$13,'Summary for Prints'!$A:$DJ,87,FALSE)</f>
        <v>0</v>
      </c>
      <c r="H17" s="634">
        <f>VLOOKUP($F$13,'Summary for Prints'!$A:$DJ,89,FALSE)</f>
        <v>0</v>
      </c>
      <c r="I17" s="138"/>
      <c r="J17" s="139"/>
      <c r="M17" s="1377">
        <f>_xlfn.XLOOKUP($F$13,'3&amp;4 yo'!F:F,'3&amp;4 yo'!AM:AM,0,0)</f>
        <v>0</v>
      </c>
      <c r="N17" s="1379">
        <f>H17-M17</f>
        <v>0</v>
      </c>
    </row>
    <row r="18" spans="2:14" s="127" customFormat="1" ht="35.1" customHeight="1" x14ac:dyDescent="0.25">
      <c r="B18" s="1430" t="s">
        <v>184</v>
      </c>
      <c r="C18" s="1431"/>
      <c r="D18" s="630">
        <v>7.71</v>
      </c>
      <c r="E18" s="1158"/>
      <c r="F18" s="1158"/>
      <c r="G18" s="1158"/>
      <c r="H18" s="1396"/>
      <c r="I18" s="138"/>
      <c r="J18" s="139"/>
      <c r="M18" s="1377">
        <f>_xlfn.XLOOKUP($F$13,'2 yo disadvantaged'!F:F,'2 yo disadvantaged'!AK:AK,0,0)</f>
        <v>0</v>
      </c>
      <c r="N18" s="1379">
        <f>H18-M18</f>
        <v>0</v>
      </c>
    </row>
    <row r="19" spans="2:14" s="127" customFormat="1" ht="35.1" customHeight="1" x14ac:dyDescent="0.25">
      <c r="B19" s="1430" t="s">
        <v>185</v>
      </c>
      <c r="C19" s="1431"/>
      <c r="D19" s="630">
        <v>7.71</v>
      </c>
      <c r="E19" s="1158"/>
      <c r="F19" s="1158"/>
      <c r="G19" s="1158"/>
      <c r="H19" s="1397"/>
      <c r="I19" s="138"/>
      <c r="J19" s="139"/>
      <c r="M19" s="1377">
        <f>_xlfn.XLOOKUP($F$13,'2 yo working parent'!F:F,'2 yo working parent'!AK:AK,0,0)</f>
        <v>0</v>
      </c>
      <c r="N19" s="1379">
        <f>H19-M19</f>
        <v>0</v>
      </c>
    </row>
    <row r="20" spans="2:14" s="127" customFormat="1" ht="35.1" customHeight="1" thickBot="1" x14ac:dyDescent="0.3">
      <c r="B20" s="1432" t="s">
        <v>186</v>
      </c>
      <c r="C20" s="1433"/>
      <c r="D20" s="631">
        <v>10.8</v>
      </c>
      <c r="E20" s="1158"/>
      <c r="F20" s="1158"/>
      <c r="G20" s="1158"/>
      <c r="H20" s="1398"/>
      <c r="I20" s="138"/>
      <c r="J20" s="139"/>
      <c r="M20" s="1377">
        <f>_xlfn.XLOOKUP(F13,'Summary for Prints'!A:A,'Summary for Prints'!DI:DI,0,0)</f>
        <v>0</v>
      </c>
      <c r="N20" s="1379">
        <f>H20-M20</f>
        <v>0</v>
      </c>
    </row>
    <row r="21" spans="2:14" s="127" customFormat="1" ht="50.25" customHeight="1" thickBot="1" x14ac:dyDescent="0.3">
      <c r="B21" s="1434" t="s">
        <v>187</v>
      </c>
      <c r="C21" s="1435"/>
      <c r="D21" s="265" t="s">
        <v>178</v>
      </c>
      <c r="E21" s="1416"/>
      <c r="F21" s="1417"/>
      <c r="G21" s="1418"/>
      <c r="H21" s="264" t="s">
        <v>182</v>
      </c>
      <c r="I21" s="134"/>
      <c r="J21" s="134"/>
      <c r="M21" s="1377"/>
      <c r="N21" s="1373"/>
    </row>
    <row r="22" spans="2:14" s="127" customFormat="1" ht="35.1" customHeight="1" x14ac:dyDescent="0.25">
      <c r="B22" s="1419" t="s">
        <v>188</v>
      </c>
      <c r="C22" s="1420"/>
      <c r="D22" s="1342">
        <v>0.6</v>
      </c>
      <c r="E22" s="1421"/>
      <c r="F22" s="1422"/>
      <c r="G22" s="1423"/>
      <c r="H22" s="263">
        <f>VLOOKUP($F$13,'Summary for Prints'!$A:$DJ,95,FALSE)</f>
        <v>0</v>
      </c>
      <c r="I22" s="138"/>
      <c r="J22" s="138"/>
      <c r="M22" s="1377">
        <f>_xlfn.XLOOKUP($F$13,'3&amp;4 yo'!F:F,'3&amp;4 yo'!AN:AN,0,0)</f>
        <v>0</v>
      </c>
      <c r="N22" s="1379">
        <f>H22-M22</f>
        <v>0</v>
      </c>
    </row>
    <row r="23" spans="2:14" s="127" customFormat="1" ht="35.1" customHeight="1" x14ac:dyDescent="0.25">
      <c r="B23" s="1430" t="s">
        <v>189</v>
      </c>
      <c r="C23" s="1431"/>
      <c r="D23" s="632">
        <v>0.2</v>
      </c>
      <c r="E23" s="1424"/>
      <c r="F23" s="1425"/>
      <c r="G23" s="1426"/>
      <c r="H23" s="263">
        <f>VLOOKUP($F$13,'Summary for Prints'!$A:$DJ,96,FALSE)</f>
        <v>0</v>
      </c>
      <c r="I23" s="138"/>
      <c r="J23" s="138"/>
      <c r="M23" s="1377">
        <f>_xlfn.XLOOKUP($F$13,'3&amp;4 yo'!F:F,'3&amp;4 yo'!AO:AO,0,0)</f>
        <v>0</v>
      </c>
      <c r="N23" s="1379">
        <f>H23-M23</f>
        <v>0</v>
      </c>
    </row>
    <row r="24" spans="2:14" s="127" customFormat="1" ht="35.1" customHeight="1" thickBot="1" x14ac:dyDescent="0.3">
      <c r="B24" s="1432" t="s">
        <v>190</v>
      </c>
      <c r="C24" s="1433"/>
      <c r="D24" s="633">
        <v>0.2</v>
      </c>
      <c r="E24" s="1427"/>
      <c r="F24" s="1428"/>
      <c r="G24" s="1429"/>
      <c r="H24" s="263">
        <f>VLOOKUP($F$13,'Summary for Prints'!$A:$DJ,97,FALSE)</f>
        <v>0</v>
      </c>
      <c r="I24" s="138"/>
      <c r="J24" s="138"/>
      <c r="M24" s="1377">
        <f>_xlfn.XLOOKUP($F$13,'3&amp;4 yo'!F:F,'3&amp;4 yo'!AP:AP,0,0)</f>
        <v>0</v>
      </c>
      <c r="N24" s="1379">
        <f>H24-M24</f>
        <v>0</v>
      </c>
    </row>
    <row r="25" spans="2:14" s="127" customFormat="1" ht="47.25" customHeight="1" thickBot="1" x14ac:dyDescent="0.3">
      <c r="B25" s="140" t="s">
        <v>304</v>
      </c>
      <c r="C25" s="265" t="s">
        <v>305</v>
      </c>
      <c r="D25" s="265" t="s">
        <v>306</v>
      </c>
      <c r="E25" s="1496"/>
      <c r="F25" s="1497"/>
      <c r="G25" s="1498"/>
      <c r="H25" s="264" t="s">
        <v>182</v>
      </c>
      <c r="I25" s="387"/>
      <c r="J25" s="387"/>
      <c r="M25" s="1377"/>
      <c r="N25" s="1379"/>
    </row>
    <row r="26" spans="2:14" s="127" customFormat="1" ht="35.1" customHeight="1" x14ac:dyDescent="0.25">
      <c r="B26" s="141" t="s">
        <v>307</v>
      </c>
      <c r="C26" s="363">
        <v>100000</v>
      </c>
      <c r="D26" s="362" t="s">
        <v>308</v>
      </c>
      <c r="E26" s="629"/>
      <c r="F26" s="1178"/>
      <c r="G26" s="1179"/>
      <c r="H26" s="263">
        <f>VLOOKUP($F$13,'Summary for Prints'!$A:$DJ,90,FALSE)</f>
        <v>0</v>
      </c>
      <c r="I26" s="387"/>
      <c r="J26" s="387"/>
      <c r="M26" s="1377">
        <f>_xlfn.XLOOKUP(F13,'3&amp;4 yo'!F:F,'3&amp;4 yo'!AJ:AJ,0,0)</f>
        <v>0</v>
      </c>
      <c r="N26" s="1379">
        <f>H26-M26</f>
        <v>0</v>
      </c>
    </row>
    <row r="27" spans="2:14" s="127" customFormat="1" ht="35.1" customHeight="1" thickBot="1" x14ac:dyDescent="0.3">
      <c r="B27" s="142" t="s">
        <v>309</v>
      </c>
      <c r="C27" s="1363">
        <v>3.2705157274798253</v>
      </c>
      <c r="D27" s="1364" t="s">
        <v>310</v>
      </c>
      <c r="E27" s="1182">
        <f>VLOOKUP($F$13,'Summary for Prints'!$A:$DJ,91,FALSE)</f>
        <v>0</v>
      </c>
      <c r="F27" s="1182">
        <f>VLOOKUP($F$13,'Summary for Prints'!$A:$DJ,92,FALSE)</f>
        <v>0</v>
      </c>
      <c r="G27" s="1187">
        <f>VLOOKUP($F$13,'Summary for Prints'!$A:$DJ,93,FALSE)</f>
        <v>0</v>
      </c>
      <c r="H27" s="1180">
        <f>VLOOKUP($F$13,'Summary for Prints'!$A:$DJ,94,FALSE)</f>
        <v>0</v>
      </c>
      <c r="I27" s="387"/>
      <c r="J27" s="1188"/>
      <c r="M27" s="1377">
        <f>_xlfn.XLOOKUP(F13,'3&amp;4 yo'!F:F,'3&amp;4 yo'!AK:AK,0,0)</f>
        <v>0</v>
      </c>
      <c r="N27" s="1379">
        <f>H27-M27</f>
        <v>0</v>
      </c>
    </row>
    <row r="28" spans="2:14" s="127" customFormat="1" ht="35.1" customHeight="1" thickBot="1" x14ac:dyDescent="0.3">
      <c r="B28" s="78" t="s">
        <v>191</v>
      </c>
      <c r="C28" s="144"/>
      <c r="D28" s="145"/>
      <c r="E28" s="1181"/>
      <c r="F28" s="1181"/>
      <c r="G28" s="1181"/>
      <c r="H28" s="558">
        <f>SUM(H17:H27)</f>
        <v>0</v>
      </c>
      <c r="I28" s="387"/>
      <c r="J28" s="509"/>
      <c r="M28" s="1377">
        <f>SUM(M17:M27)</f>
        <v>0</v>
      </c>
      <c r="N28" s="1379">
        <f>H28-M28</f>
        <v>0</v>
      </c>
    </row>
    <row r="29" spans="2:14" s="127" customFormat="1" ht="37.5" customHeight="1" thickBot="1" x14ac:dyDescent="0.3">
      <c r="B29" s="1413" t="s">
        <v>1341</v>
      </c>
      <c r="C29" s="1414"/>
      <c r="D29" s="1414"/>
      <c r="E29" s="1414"/>
      <c r="F29" s="1414"/>
      <c r="G29" s="1414"/>
      <c r="H29" s="1415"/>
      <c r="I29" s="128"/>
      <c r="J29" s="128"/>
      <c r="M29" s="1373"/>
      <c r="N29" s="1373"/>
    </row>
    <row r="30" spans="2:14" s="127" customFormat="1" ht="27" customHeight="1" x14ac:dyDescent="0.25">
      <c r="B30" s="148"/>
      <c r="C30" s="148"/>
      <c r="D30" s="148"/>
      <c r="E30" s="148"/>
      <c r="F30" s="148"/>
      <c r="G30" s="148"/>
      <c r="H30" s="148"/>
      <c r="I30" s="128"/>
      <c r="J30" s="128"/>
      <c r="M30" s="1373"/>
      <c r="N30" s="1373"/>
    </row>
    <row r="31" spans="2:14" s="127" customFormat="1" ht="27" customHeight="1" x14ac:dyDescent="0.25">
      <c r="B31" s="149"/>
      <c r="C31" s="149"/>
      <c r="D31" s="149"/>
      <c r="E31" s="149"/>
      <c r="F31" s="149"/>
      <c r="G31" s="149"/>
      <c r="H31" s="149"/>
      <c r="I31" s="128"/>
      <c r="J31" s="128"/>
      <c r="M31" s="1373"/>
      <c r="N31" s="1373"/>
    </row>
    <row r="32" spans="2:14" s="127" customFormat="1" ht="27" customHeight="1" x14ac:dyDescent="0.25">
      <c r="B32" s="149"/>
      <c r="C32" s="149"/>
      <c r="D32" s="149"/>
      <c r="E32" s="149"/>
      <c r="F32" s="149"/>
      <c r="G32" s="149"/>
      <c r="H32" s="149"/>
      <c r="I32" s="128"/>
      <c r="J32" s="128"/>
      <c r="M32" s="1373"/>
      <c r="N32" s="1373"/>
    </row>
    <row r="33" spans="2:14" s="127" customFormat="1" ht="27" customHeight="1" x14ac:dyDescent="0.25">
      <c r="B33" s="149"/>
      <c r="C33" s="149"/>
      <c r="D33" s="149"/>
      <c r="E33" s="149"/>
      <c r="F33" s="149"/>
      <c r="G33" s="149"/>
      <c r="H33" s="149"/>
      <c r="I33" s="128"/>
      <c r="J33" s="128"/>
      <c r="M33" s="1373"/>
      <c r="N33" s="1373"/>
    </row>
    <row r="34" spans="2:14" s="560" customFormat="1" x14ac:dyDescent="0.25">
      <c r="M34" s="1383"/>
      <c r="N34" s="1383"/>
    </row>
    <row r="35" spans="2:14" s="560" customFormat="1" x14ac:dyDescent="0.25">
      <c r="M35" s="1383"/>
      <c r="N35" s="1383"/>
    </row>
    <row r="36" spans="2:14" s="560" customFormat="1" x14ac:dyDescent="0.25">
      <c r="M36" s="1383"/>
      <c r="N36" s="1383"/>
    </row>
    <row r="37" spans="2:14" s="560" customFormat="1" x14ac:dyDescent="0.25">
      <c r="M37" s="1383"/>
      <c r="N37" s="1383"/>
    </row>
    <row r="38" spans="2:14" s="560" customFormat="1" x14ac:dyDescent="0.25">
      <c r="M38" s="1383"/>
      <c r="N38" s="1383"/>
    </row>
    <row r="39" spans="2:14" s="560" customFormat="1" x14ac:dyDescent="0.25">
      <c r="M39" s="1383"/>
      <c r="N39" s="1383"/>
    </row>
    <row r="40" spans="2:14" s="560" customFormat="1" x14ac:dyDescent="0.25">
      <c r="M40" s="1383"/>
      <c r="N40" s="1383"/>
    </row>
    <row r="41" spans="2:14" s="560" customFormat="1" x14ac:dyDescent="0.25">
      <c r="M41" s="1383"/>
      <c r="N41" s="1383"/>
    </row>
    <row r="42" spans="2:14" s="560" customFormat="1" x14ac:dyDescent="0.25">
      <c r="M42" s="1383"/>
      <c r="N42" s="1383"/>
    </row>
    <row r="43" spans="2:14" s="560" customFormat="1" x14ac:dyDescent="0.25">
      <c r="M43" s="1383"/>
      <c r="N43" s="1383"/>
    </row>
    <row r="44" spans="2:14" s="560" customFormat="1" x14ac:dyDescent="0.25">
      <c r="M44" s="1383"/>
      <c r="N44" s="1383"/>
    </row>
    <row r="45" spans="2:14" s="560" customFormat="1" x14ac:dyDescent="0.25">
      <c r="M45" s="1383"/>
      <c r="N45" s="1383"/>
    </row>
    <row r="46" spans="2:14" s="560" customFormat="1" x14ac:dyDescent="0.25">
      <c r="M46" s="1383"/>
      <c r="N46" s="1383"/>
    </row>
    <row r="47" spans="2:14" s="560" customFormat="1" x14ac:dyDescent="0.25">
      <c r="M47" s="1383"/>
      <c r="N47" s="1383"/>
    </row>
    <row r="48" spans="2:14" s="560" customFormat="1" x14ac:dyDescent="0.25">
      <c r="M48" s="1383"/>
      <c r="N48" s="1383"/>
    </row>
    <row r="49" spans="13:14" s="560" customFormat="1" x14ac:dyDescent="0.25">
      <c r="M49" s="1383"/>
      <c r="N49" s="1383"/>
    </row>
    <row r="50" spans="13:14" s="560" customFormat="1" x14ac:dyDescent="0.25">
      <c r="M50" s="1383"/>
      <c r="N50" s="1383"/>
    </row>
    <row r="51" spans="13:14" s="560" customFormat="1" x14ac:dyDescent="0.25">
      <c r="M51" s="1383"/>
      <c r="N51" s="1383"/>
    </row>
    <row r="52" spans="13:14" s="560" customFormat="1" x14ac:dyDescent="0.25">
      <c r="M52" s="1383"/>
      <c r="N52" s="1383"/>
    </row>
    <row r="53" spans="13:14" s="560" customFormat="1" x14ac:dyDescent="0.25">
      <c r="M53" s="1383"/>
      <c r="N53" s="1383"/>
    </row>
    <row r="54" spans="13:14" s="560" customFormat="1" x14ac:dyDescent="0.25">
      <c r="M54" s="1383"/>
      <c r="N54" s="1383"/>
    </row>
    <row r="55" spans="13:14" s="560" customFormat="1" x14ac:dyDescent="0.25">
      <c r="M55" s="1383"/>
      <c r="N55" s="1383"/>
    </row>
    <row r="56" spans="13:14" s="560" customFormat="1" x14ac:dyDescent="0.25">
      <c r="M56" s="1383"/>
      <c r="N56" s="1383"/>
    </row>
    <row r="57" spans="13:14" s="560" customFormat="1" x14ac:dyDescent="0.25">
      <c r="M57" s="1383"/>
      <c r="N57" s="1383"/>
    </row>
    <row r="58" spans="13:14" s="560" customFormat="1" x14ac:dyDescent="0.25">
      <c r="M58" s="1383"/>
      <c r="N58" s="1383"/>
    </row>
    <row r="59" spans="13:14" s="560" customFormat="1" x14ac:dyDescent="0.25">
      <c r="M59" s="1383"/>
      <c r="N59" s="1383"/>
    </row>
    <row r="60" spans="13:14" s="560" customFormat="1" x14ac:dyDescent="0.25">
      <c r="M60" s="1383"/>
      <c r="N60" s="1383"/>
    </row>
    <row r="61" spans="13:14" s="560" customFormat="1" x14ac:dyDescent="0.25">
      <c r="M61" s="1383"/>
      <c r="N61" s="1383"/>
    </row>
    <row r="62" spans="13:14" s="560" customFormat="1" x14ac:dyDescent="0.25">
      <c r="M62" s="1383"/>
      <c r="N62" s="1383"/>
    </row>
    <row r="63" spans="13:14" s="560" customFormat="1" x14ac:dyDescent="0.25">
      <c r="M63" s="1383"/>
      <c r="N63" s="1383"/>
    </row>
    <row r="64" spans="13:14" s="560" customFormat="1" x14ac:dyDescent="0.25">
      <c r="M64" s="1383"/>
      <c r="N64" s="1383"/>
    </row>
    <row r="65" spans="13:14" s="560" customFormat="1" x14ac:dyDescent="0.25">
      <c r="M65" s="1383"/>
      <c r="N65" s="1383"/>
    </row>
    <row r="66" spans="13:14" s="560" customFormat="1" x14ac:dyDescent="0.25">
      <c r="M66" s="1383"/>
      <c r="N66" s="1383"/>
    </row>
    <row r="67" spans="13:14" s="560" customFormat="1" x14ac:dyDescent="0.25">
      <c r="M67" s="1383"/>
      <c r="N67" s="1383"/>
    </row>
    <row r="68" spans="13:14" s="560" customFormat="1" x14ac:dyDescent="0.25">
      <c r="M68" s="1383"/>
      <c r="N68" s="1383"/>
    </row>
    <row r="69" spans="13:14" s="560" customFormat="1" x14ac:dyDescent="0.25">
      <c r="M69" s="1383"/>
      <c r="N69" s="1383"/>
    </row>
    <row r="70" spans="13:14" s="560" customFormat="1" x14ac:dyDescent="0.25">
      <c r="M70" s="1383"/>
      <c r="N70" s="1383"/>
    </row>
    <row r="71" spans="13:14" s="560" customFormat="1" x14ac:dyDescent="0.25">
      <c r="M71" s="1383"/>
      <c r="N71" s="1383"/>
    </row>
    <row r="72" spans="13:14" s="560" customFormat="1" x14ac:dyDescent="0.25">
      <c r="M72" s="1383"/>
      <c r="N72" s="1383"/>
    </row>
    <row r="73" spans="13:14" s="560" customFormat="1" x14ac:dyDescent="0.25">
      <c r="M73" s="1383"/>
      <c r="N73" s="1383"/>
    </row>
    <row r="74" spans="13:14" s="560" customFormat="1" x14ac:dyDescent="0.25">
      <c r="M74" s="1383"/>
      <c r="N74" s="1383"/>
    </row>
    <row r="75" spans="13:14" s="560" customFormat="1" x14ac:dyDescent="0.25">
      <c r="M75" s="1383"/>
      <c r="N75" s="1383"/>
    </row>
    <row r="76" spans="13:14" s="560" customFormat="1" x14ac:dyDescent="0.25">
      <c r="M76" s="1383"/>
      <c r="N76" s="1383"/>
    </row>
    <row r="77" spans="13:14" s="560" customFormat="1" x14ac:dyDescent="0.25">
      <c r="M77" s="1383"/>
      <c r="N77" s="1383"/>
    </row>
    <row r="78" spans="13:14" s="560" customFormat="1" x14ac:dyDescent="0.25">
      <c r="M78" s="1383"/>
      <c r="N78" s="1383"/>
    </row>
    <row r="79" spans="13:14" s="560" customFormat="1" x14ac:dyDescent="0.25">
      <c r="M79" s="1383"/>
      <c r="N79" s="1383"/>
    </row>
    <row r="80" spans="13:14" s="560" customFormat="1" x14ac:dyDescent="0.25">
      <c r="M80" s="1383"/>
      <c r="N80" s="1383"/>
    </row>
    <row r="81" spans="13:14" s="560" customFormat="1" x14ac:dyDescent="0.25">
      <c r="M81" s="1383"/>
      <c r="N81" s="1383"/>
    </row>
    <row r="82" spans="13:14" s="560" customFormat="1" x14ac:dyDescent="0.25">
      <c r="M82" s="1383"/>
      <c r="N82" s="1383"/>
    </row>
    <row r="83" spans="13:14" s="560" customFormat="1" x14ac:dyDescent="0.25">
      <c r="M83" s="1383"/>
      <c r="N83" s="1383"/>
    </row>
    <row r="84" spans="13:14" s="560" customFormat="1" x14ac:dyDescent="0.25">
      <c r="M84" s="1383"/>
      <c r="N84" s="1383"/>
    </row>
    <row r="85" spans="13:14" s="560" customFormat="1" x14ac:dyDescent="0.25">
      <c r="M85" s="1383"/>
      <c r="N85" s="1383"/>
    </row>
    <row r="86" spans="13:14" s="560" customFormat="1" x14ac:dyDescent="0.25">
      <c r="M86" s="1383"/>
      <c r="N86" s="1383"/>
    </row>
    <row r="87" spans="13:14" s="560" customFormat="1" x14ac:dyDescent="0.25">
      <c r="M87" s="1383"/>
      <c r="N87" s="1383"/>
    </row>
    <row r="88" spans="13:14" s="560" customFormat="1" x14ac:dyDescent="0.25">
      <c r="M88" s="1383"/>
      <c r="N88" s="1383"/>
    </row>
    <row r="89" spans="13:14" s="560" customFormat="1" x14ac:dyDescent="0.25">
      <c r="M89" s="1383"/>
      <c r="N89" s="1383"/>
    </row>
    <row r="90" spans="13:14" s="560" customFormat="1" x14ac:dyDescent="0.25">
      <c r="M90" s="1383"/>
      <c r="N90" s="1383"/>
    </row>
    <row r="91" spans="13:14" s="560" customFormat="1" x14ac:dyDescent="0.25">
      <c r="M91" s="1383"/>
      <c r="N91" s="1383"/>
    </row>
    <row r="92" spans="13:14" s="560" customFormat="1" x14ac:dyDescent="0.25">
      <c r="M92" s="1383"/>
      <c r="N92" s="1383"/>
    </row>
    <row r="93" spans="13:14" s="560" customFormat="1" x14ac:dyDescent="0.25">
      <c r="M93" s="1383"/>
      <c r="N93" s="1383"/>
    </row>
    <row r="94" spans="13:14" s="560" customFormat="1" x14ac:dyDescent="0.25">
      <c r="M94" s="1383"/>
      <c r="N94" s="1383"/>
    </row>
    <row r="95" spans="13:14" s="560" customFormat="1" x14ac:dyDescent="0.25">
      <c r="M95" s="1383"/>
      <c r="N95" s="1383"/>
    </row>
    <row r="96" spans="13:14" s="560" customFormat="1" x14ac:dyDescent="0.25">
      <c r="M96" s="1383"/>
      <c r="N96" s="1383"/>
    </row>
    <row r="97" spans="13:14" s="560" customFormat="1" x14ac:dyDescent="0.25">
      <c r="M97" s="1383"/>
      <c r="N97" s="1383"/>
    </row>
    <row r="98" spans="13:14" s="560" customFormat="1" x14ac:dyDescent="0.25">
      <c r="M98" s="1383"/>
      <c r="N98" s="1383"/>
    </row>
    <row r="99" spans="13:14" s="560" customFormat="1" x14ac:dyDescent="0.25">
      <c r="M99" s="1383"/>
      <c r="N99" s="1383"/>
    </row>
    <row r="100" spans="13:14" s="560" customFormat="1" x14ac:dyDescent="0.25">
      <c r="M100" s="1383"/>
      <c r="N100" s="1383"/>
    </row>
    <row r="101" spans="13:14" s="560" customFormat="1" x14ac:dyDescent="0.25">
      <c r="M101" s="1383"/>
      <c r="N101" s="1383"/>
    </row>
    <row r="102" spans="13:14" s="560" customFormat="1" x14ac:dyDescent="0.25">
      <c r="M102" s="1383"/>
      <c r="N102" s="1383"/>
    </row>
    <row r="103" spans="13:14" s="560" customFormat="1" x14ac:dyDescent="0.25">
      <c r="M103" s="1383"/>
      <c r="N103" s="1383"/>
    </row>
    <row r="104" spans="13:14" s="560" customFormat="1" x14ac:dyDescent="0.25">
      <c r="M104" s="1383"/>
      <c r="N104" s="1383"/>
    </row>
    <row r="105" spans="13:14" s="560" customFormat="1" x14ac:dyDescent="0.25">
      <c r="M105" s="1383"/>
      <c r="N105" s="1383"/>
    </row>
    <row r="106" spans="13:14" s="560" customFormat="1" x14ac:dyDescent="0.25">
      <c r="M106" s="1383"/>
      <c r="N106" s="1383"/>
    </row>
    <row r="107" spans="13:14" s="560" customFormat="1" x14ac:dyDescent="0.25">
      <c r="M107" s="1383"/>
      <c r="N107" s="1383"/>
    </row>
    <row r="108" spans="13:14" s="560" customFormat="1" x14ac:dyDescent="0.25">
      <c r="M108" s="1383"/>
      <c r="N108" s="1383"/>
    </row>
    <row r="109" spans="13:14" s="560" customFormat="1" x14ac:dyDescent="0.25">
      <c r="M109" s="1383"/>
      <c r="N109" s="1383"/>
    </row>
    <row r="110" spans="13:14" s="560" customFormat="1" x14ac:dyDescent="0.25">
      <c r="M110" s="1383"/>
      <c r="N110" s="1383"/>
    </row>
    <row r="111" spans="13:14" s="560" customFormat="1" x14ac:dyDescent="0.25">
      <c r="M111" s="1383"/>
      <c r="N111" s="1383"/>
    </row>
    <row r="112" spans="13:14" s="560" customFormat="1" x14ac:dyDescent="0.25">
      <c r="M112" s="1383"/>
      <c r="N112" s="1383"/>
    </row>
    <row r="113" spans="13:14" s="560" customFormat="1" x14ac:dyDescent="0.25">
      <c r="M113" s="1383"/>
      <c r="N113" s="1383"/>
    </row>
    <row r="114" spans="13:14" s="560" customFormat="1" x14ac:dyDescent="0.25">
      <c r="M114" s="1383"/>
      <c r="N114" s="1383"/>
    </row>
    <row r="115" spans="13:14" s="560" customFormat="1" x14ac:dyDescent="0.25">
      <c r="M115" s="1383"/>
      <c r="N115" s="1383"/>
    </row>
    <row r="116" spans="13:14" s="560" customFormat="1" x14ac:dyDescent="0.25">
      <c r="M116" s="1383"/>
      <c r="N116" s="1383"/>
    </row>
    <row r="117" spans="13:14" s="560" customFormat="1" x14ac:dyDescent="0.25">
      <c r="M117" s="1383"/>
      <c r="N117" s="1383"/>
    </row>
    <row r="118" spans="13:14" s="560" customFormat="1" x14ac:dyDescent="0.25">
      <c r="M118" s="1383"/>
      <c r="N118" s="1383"/>
    </row>
    <row r="119" spans="13:14" s="560" customFormat="1" x14ac:dyDescent="0.25">
      <c r="M119" s="1383"/>
      <c r="N119" s="1383"/>
    </row>
    <row r="120" spans="13:14" s="560" customFormat="1" x14ac:dyDescent="0.25">
      <c r="M120" s="1383"/>
      <c r="N120" s="1383"/>
    </row>
    <row r="121" spans="13:14" s="560" customFormat="1" x14ac:dyDescent="0.25">
      <c r="M121" s="1383"/>
      <c r="N121" s="1383"/>
    </row>
    <row r="122" spans="13:14" s="560" customFormat="1" x14ac:dyDescent="0.25">
      <c r="M122" s="1383"/>
      <c r="N122" s="1383"/>
    </row>
    <row r="123" spans="13:14" s="560" customFormat="1" x14ac:dyDescent="0.25">
      <c r="M123" s="1383"/>
      <c r="N123" s="1383"/>
    </row>
    <row r="124" spans="13:14" s="560" customFormat="1" x14ac:dyDescent="0.25">
      <c r="M124" s="1383"/>
      <c r="N124" s="1383"/>
    </row>
    <row r="125" spans="13:14" s="560" customFormat="1" x14ac:dyDescent="0.25">
      <c r="M125" s="1383"/>
      <c r="N125" s="1383"/>
    </row>
    <row r="126" spans="13:14" s="560" customFormat="1" x14ac:dyDescent="0.25">
      <c r="M126" s="1383"/>
      <c r="N126" s="1383"/>
    </row>
    <row r="127" spans="13:14" s="560" customFormat="1" x14ac:dyDescent="0.25">
      <c r="M127" s="1383"/>
      <c r="N127" s="1383"/>
    </row>
    <row r="128" spans="13:14" s="560" customFormat="1" x14ac:dyDescent="0.25">
      <c r="M128" s="1383"/>
      <c r="N128" s="1383"/>
    </row>
    <row r="129" spans="13:14" s="560" customFormat="1" x14ac:dyDescent="0.25">
      <c r="M129" s="1383"/>
      <c r="N129" s="1383"/>
    </row>
    <row r="130" spans="13:14" s="560" customFormat="1" x14ac:dyDescent="0.25">
      <c r="M130" s="1383"/>
      <c r="N130" s="1383"/>
    </row>
    <row r="131" spans="13:14" s="560" customFormat="1" x14ac:dyDescent="0.25">
      <c r="M131" s="1383"/>
      <c r="N131" s="1383"/>
    </row>
    <row r="132" spans="13:14" s="560" customFormat="1" x14ac:dyDescent="0.25">
      <c r="M132" s="1383"/>
      <c r="N132" s="1383"/>
    </row>
    <row r="133" spans="13:14" s="560" customFormat="1" x14ac:dyDescent="0.25">
      <c r="M133" s="1383"/>
      <c r="N133" s="1383"/>
    </row>
    <row r="134" spans="13:14" s="560" customFormat="1" x14ac:dyDescent="0.25">
      <c r="M134" s="1383"/>
      <c r="N134" s="1383"/>
    </row>
    <row r="135" spans="13:14" s="560" customFormat="1" x14ac:dyDescent="0.25">
      <c r="M135" s="1383"/>
      <c r="N135" s="1383"/>
    </row>
    <row r="136" spans="13:14" s="560" customFormat="1" x14ac:dyDescent="0.25">
      <c r="M136" s="1383"/>
      <c r="N136" s="1383"/>
    </row>
    <row r="137" spans="13:14" s="560" customFormat="1" x14ac:dyDescent="0.25">
      <c r="M137" s="1383"/>
      <c r="N137" s="1383"/>
    </row>
    <row r="138" spans="13:14" s="560" customFormat="1" x14ac:dyDescent="0.25">
      <c r="M138" s="1383"/>
      <c r="N138" s="1383"/>
    </row>
    <row r="139" spans="13:14" s="560" customFormat="1" x14ac:dyDescent="0.25">
      <c r="M139" s="1383"/>
      <c r="N139" s="1383"/>
    </row>
    <row r="140" spans="13:14" s="560" customFormat="1" x14ac:dyDescent="0.25">
      <c r="M140" s="1383"/>
      <c r="N140" s="1383"/>
    </row>
    <row r="141" spans="13:14" s="560" customFormat="1" x14ac:dyDescent="0.25">
      <c r="M141" s="1383"/>
      <c r="N141" s="1383"/>
    </row>
    <row r="142" spans="13:14" s="560" customFormat="1" x14ac:dyDescent="0.25">
      <c r="M142" s="1383"/>
      <c r="N142" s="1383"/>
    </row>
    <row r="143" spans="13:14" s="560" customFormat="1" x14ac:dyDescent="0.25">
      <c r="M143" s="1383"/>
      <c r="N143" s="1383"/>
    </row>
    <row r="144" spans="13:14" s="560" customFormat="1" x14ac:dyDescent="0.25">
      <c r="M144" s="1383"/>
      <c r="N144" s="1383"/>
    </row>
    <row r="145" spans="13:14" s="560" customFormat="1" x14ac:dyDescent="0.25">
      <c r="M145" s="1383"/>
      <c r="N145" s="1383"/>
    </row>
    <row r="146" spans="13:14" s="560" customFormat="1" x14ac:dyDescent="0.25">
      <c r="M146" s="1383"/>
      <c r="N146" s="1383"/>
    </row>
    <row r="147" spans="13:14" s="560" customFormat="1" x14ac:dyDescent="0.25">
      <c r="M147" s="1383"/>
      <c r="N147" s="1383"/>
    </row>
    <row r="148" spans="13:14" s="560" customFormat="1" x14ac:dyDescent="0.25">
      <c r="M148" s="1383"/>
      <c r="N148" s="1383"/>
    </row>
    <row r="149" spans="13:14" s="560" customFormat="1" x14ac:dyDescent="0.25">
      <c r="M149" s="1383"/>
      <c r="N149" s="1383"/>
    </row>
    <row r="150" spans="13:14" s="560" customFormat="1" x14ac:dyDescent="0.25">
      <c r="M150" s="1383"/>
      <c r="N150" s="1383"/>
    </row>
    <row r="151" spans="13:14" s="560" customFormat="1" x14ac:dyDescent="0.25">
      <c r="M151" s="1383"/>
      <c r="N151" s="1383"/>
    </row>
    <row r="152" spans="13:14" s="560" customFormat="1" x14ac:dyDescent="0.25">
      <c r="M152" s="1383"/>
      <c r="N152" s="1383"/>
    </row>
    <row r="153" spans="13:14" s="560" customFormat="1" x14ac:dyDescent="0.25">
      <c r="M153" s="1383"/>
      <c r="N153" s="1383"/>
    </row>
    <row r="154" spans="13:14" s="560" customFormat="1" x14ac:dyDescent="0.25">
      <c r="M154" s="1383"/>
      <c r="N154" s="1383"/>
    </row>
    <row r="155" spans="13:14" s="560" customFormat="1" x14ac:dyDescent="0.25">
      <c r="M155" s="1383"/>
      <c r="N155" s="1383"/>
    </row>
    <row r="156" spans="13:14" s="560" customFormat="1" x14ac:dyDescent="0.25">
      <c r="M156" s="1383"/>
      <c r="N156" s="1383"/>
    </row>
    <row r="157" spans="13:14" s="560" customFormat="1" x14ac:dyDescent="0.25">
      <c r="M157" s="1383"/>
      <c r="N157" s="1383"/>
    </row>
    <row r="158" spans="13:14" s="560" customFormat="1" x14ac:dyDescent="0.25">
      <c r="M158" s="1383"/>
      <c r="N158" s="1383"/>
    </row>
    <row r="159" spans="13:14" s="560" customFormat="1" x14ac:dyDescent="0.25">
      <c r="M159" s="1383"/>
      <c r="N159" s="1383"/>
    </row>
    <row r="160" spans="13:14" s="560" customFormat="1" x14ac:dyDescent="0.25">
      <c r="M160" s="1383"/>
      <c r="N160" s="1383"/>
    </row>
    <row r="161" spans="13:14" s="560" customFormat="1" x14ac:dyDescent="0.25">
      <c r="M161" s="1383"/>
      <c r="N161" s="1383"/>
    </row>
    <row r="162" spans="13:14" s="560" customFormat="1" x14ac:dyDescent="0.25">
      <c r="M162" s="1383"/>
      <c r="N162" s="1383"/>
    </row>
    <row r="163" spans="13:14" s="560" customFormat="1" x14ac:dyDescent="0.25">
      <c r="M163" s="1383"/>
      <c r="N163" s="1383"/>
    </row>
    <row r="164" spans="13:14" s="560" customFormat="1" x14ac:dyDescent="0.25">
      <c r="M164" s="1383"/>
      <c r="N164" s="1383"/>
    </row>
    <row r="165" spans="13:14" s="560" customFormat="1" x14ac:dyDescent="0.25">
      <c r="M165" s="1383"/>
      <c r="N165" s="1383"/>
    </row>
    <row r="166" spans="13:14" s="560" customFormat="1" x14ac:dyDescent="0.25">
      <c r="M166" s="1383"/>
      <c r="N166" s="1383"/>
    </row>
    <row r="167" spans="13:14" s="560" customFormat="1" x14ac:dyDescent="0.25">
      <c r="M167" s="1383"/>
      <c r="N167" s="1383"/>
    </row>
    <row r="168" spans="13:14" s="560" customFormat="1" x14ac:dyDescent="0.25">
      <c r="M168" s="1383"/>
      <c r="N168" s="1383"/>
    </row>
    <row r="169" spans="13:14" s="560" customFormat="1" x14ac:dyDescent="0.25">
      <c r="M169" s="1383"/>
      <c r="N169" s="1383"/>
    </row>
    <row r="170" spans="13:14" s="560" customFormat="1" x14ac:dyDescent="0.25">
      <c r="M170" s="1383"/>
      <c r="N170" s="1383"/>
    </row>
    <row r="171" spans="13:14" s="560" customFormat="1" x14ac:dyDescent="0.25">
      <c r="M171" s="1383"/>
      <c r="N171" s="1383"/>
    </row>
    <row r="172" spans="13:14" s="560" customFormat="1" x14ac:dyDescent="0.25">
      <c r="M172" s="1383"/>
      <c r="N172" s="1383"/>
    </row>
    <row r="173" spans="13:14" s="560" customFormat="1" x14ac:dyDescent="0.25">
      <c r="M173" s="1383"/>
      <c r="N173" s="1383"/>
    </row>
    <row r="174" spans="13:14" s="560" customFormat="1" x14ac:dyDescent="0.25">
      <c r="M174" s="1383"/>
      <c r="N174" s="1383"/>
    </row>
    <row r="175" spans="13:14" s="560" customFormat="1" x14ac:dyDescent="0.25">
      <c r="M175" s="1383"/>
      <c r="N175" s="1383"/>
    </row>
    <row r="176" spans="13:14" s="560" customFormat="1" x14ac:dyDescent="0.25">
      <c r="M176" s="1383"/>
      <c r="N176" s="1383"/>
    </row>
    <row r="177" spans="13:14" s="560" customFormat="1" x14ac:dyDescent="0.25">
      <c r="M177" s="1383"/>
      <c r="N177" s="1383"/>
    </row>
    <row r="178" spans="13:14" s="560" customFormat="1" x14ac:dyDescent="0.25">
      <c r="M178" s="1383"/>
      <c r="N178" s="1383"/>
    </row>
    <row r="179" spans="13:14" s="560" customFormat="1" x14ac:dyDescent="0.25">
      <c r="M179" s="1383"/>
      <c r="N179" s="1383"/>
    </row>
    <row r="180" spans="13:14" s="560" customFormat="1" x14ac:dyDescent="0.25">
      <c r="M180" s="1383"/>
      <c r="N180" s="1383"/>
    </row>
    <row r="181" spans="13:14" s="560" customFormat="1" x14ac:dyDescent="0.25">
      <c r="M181" s="1383"/>
      <c r="N181" s="1383"/>
    </row>
    <row r="182" spans="13:14" s="560" customFormat="1" x14ac:dyDescent="0.25">
      <c r="M182" s="1383"/>
      <c r="N182" s="1383"/>
    </row>
    <row r="183" spans="13:14" s="560" customFormat="1" x14ac:dyDescent="0.25">
      <c r="M183" s="1383"/>
      <c r="N183" s="1383"/>
    </row>
    <row r="184" spans="13:14" s="560" customFormat="1" x14ac:dyDescent="0.25">
      <c r="M184" s="1383"/>
      <c r="N184" s="1383"/>
    </row>
    <row r="185" spans="13:14" s="560" customFormat="1" x14ac:dyDescent="0.25">
      <c r="M185" s="1383"/>
      <c r="N185" s="1383"/>
    </row>
    <row r="186" spans="13:14" s="560" customFormat="1" x14ac:dyDescent="0.25">
      <c r="M186" s="1383"/>
      <c r="N186" s="1383"/>
    </row>
    <row r="187" spans="13:14" s="560" customFormat="1" x14ac:dyDescent="0.25">
      <c r="M187" s="1383"/>
      <c r="N187" s="1383"/>
    </row>
    <row r="188" spans="13:14" s="560" customFormat="1" x14ac:dyDescent="0.25">
      <c r="M188" s="1383"/>
      <c r="N188" s="1383"/>
    </row>
    <row r="189" spans="13:14" s="560" customFormat="1" x14ac:dyDescent="0.25">
      <c r="M189" s="1383"/>
      <c r="N189" s="1383"/>
    </row>
    <row r="190" spans="13:14" s="560" customFormat="1" x14ac:dyDescent="0.25">
      <c r="M190" s="1383"/>
      <c r="N190" s="1383"/>
    </row>
    <row r="191" spans="13:14" s="560" customFormat="1" x14ac:dyDescent="0.25">
      <c r="M191" s="1383"/>
      <c r="N191" s="1383"/>
    </row>
    <row r="192" spans="13:14" s="560" customFormat="1" x14ac:dyDescent="0.25">
      <c r="M192" s="1383"/>
      <c r="N192" s="1383"/>
    </row>
    <row r="193" spans="13:14" s="560" customFormat="1" x14ac:dyDescent="0.25">
      <c r="M193" s="1383"/>
      <c r="N193" s="1383"/>
    </row>
    <row r="194" spans="13:14" s="560" customFormat="1" x14ac:dyDescent="0.25">
      <c r="M194" s="1383"/>
      <c r="N194" s="1383"/>
    </row>
    <row r="195" spans="13:14" s="560" customFormat="1" x14ac:dyDescent="0.25">
      <c r="M195" s="1383"/>
      <c r="N195" s="1383"/>
    </row>
    <row r="196" spans="13:14" s="560" customFormat="1" x14ac:dyDescent="0.25">
      <c r="M196" s="1383"/>
      <c r="N196" s="1383"/>
    </row>
    <row r="197" spans="13:14" s="560" customFormat="1" x14ac:dyDescent="0.25">
      <c r="M197" s="1383"/>
      <c r="N197" s="1383"/>
    </row>
    <row r="198" spans="13:14" s="560" customFormat="1" x14ac:dyDescent="0.25">
      <c r="M198" s="1383"/>
      <c r="N198" s="1383"/>
    </row>
    <row r="199" spans="13:14" s="560" customFormat="1" x14ac:dyDescent="0.25">
      <c r="M199" s="1383"/>
      <c r="N199" s="1383"/>
    </row>
    <row r="200" spans="13:14" s="560" customFormat="1" x14ac:dyDescent="0.25">
      <c r="M200" s="1383"/>
      <c r="N200" s="1383"/>
    </row>
    <row r="201" spans="13:14" s="560" customFormat="1" x14ac:dyDescent="0.25">
      <c r="M201" s="1383"/>
      <c r="N201" s="1383"/>
    </row>
    <row r="202" spans="13:14" s="560" customFormat="1" x14ac:dyDescent="0.25">
      <c r="M202" s="1383"/>
      <c r="N202" s="1383"/>
    </row>
    <row r="203" spans="13:14" s="560" customFormat="1" x14ac:dyDescent="0.25">
      <c r="M203" s="1383"/>
      <c r="N203" s="1383"/>
    </row>
    <row r="204" spans="13:14" s="560" customFormat="1" x14ac:dyDescent="0.25">
      <c r="M204" s="1383"/>
      <c r="N204" s="1383"/>
    </row>
    <row r="205" spans="13:14" s="560" customFormat="1" x14ac:dyDescent="0.25">
      <c r="M205" s="1383"/>
      <c r="N205" s="1383"/>
    </row>
    <row r="206" spans="13:14" s="560" customFormat="1" x14ac:dyDescent="0.25">
      <c r="M206" s="1383"/>
      <c r="N206" s="1383"/>
    </row>
    <row r="207" spans="13:14" s="560" customFormat="1" x14ac:dyDescent="0.25">
      <c r="M207" s="1383"/>
      <c r="N207" s="1383"/>
    </row>
    <row r="208" spans="13:14" s="560" customFormat="1" x14ac:dyDescent="0.25">
      <c r="M208" s="1383"/>
      <c r="N208" s="1383"/>
    </row>
    <row r="209" spans="13:14" s="560" customFormat="1" x14ac:dyDescent="0.25">
      <c r="M209" s="1383"/>
      <c r="N209" s="1383"/>
    </row>
    <row r="210" spans="13:14" s="560" customFormat="1" x14ac:dyDescent="0.25">
      <c r="M210" s="1383"/>
      <c r="N210" s="1383"/>
    </row>
    <row r="211" spans="13:14" s="560" customFormat="1" x14ac:dyDescent="0.25">
      <c r="M211" s="1383"/>
      <c r="N211" s="1383"/>
    </row>
    <row r="212" spans="13:14" s="560" customFormat="1" x14ac:dyDescent="0.25">
      <c r="M212" s="1383"/>
      <c r="N212" s="1383"/>
    </row>
    <row r="213" spans="13:14" s="560" customFormat="1" x14ac:dyDescent="0.25">
      <c r="M213" s="1383"/>
      <c r="N213" s="1383"/>
    </row>
    <row r="214" spans="13:14" s="560" customFormat="1" x14ac:dyDescent="0.25">
      <c r="M214" s="1383"/>
      <c r="N214" s="1383"/>
    </row>
    <row r="215" spans="13:14" s="560" customFormat="1" x14ac:dyDescent="0.25">
      <c r="M215" s="1383"/>
      <c r="N215" s="1383"/>
    </row>
    <row r="216" spans="13:14" s="560" customFormat="1" x14ac:dyDescent="0.25">
      <c r="M216" s="1383"/>
      <c r="N216" s="1383"/>
    </row>
    <row r="217" spans="13:14" s="560" customFormat="1" x14ac:dyDescent="0.25">
      <c r="M217" s="1383"/>
      <c r="N217" s="1383"/>
    </row>
    <row r="218" spans="13:14" s="560" customFormat="1" x14ac:dyDescent="0.25">
      <c r="M218" s="1383"/>
      <c r="N218" s="1383"/>
    </row>
    <row r="219" spans="13:14" s="560" customFormat="1" x14ac:dyDescent="0.25">
      <c r="M219" s="1383"/>
      <c r="N219" s="1383"/>
    </row>
    <row r="220" spans="13:14" s="560" customFormat="1" x14ac:dyDescent="0.25">
      <c r="M220" s="1383"/>
      <c r="N220" s="1383"/>
    </row>
    <row r="221" spans="13:14" s="560" customFormat="1" x14ac:dyDescent="0.25">
      <c r="M221" s="1383"/>
      <c r="N221" s="1383"/>
    </row>
    <row r="222" spans="13:14" s="560" customFormat="1" x14ac:dyDescent="0.25">
      <c r="M222" s="1383"/>
      <c r="N222" s="1383"/>
    </row>
    <row r="223" spans="13:14" s="560" customFormat="1" x14ac:dyDescent="0.25">
      <c r="M223" s="1383"/>
      <c r="N223" s="1383"/>
    </row>
    <row r="224" spans="13:14" s="560" customFormat="1" x14ac:dyDescent="0.25">
      <c r="M224" s="1383"/>
      <c r="N224" s="1383"/>
    </row>
    <row r="225" spans="13:14" s="560" customFormat="1" x14ac:dyDescent="0.25">
      <c r="M225" s="1383"/>
      <c r="N225" s="1383"/>
    </row>
    <row r="226" spans="13:14" s="560" customFormat="1" x14ac:dyDescent="0.25">
      <c r="M226" s="1383"/>
      <c r="N226" s="1383"/>
    </row>
    <row r="227" spans="13:14" s="560" customFormat="1" x14ac:dyDescent="0.25">
      <c r="M227" s="1383"/>
      <c r="N227" s="1383"/>
    </row>
    <row r="228" spans="13:14" s="560" customFormat="1" x14ac:dyDescent="0.25">
      <c r="M228" s="1383"/>
      <c r="N228" s="1383"/>
    </row>
    <row r="229" spans="13:14" s="560" customFormat="1" x14ac:dyDescent="0.25">
      <c r="M229" s="1383"/>
      <c r="N229" s="1383"/>
    </row>
    <row r="230" spans="13:14" s="560" customFormat="1" x14ac:dyDescent="0.25">
      <c r="M230" s="1383"/>
      <c r="N230" s="1383"/>
    </row>
    <row r="231" spans="13:14" s="560" customFormat="1" x14ac:dyDescent="0.25">
      <c r="M231" s="1383"/>
      <c r="N231" s="1383"/>
    </row>
    <row r="232" spans="13:14" s="560" customFormat="1" x14ac:dyDescent="0.25">
      <c r="M232" s="1383"/>
      <c r="N232" s="1383"/>
    </row>
    <row r="233" spans="13:14" s="560" customFormat="1" x14ac:dyDescent="0.25">
      <c r="M233" s="1383"/>
      <c r="N233" s="1383"/>
    </row>
    <row r="234" spans="13:14" s="560" customFormat="1" x14ac:dyDescent="0.25">
      <c r="M234" s="1383"/>
      <c r="N234" s="1383"/>
    </row>
    <row r="235" spans="13:14" s="560" customFormat="1" x14ac:dyDescent="0.25">
      <c r="M235" s="1383"/>
      <c r="N235" s="1383"/>
    </row>
    <row r="236" spans="13:14" s="560" customFormat="1" x14ac:dyDescent="0.25">
      <c r="M236" s="1383"/>
      <c r="N236" s="1383"/>
    </row>
    <row r="237" spans="13:14" s="560" customFormat="1" x14ac:dyDescent="0.25">
      <c r="M237" s="1383"/>
      <c r="N237" s="1383"/>
    </row>
    <row r="238" spans="13:14" s="560" customFormat="1" x14ac:dyDescent="0.25">
      <c r="M238" s="1383"/>
      <c r="N238" s="1383"/>
    </row>
    <row r="239" spans="13:14" s="560" customFormat="1" x14ac:dyDescent="0.25">
      <c r="M239" s="1383"/>
      <c r="N239" s="1383"/>
    </row>
    <row r="240" spans="13:14" s="560" customFormat="1" x14ac:dyDescent="0.25">
      <c r="M240" s="1383"/>
      <c r="N240" s="1383"/>
    </row>
    <row r="241" spans="13:14" s="560" customFormat="1" x14ac:dyDescent="0.25">
      <c r="M241" s="1383"/>
      <c r="N241" s="1383"/>
    </row>
    <row r="242" spans="13:14" s="560" customFormat="1" x14ac:dyDescent="0.25">
      <c r="M242" s="1383"/>
      <c r="N242" s="1383"/>
    </row>
    <row r="243" spans="13:14" s="560" customFormat="1" x14ac:dyDescent="0.25">
      <c r="M243" s="1383"/>
      <c r="N243" s="1383"/>
    </row>
    <row r="244" spans="13:14" s="560" customFormat="1" x14ac:dyDescent="0.25">
      <c r="M244" s="1383"/>
      <c r="N244" s="1383"/>
    </row>
    <row r="245" spans="13:14" s="560" customFormat="1" x14ac:dyDescent="0.25">
      <c r="M245" s="1383"/>
      <c r="N245" s="1383"/>
    </row>
    <row r="246" spans="13:14" s="560" customFormat="1" x14ac:dyDescent="0.25">
      <c r="M246" s="1383"/>
      <c r="N246" s="1383"/>
    </row>
    <row r="247" spans="13:14" s="560" customFormat="1" x14ac:dyDescent="0.25">
      <c r="M247" s="1383"/>
      <c r="N247" s="1383"/>
    </row>
    <row r="248" spans="13:14" s="560" customFormat="1" x14ac:dyDescent="0.25">
      <c r="M248" s="1383"/>
      <c r="N248" s="1383"/>
    </row>
    <row r="249" spans="13:14" s="560" customFormat="1" x14ac:dyDescent="0.25">
      <c r="M249" s="1383"/>
      <c r="N249" s="1383"/>
    </row>
    <row r="250" spans="13:14" s="560" customFormat="1" x14ac:dyDescent="0.25">
      <c r="M250" s="1383"/>
      <c r="N250" s="1383"/>
    </row>
    <row r="251" spans="13:14" s="560" customFormat="1" x14ac:dyDescent="0.25">
      <c r="M251" s="1383"/>
      <c r="N251" s="1383"/>
    </row>
    <row r="252" spans="13:14" s="560" customFormat="1" x14ac:dyDescent="0.25">
      <c r="M252" s="1383"/>
      <c r="N252" s="1383"/>
    </row>
    <row r="253" spans="13:14" s="560" customFormat="1" x14ac:dyDescent="0.25">
      <c r="M253" s="1383"/>
      <c r="N253" s="1383"/>
    </row>
    <row r="254" spans="13:14" s="560" customFormat="1" x14ac:dyDescent="0.25">
      <c r="M254" s="1383"/>
      <c r="N254" s="1383"/>
    </row>
    <row r="255" spans="13:14" s="560" customFormat="1" x14ac:dyDescent="0.25">
      <c r="M255" s="1383"/>
      <c r="N255" s="1383"/>
    </row>
    <row r="256" spans="13:14" s="560" customFormat="1" x14ac:dyDescent="0.25">
      <c r="M256" s="1383"/>
      <c r="N256" s="1383"/>
    </row>
    <row r="257" spans="13:14" s="560" customFormat="1" x14ac:dyDescent="0.25">
      <c r="M257" s="1383"/>
      <c r="N257" s="1383"/>
    </row>
    <row r="258" spans="13:14" s="560" customFormat="1" x14ac:dyDescent="0.25">
      <c r="M258" s="1383"/>
      <c r="N258" s="1383"/>
    </row>
    <row r="259" spans="13:14" s="560" customFormat="1" x14ac:dyDescent="0.25">
      <c r="M259" s="1383"/>
      <c r="N259" s="1383"/>
    </row>
    <row r="260" spans="13:14" s="560" customFormat="1" x14ac:dyDescent="0.25">
      <c r="M260" s="1383"/>
      <c r="N260" s="1383"/>
    </row>
    <row r="261" spans="13:14" s="560" customFormat="1" x14ac:dyDescent="0.25">
      <c r="M261" s="1383"/>
      <c r="N261" s="1383"/>
    </row>
    <row r="262" spans="13:14" s="560" customFormat="1" x14ac:dyDescent="0.25">
      <c r="M262" s="1383"/>
      <c r="N262" s="1383"/>
    </row>
    <row r="263" spans="13:14" s="560" customFormat="1" x14ac:dyDescent="0.25">
      <c r="M263" s="1383"/>
      <c r="N263" s="1383"/>
    </row>
    <row r="264" spans="13:14" s="560" customFormat="1" x14ac:dyDescent="0.25">
      <c r="M264" s="1383"/>
      <c r="N264" s="1383"/>
    </row>
    <row r="265" spans="13:14" s="560" customFormat="1" x14ac:dyDescent="0.25">
      <c r="M265" s="1383"/>
      <c r="N265" s="1383"/>
    </row>
    <row r="266" spans="13:14" s="560" customFormat="1" x14ac:dyDescent="0.25">
      <c r="M266" s="1383"/>
      <c r="N266" s="1383"/>
    </row>
    <row r="267" spans="13:14" s="560" customFormat="1" x14ac:dyDescent="0.25">
      <c r="M267" s="1383"/>
      <c r="N267" s="1383"/>
    </row>
    <row r="268" spans="13:14" s="560" customFormat="1" x14ac:dyDescent="0.25">
      <c r="M268" s="1383"/>
      <c r="N268" s="1383"/>
    </row>
    <row r="269" spans="13:14" s="560" customFormat="1" x14ac:dyDescent="0.25">
      <c r="M269" s="1383"/>
      <c r="N269" s="1383"/>
    </row>
    <row r="270" spans="13:14" s="560" customFormat="1" x14ac:dyDescent="0.25">
      <c r="M270" s="1383"/>
      <c r="N270" s="1383"/>
    </row>
    <row r="271" spans="13:14" s="560" customFormat="1" x14ac:dyDescent="0.25">
      <c r="M271" s="1383"/>
      <c r="N271" s="1383"/>
    </row>
    <row r="272" spans="13:14" s="560" customFormat="1" x14ac:dyDescent="0.25">
      <c r="M272" s="1383"/>
      <c r="N272" s="1383"/>
    </row>
    <row r="273" spans="13:14" s="560" customFormat="1" x14ac:dyDescent="0.25">
      <c r="M273" s="1383"/>
      <c r="N273" s="1383"/>
    </row>
    <row r="274" spans="13:14" s="560" customFormat="1" x14ac:dyDescent="0.25">
      <c r="M274" s="1383"/>
      <c r="N274" s="1383"/>
    </row>
    <row r="275" spans="13:14" s="560" customFormat="1" x14ac:dyDescent="0.25">
      <c r="M275" s="1383"/>
      <c r="N275" s="1383"/>
    </row>
    <row r="276" spans="13:14" s="560" customFormat="1" x14ac:dyDescent="0.25">
      <c r="M276" s="1383"/>
      <c r="N276" s="1383"/>
    </row>
    <row r="277" spans="13:14" s="560" customFormat="1" x14ac:dyDescent="0.25">
      <c r="M277" s="1383"/>
      <c r="N277" s="1383"/>
    </row>
    <row r="278" spans="13:14" s="560" customFormat="1" x14ac:dyDescent="0.25">
      <c r="M278" s="1383"/>
      <c r="N278" s="1383"/>
    </row>
    <row r="279" spans="13:14" s="560" customFormat="1" x14ac:dyDescent="0.25">
      <c r="M279" s="1383"/>
      <c r="N279" s="1383"/>
    </row>
    <row r="280" spans="13:14" s="560" customFormat="1" x14ac:dyDescent="0.25">
      <c r="M280" s="1383"/>
      <c r="N280" s="1383"/>
    </row>
    <row r="281" spans="13:14" s="560" customFormat="1" x14ac:dyDescent="0.25">
      <c r="M281" s="1383"/>
      <c r="N281" s="1383"/>
    </row>
    <row r="282" spans="13:14" s="560" customFormat="1" x14ac:dyDescent="0.25">
      <c r="M282" s="1383"/>
      <c r="N282" s="1383"/>
    </row>
    <row r="283" spans="13:14" s="560" customFormat="1" x14ac:dyDescent="0.25">
      <c r="M283" s="1383"/>
      <c r="N283" s="1383"/>
    </row>
    <row r="284" spans="13:14" s="560" customFormat="1" x14ac:dyDescent="0.25">
      <c r="M284" s="1383"/>
      <c r="N284" s="1383"/>
    </row>
    <row r="285" spans="13:14" s="560" customFormat="1" x14ac:dyDescent="0.25">
      <c r="M285" s="1383"/>
      <c r="N285" s="1383"/>
    </row>
    <row r="286" spans="13:14" s="560" customFormat="1" x14ac:dyDescent="0.25">
      <c r="M286" s="1383"/>
      <c r="N286" s="1383"/>
    </row>
    <row r="287" spans="13:14" s="560" customFormat="1" x14ac:dyDescent="0.25">
      <c r="M287" s="1383"/>
      <c r="N287" s="1383"/>
    </row>
    <row r="288" spans="13:14" s="560" customFormat="1" x14ac:dyDescent="0.25">
      <c r="M288" s="1383"/>
      <c r="N288" s="1383"/>
    </row>
    <row r="289" spans="13:14" s="560" customFormat="1" x14ac:dyDescent="0.25">
      <c r="M289" s="1383"/>
      <c r="N289" s="1383"/>
    </row>
    <row r="290" spans="13:14" s="560" customFormat="1" x14ac:dyDescent="0.25">
      <c r="M290" s="1383"/>
      <c r="N290" s="1383"/>
    </row>
    <row r="291" spans="13:14" s="560" customFormat="1" x14ac:dyDescent="0.25">
      <c r="M291" s="1383"/>
      <c r="N291" s="1383"/>
    </row>
    <row r="292" spans="13:14" s="560" customFormat="1" x14ac:dyDescent="0.25">
      <c r="M292" s="1383"/>
      <c r="N292" s="1383"/>
    </row>
    <row r="293" spans="13:14" s="560" customFormat="1" x14ac:dyDescent="0.25">
      <c r="M293" s="1383"/>
      <c r="N293" s="1383"/>
    </row>
    <row r="294" spans="13:14" s="560" customFormat="1" x14ac:dyDescent="0.25">
      <c r="M294" s="1383"/>
      <c r="N294" s="1383"/>
    </row>
    <row r="295" spans="13:14" s="560" customFormat="1" x14ac:dyDescent="0.25">
      <c r="M295" s="1383"/>
      <c r="N295" s="1383"/>
    </row>
    <row r="296" spans="13:14" s="560" customFormat="1" x14ac:dyDescent="0.25">
      <c r="M296" s="1383"/>
      <c r="N296" s="1383"/>
    </row>
    <row r="297" spans="13:14" s="560" customFormat="1" x14ac:dyDescent="0.25">
      <c r="M297" s="1383"/>
      <c r="N297" s="1383"/>
    </row>
    <row r="298" spans="13:14" s="560" customFormat="1" x14ac:dyDescent="0.25">
      <c r="M298" s="1383"/>
      <c r="N298" s="1383"/>
    </row>
    <row r="299" spans="13:14" s="560" customFormat="1" x14ac:dyDescent="0.25">
      <c r="M299" s="1383"/>
      <c r="N299" s="1383"/>
    </row>
    <row r="300" spans="13:14" s="560" customFormat="1" x14ac:dyDescent="0.25">
      <c r="M300" s="1383"/>
      <c r="N300" s="1383"/>
    </row>
    <row r="301" spans="13:14" s="560" customFormat="1" x14ac:dyDescent="0.25">
      <c r="M301" s="1383"/>
      <c r="N301" s="1383"/>
    </row>
    <row r="302" spans="13:14" s="560" customFormat="1" x14ac:dyDescent="0.25">
      <c r="M302" s="1383"/>
      <c r="N302" s="1383"/>
    </row>
    <row r="303" spans="13:14" s="560" customFormat="1" x14ac:dyDescent="0.25">
      <c r="M303" s="1383"/>
      <c r="N303" s="1383"/>
    </row>
    <row r="304" spans="13:14" s="560" customFormat="1" x14ac:dyDescent="0.25">
      <c r="M304" s="1383"/>
      <c r="N304" s="1383"/>
    </row>
  </sheetData>
  <sheetProtection algorithmName="SHA-512" hashValue="cROQE65zPG+6FW4YKoUG/FinWghbICqLkQRI+TVy+hJ/qUI+PO7UlltFVXNLM2+DwIsIrknr8KBjzh1YOmP1YQ==" saltValue="xaMhGF36EKxzIc1cpO1+1A==" spinCount="100000" sheet="1" objects="1" scenarios="1" autoFilter="0"/>
  <mergeCells count="18">
    <mergeCell ref="B2:B4"/>
    <mergeCell ref="B11:D12"/>
    <mergeCell ref="F11:F12"/>
    <mergeCell ref="B13:D13"/>
    <mergeCell ref="C14:E14"/>
    <mergeCell ref="B16:C16"/>
    <mergeCell ref="B29:H29"/>
    <mergeCell ref="E21:G21"/>
    <mergeCell ref="E22:G24"/>
    <mergeCell ref="B17:C17"/>
    <mergeCell ref="B18:C18"/>
    <mergeCell ref="B19:C19"/>
    <mergeCell ref="B20:C20"/>
    <mergeCell ref="B21:C21"/>
    <mergeCell ref="B22:C22"/>
    <mergeCell ref="B23:C23"/>
    <mergeCell ref="B24:C24"/>
    <mergeCell ref="E25:G25"/>
  </mergeCells>
  <dataValidations disablePrompts="1" count="1">
    <dataValidation type="list" allowBlank="1" showInputMessage="1" showErrorMessage="1" sqref="D26:D27 D22:D24" xr:uid="{00000000-0002-0000-0100-000001000000}">
      <formula1>"Select…,per hour,per child,lump sum"</formula1>
    </dataValidation>
  </dataValidations>
  <hyperlinks>
    <hyperlink ref="B2" r:id="rId1" display="mailto:schoolfinanceteam@derby.gov.uk" xr:uid="{031B978A-5A88-4F63-8D34-DEE0CF65801F}"/>
  </hyperlinks>
  <pageMargins left="0.7" right="0.7" top="0.75" bottom="0.75" header="0.3" footer="0.3"/>
  <pageSetup paperSize="9" scale="42"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B1:T362"/>
  <sheetViews>
    <sheetView showGridLines="0" showRowColHeaders="0" zoomScale="90" zoomScaleNormal="90" zoomScalePageLayoutView="88" workbookViewId="0">
      <selection activeCell="B11" sqref="B11"/>
    </sheetView>
  </sheetViews>
  <sheetFormatPr defaultColWidth="9.109375" defaultRowHeight="13.2" x14ac:dyDescent="0.25"/>
  <cols>
    <col min="1" max="1" width="11.33203125" style="240" customWidth="1"/>
    <col min="2" max="2" width="87.5546875" style="259" customWidth="1"/>
    <col min="3" max="3" width="30.33203125" style="259" customWidth="1"/>
    <col min="4" max="4" width="24.6640625" style="259" customWidth="1"/>
    <col min="5" max="5" width="32" style="260" customWidth="1"/>
    <col min="6" max="6" width="9.109375" style="240"/>
    <col min="7" max="7" width="8.88671875" style="547" customWidth="1"/>
    <col min="8" max="8" width="8.5546875" style="547" customWidth="1"/>
    <col min="9" max="9" width="9.109375" style="547"/>
    <col min="10" max="10" width="12.88671875" style="1385" customWidth="1"/>
    <col min="11" max="11" width="14.88671875" style="1385" customWidth="1"/>
    <col min="12" max="20" width="9.109375" style="547"/>
    <col min="21" max="16384" width="9.109375" style="240"/>
  </cols>
  <sheetData>
    <row r="1" spans="2:20" ht="13.8" thickBot="1" x14ac:dyDescent="0.3">
      <c r="B1" s="240"/>
      <c r="C1" s="240"/>
      <c r="D1" s="240"/>
      <c r="E1" s="241"/>
    </row>
    <row r="2" spans="2:20" ht="18" customHeight="1" x14ac:dyDescent="0.25">
      <c r="B2" s="1499" t="s">
        <v>159</v>
      </c>
      <c r="C2" s="237"/>
      <c r="D2" s="237"/>
      <c r="E2" s="241"/>
      <c r="F2" s="119"/>
      <c r="G2" s="548"/>
      <c r="H2" s="548"/>
      <c r="I2" s="548"/>
    </row>
    <row r="3" spans="2:20" ht="15.75" customHeight="1" x14ac:dyDescent="0.25">
      <c r="B3" s="1500"/>
      <c r="C3" s="237"/>
      <c r="D3" s="237"/>
      <c r="E3" s="241"/>
    </row>
    <row r="4" spans="2:20" ht="20.25" customHeight="1" thickBot="1" x14ac:dyDescent="0.3">
      <c r="B4" s="1501"/>
      <c r="C4" s="240"/>
      <c r="D4" s="240"/>
      <c r="E4" s="241"/>
    </row>
    <row r="5" spans="2:20" ht="17.25" customHeight="1" x14ac:dyDescent="0.25">
      <c r="B5" s="240"/>
      <c r="C5" s="240"/>
      <c r="D5" s="240"/>
      <c r="E5" s="241"/>
    </row>
    <row r="6" spans="2:20" ht="28.5" customHeight="1" thickBot="1" x14ac:dyDescent="0.3">
      <c r="B6" s="240"/>
      <c r="C6" s="240"/>
      <c r="D6" s="240"/>
      <c r="E6" s="241"/>
    </row>
    <row r="7" spans="2:20" ht="29.25" customHeight="1" thickBot="1" x14ac:dyDescent="0.3">
      <c r="B7" s="261" t="s">
        <v>192</v>
      </c>
      <c r="C7" s="242"/>
      <c r="D7" s="243"/>
      <c r="E7" s="244"/>
    </row>
    <row r="8" spans="2:20" ht="13.8" thickBot="1" x14ac:dyDescent="0.3">
      <c r="B8" s="246"/>
      <c r="C8" s="11"/>
      <c r="D8" s="240"/>
      <c r="E8" s="245"/>
    </row>
    <row r="9" spans="2:20" ht="19.5" customHeight="1" x14ac:dyDescent="0.25">
      <c r="B9" s="1399" t="s">
        <v>193</v>
      </c>
      <c r="C9" s="1401"/>
      <c r="D9" s="744"/>
      <c r="E9" s="245"/>
    </row>
    <row r="10" spans="2:20" ht="29.25" customHeight="1" thickBot="1" x14ac:dyDescent="0.3">
      <c r="B10" s="1441"/>
      <c r="C10" s="1443"/>
      <c r="D10" s="744"/>
      <c r="E10" s="245"/>
    </row>
    <row r="11" spans="2:20" ht="29.25" customHeight="1" thickBot="1" x14ac:dyDescent="0.3">
      <c r="B11" s="254" t="str">
        <f>IF(D13=12345,"",'Schools Summary'!B12)</f>
        <v/>
      </c>
      <c r="C11" s="11"/>
      <c r="D11" s="240"/>
      <c r="E11" s="245"/>
      <c r="T11" s="549"/>
    </row>
    <row r="12" spans="2:20" ht="16.5" customHeight="1" thickBot="1" x14ac:dyDescent="0.3">
      <c r="B12" s="246"/>
      <c r="C12" s="11"/>
      <c r="D12" s="745" t="s">
        <v>162</v>
      </c>
      <c r="E12" s="1343"/>
      <c r="T12" s="549"/>
    </row>
    <row r="13" spans="2:20" ht="18" customHeight="1" thickBot="1" x14ac:dyDescent="0.3">
      <c r="B13" s="246"/>
      <c r="C13" s="11"/>
      <c r="D13" s="745">
        <f>'Schools Summary'!F12</f>
        <v>12345</v>
      </c>
      <c r="E13" s="1343"/>
    </row>
    <row r="14" spans="2:20" ht="13.8" thickBot="1" x14ac:dyDescent="0.3">
      <c r="B14" s="246"/>
      <c r="C14" s="11"/>
      <c r="D14" s="240"/>
      <c r="E14" s="245"/>
    </row>
    <row r="15" spans="2:20" ht="25.5" customHeight="1" thickBot="1" x14ac:dyDescent="0.3">
      <c r="B15" s="1507" t="s">
        <v>194</v>
      </c>
      <c r="C15" s="1508"/>
      <c r="D15" s="1508"/>
      <c r="E15" s="1509"/>
    </row>
    <row r="16" spans="2:20" s="11" customFormat="1" ht="20.100000000000001" customHeight="1" thickBot="1" x14ac:dyDescent="0.3">
      <c r="B16" s="247"/>
      <c r="C16" s="335" t="s">
        <v>195</v>
      </c>
      <c r="D16" s="336" t="s">
        <v>196</v>
      </c>
      <c r="E16" s="337" t="s">
        <v>197</v>
      </c>
      <c r="J16" s="1386"/>
      <c r="K16" s="1386"/>
    </row>
    <row r="17" spans="2:11" s="248" customFormat="1" ht="50.1" customHeight="1" thickBot="1" x14ac:dyDescent="0.3">
      <c r="B17" s="2" t="s">
        <v>198</v>
      </c>
      <c r="C17" s="338">
        <f>SUMIF('Special Schools 2024-25'!A:A,D13,'Special Schools 2024-25'!R:R)</f>
        <v>0</v>
      </c>
      <c r="D17" s="339">
        <v>10000</v>
      </c>
      <c r="E17" s="340">
        <f>D17*C17</f>
        <v>0</v>
      </c>
      <c r="J17" s="1387"/>
      <c r="K17" s="1388"/>
    </row>
    <row r="18" spans="2:11" s="11" customFormat="1" ht="20.100000000000001" customHeight="1" thickBot="1" x14ac:dyDescent="0.3">
      <c r="B18" s="247"/>
      <c r="C18" s="341" t="s">
        <v>195</v>
      </c>
      <c r="D18" s="342" t="s">
        <v>196</v>
      </c>
      <c r="E18" s="337" t="s">
        <v>197</v>
      </c>
      <c r="J18" s="1386"/>
      <c r="K18" s="1386"/>
    </row>
    <row r="19" spans="2:11" s="248" customFormat="1" ht="50.1" customHeight="1" thickBot="1" x14ac:dyDescent="0.3">
      <c r="B19" s="3" t="s">
        <v>199</v>
      </c>
      <c r="C19" s="343">
        <f>SUMIF('Special Schools 2024-25'!A:A,D13,'Special Schools 2024-25'!S:S)</f>
        <v>0</v>
      </c>
      <c r="D19" s="344">
        <v>10000</v>
      </c>
      <c r="E19" s="1344">
        <f>D19*C19</f>
        <v>0</v>
      </c>
      <c r="J19" s="1388">
        <f>SUMIF('Special Schools 2024-25'!A:A,'Special Schools &amp; PRU'!D13,'Special Schools 2024-25'!T:T)</f>
        <v>0</v>
      </c>
      <c r="K19" s="1388">
        <f>E17+E19-J19</f>
        <v>0</v>
      </c>
    </row>
    <row r="20" spans="2:11" s="249" customFormat="1" ht="20.100000000000001" customHeight="1" thickBot="1" x14ac:dyDescent="0.3">
      <c r="B20" s="250"/>
      <c r="C20" s="341" t="s">
        <v>195</v>
      </c>
      <c r="D20" s="342"/>
      <c r="E20" s="337" t="s">
        <v>197</v>
      </c>
      <c r="J20" s="1389"/>
      <c r="K20" s="1389"/>
    </row>
    <row r="21" spans="2:11" s="248" customFormat="1" ht="50.1" customHeight="1" thickBot="1" x14ac:dyDescent="0.3">
      <c r="B21" s="4" t="s">
        <v>200</v>
      </c>
      <c r="C21" s="343">
        <f>SUMIF('PRU and AP 2024-25'!A:A,'Special Schools &amp; PRU'!D13,'PRU and AP 2024-25'!R:R)</f>
        <v>0</v>
      </c>
      <c r="D21" s="345">
        <v>10000</v>
      </c>
      <c r="E21" s="346">
        <f>C21*D21</f>
        <v>0</v>
      </c>
      <c r="J21" s="1388">
        <f>_xlfn.XLOOKUP(D13,'PRU and AP 2024-25'!A:A,'PRU and AP 2024-25'!T:T,0,0)</f>
        <v>0</v>
      </c>
      <c r="K21" s="1388">
        <f>E21-J21</f>
        <v>0</v>
      </c>
    </row>
    <row r="22" spans="2:11" s="249" customFormat="1" ht="20.100000000000001" customHeight="1" thickBot="1" x14ac:dyDescent="0.3">
      <c r="B22" s="250"/>
      <c r="C22" s="341"/>
      <c r="D22" s="342"/>
      <c r="E22" s="337" t="s">
        <v>197</v>
      </c>
      <c r="J22" s="1389"/>
      <c r="K22" s="1389"/>
    </row>
    <row r="23" spans="2:11" s="249" customFormat="1" ht="45" customHeight="1" thickBot="1" x14ac:dyDescent="0.3">
      <c r="B23" s="66" t="s">
        <v>201</v>
      </c>
      <c r="C23" s="347">
        <f>C17+C19+C21</f>
        <v>0</v>
      </c>
      <c r="D23" s="348">
        <v>660</v>
      </c>
      <c r="E23" s="349">
        <f>D23*C23</f>
        <v>0</v>
      </c>
      <c r="J23" s="1388">
        <f>SUMIF('Special Schools 2024-25'!A:A,'Special Schools &amp; PRU'!D13,'Special Schools 2024-25'!Z:Z)+_xlfn.XLOOKUP('Special Schools &amp; PRU'!D13,'PRU and AP 2024-25'!A:A,'PRU and AP 2024-25'!X:X,0,0)</f>
        <v>0</v>
      </c>
      <c r="K23" s="1388">
        <f>E23-J23</f>
        <v>0</v>
      </c>
    </row>
    <row r="24" spans="2:11" s="249" customFormat="1" ht="20.100000000000001" customHeight="1" thickBot="1" x14ac:dyDescent="0.3">
      <c r="B24" s="250"/>
      <c r="C24" s="251"/>
      <c r="D24" s="252"/>
      <c r="E24" s="253"/>
      <c r="J24" s="1389"/>
      <c r="K24" s="1389"/>
    </row>
    <row r="25" spans="2:11" s="248" customFormat="1" ht="50.1" customHeight="1" thickBot="1" x14ac:dyDescent="0.3">
      <c r="B25" s="3" t="s">
        <v>202</v>
      </c>
      <c r="C25" s="1505"/>
      <c r="D25" s="1506"/>
      <c r="E25" s="350">
        <f>SUMIF('Special Schools 2024-25'!A:A,'Special Schools &amp; PRU'!D13,'Special Schools 2024-25'!V:V)+SUMIF('PRU and AP 2024-25'!A:A,'Special Schools &amp; PRU'!D13,'PRU and AP 2024-25'!U:U)</f>
        <v>0</v>
      </c>
      <c r="J25" s="1387"/>
      <c r="K25" s="1387"/>
    </row>
    <row r="26" spans="2:11" s="249" customFormat="1" ht="20.100000000000001" customHeight="1" thickBot="1" x14ac:dyDescent="0.3">
      <c r="B26" s="250"/>
      <c r="C26" s="341"/>
      <c r="D26" s="342"/>
      <c r="E26" s="337" t="s">
        <v>197</v>
      </c>
      <c r="J26" s="1389"/>
      <c r="K26" s="1389"/>
    </row>
    <row r="27" spans="2:11" s="248" customFormat="1" ht="49.5" customHeight="1" thickBot="1" x14ac:dyDescent="0.3">
      <c r="B27" s="3" t="s">
        <v>203</v>
      </c>
      <c r="C27" s="1505"/>
      <c r="D27" s="1506"/>
      <c r="E27" s="350">
        <f>SUMIF('Special Schools 2024-25'!A:A,'Special Schools &amp; PRU'!D13,'Special Schools 2024-25'!W:W)</f>
        <v>0</v>
      </c>
      <c r="J27" s="1387"/>
      <c r="K27" s="1387"/>
    </row>
    <row r="28" spans="2:11" s="11" customFormat="1" ht="20.100000000000001" customHeight="1" thickBot="1" x14ac:dyDescent="0.3">
      <c r="B28" s="247"/>
      <c r="C28" s="341"/>
      <c r="D28" s="342"/>
      <c r="E28" s="337" t="s">
        <v>197</v>
      </c>
      <c r="J28" s="1386"/>
      <c r="K28" s="1386"/>
    </row>
    <row r="29" spans="2:11" s="248" customFormat="1" ht="50.1" customHeight="1" thickBot="1" x14ac:dyDescent="0.3">
      <c r="B29" s="3" t="s">
        <v>204</v>
      </c>
      <c r="C29" s="1505"/>
      <c r="D29" s="1506"/>
      <c r="E29" s="350">
        <f>SUMIF('Special Schools 2024-25'!A:A,'Special Schools &amp; PRU'!D13,'Special Schools 2024-25'!U:U)</f>
        <v>0</v>
      </c>
      <c r="H29" s="249"/>
      <c r="J29" s="1387"/>
      <c r="K29" s="1387"/>
    </row>
    <row r="30" spans="2:11" s="249" customFormat="1" ht="20.100000000000001" customHeight="1" thickBot="1" x14ac:dyDescent="0.3">
      <c r="B30" s="250"/>
      <c r="C30" s="341"/>
      <c r="D30" s="342"/>
      <c r="E30" s="337" t="s">
        <v>197</v>
      </c>
      <c r="J30" s="1389"/>
      <c r="K30" s="1389"/>
    </row>
    <row r="31" spans="2:11" s="248" customFormat="1" ht="50.1" customHeight="1" thickBot="1" x14ac:dyDescent="0.3">
      <c r="B31" s="3" t="s">
        <v>205</v>
      </c>
      <c r="C31" s="1505"/>
      <c r="D31" s="1506"/>
      <c r="E31" s="350">
        <f>SUMIF('Special Schools 2024-25'!A:A,'Special Schools &amp; PRU'!D13,'Special Schools 2024-25'!Y:Y)+SUMIF('PRU and AP 2024-25'!A:A,'Special Schools &amp; PRU'!D13,'PRU and AP 2024-25'!W:W)</f>
        <v>0</v>
      </c>
      <c r="H31" s="249"/>
      <c r="J31" s="1387"/>
      <c r="K31" s="1387"/>
    </row>
    <row r="32" spans="2:11" s="249" customFormat="1" ht="20.100000000000001" customHeight="1" thickBot="1" x14ac:dyDescent="0.3">
      <c r="B32" s="250"/>
      <c r="C32" s="341"/>
      <c r="D32" s="342"/>
      <c r="E32" s="337" t="s">
        <v>197</v>
      </c>
      <c r="J32" s="1389"/>
      <c r="K32" s="1389"/>
    </row>
    <row r="33" spans="2:11" s="248" customFormat="1" ht="50.1" customHeight="1" thickBot="1" x14ac:dyDescent="0.3">
      <c r="B33" s="3" t="s">
        <v>206</v>
      </c>
      <c r="C33" s="1510"/>
      <c r="D33" s="1511"/>
      <c r="E33" s="350">
        <f>SUMIF('PRU and AP 2024-25'!A:A,$D$13,'PRU and AP 2024-25'!Y:Y)+SUMIF('Special Schools 2024-25'!A:A,'Special Schools &amp; PRU'!D13,'Special Schools 2024-25'!AA:AA)</f>
        <v>0</v>
      </c>
      <c r="J33" s="1387"/>
      <c r="K33" s="1387"/>
    </row>
    <row r="34" spans="2:11" s="11" customFormat="1" ht="20.100000000000001" customHeight="1" thickBot="1" x14ac:dyDescent="0.3">
      <c r="B34" s="247"/>
      <c r="C34" s="351"/>
      <c r="D34" s="352"/>
      <c r="E34" s="337" t="s">
        <v>197</v>
      </c>
      <c r="J34" s="1386"/>
      <c r="K34" s="1386"/>
    </row>
    <row r="35" spans="2:11" ht="60" customHeight="1" thickBot="1" x14ac:dyDescent="0.3">
      <c r="B35" s="254" t="s">
        <v>207</v>
      </c>
      <c r="C35" s="353"/>
      <c r="D35" s="354"/>
      <c r="E35" s="355">
        <f>E17+E19+E21+E25+E27+E31+E33+E29+E23</f>
        <v>0</v>
      </c>
      <c r="J35" s="1390">
        <f>SUMIF('Special Schools 2024-25'!A:A,'Special Schools &amp; PRU'!D13,'Special Schools 2024-25'!AD:AD)+_xlfn.XLOOKUP(D13,'PRU and AP 2024-25'!A:A,'PRU and AP 2024-25'!AB:AB,0,0)</f>
        <v>0</v>
      </c>
      <c r="K35" s="1388">
        <f>E35-J35</f>
        <v>0</v>
      </c>
    </row>
    <row r="36" spans="2:11" s="11" customFormat="1" ht="20.100000000000001" customHeight="1" thickBot="1" x14ac:dyDescent="0.3">
      <c r="B36" s="247"/>
      <c r="C36" s="341" t="s">
        <v>208</v>
      </c>
      <c r="D36" s="342"/>
      <c r="E36" s="337" t="s">
        <v>197</v>
      </c>
      <c r="J36" s="1386"/>
      <c r="K36" s="1386"/>
    </row>
    <row r="37" spans="2:11" ht="60" customHeight="1" thickBot="1" x14ac:dyDescent="0.3">
      <c r="B37" s="81" t="s">
        <v>209</v>
      </c>
      <c r="C37" s="356">
        <f>(SUMIF('Special Schools 2024-25'!A:A,'Special Schools &amp; PRU'!D13,'Special Schools 2024-25'!O:O)+SUMIF('PRU and AP 2024-25'!A:A,'Special Schools &amp; PRU'!D13,'PRU and AP 2024-25'!O:O))*-1</f>
        <v>0</v>
      </c>
      <c r="D37" s="357" t="s">
        <v>210</v>
      </c>
      <c r="E37" s="358">
        <f>SUMIF('Special Schools 2024-25'!A:A,'Special Schools &amp; PRU'!D13,'Special Schools 2024-25'!X:X)+SUMIF('PRU and AP 2024-25'!A:A,'Special Schools &amp; PRU'!D13,'PRU and AP 2024-25'!V:V)</f>
        <v>0</v>
      </c>
      <c r="J37" s="1390">
        <f>_xlfn.XLOOKUP(D13,'Special Schools 2024-25'!A:A,'Special Schools 2024-25'!X:X,0,0)+_xlfn.XLOOKUP('Special Schools &amp; PRU'!D13,'PRU and AP 2024-25'!A:A,'PRU and AP 2024-25'!V:V,0,0)</f>
        <v>0</v>
      </c>
      <c r="K37" s="1388">
        <f>E37-J37</f>
        <v>0</v>
      </c>
    </row>
    <row r="38" spans="2:11" ht="18" customHeight="1" thickBot="1" x14ac:dyDescent="0.3">
      <c r="B38" s="255"/>
      <c r="C38" s="256"/>
      <c r="D38" s="257"/>
      <c r="E38" s="258"/>
    </row>
    <row r="39" spans="2:11" ht="21.75" customHeight="1" thickBot="1" x14ac:dyDescent="0.3">
      <c r="B39" s="1502" t="s">
        <v>211</v>
      </c>
      <c r="C39" s="1503"/>
      <c r="D39" s="1503"/>
      <c r="E39" s="1504"/>
      <c r="F39" s="248"/>
      <c r="G39" s="248"/>
      <c r="H39" s="248"/>
    </row>
    <row r="40" spans="2:11" x14ac:dyDescent="0.25">
      <c r="B40" s="240"/>
      <c r="C40" s="240"/>
      <c r="D40" s="240"/>
      <c r="E40" s="241"/>
    </row>
    <row r="41" spans="2:11" x14ac:dyDescent="0.25">
      <c r="B41" s="240"/>
      <c r="C41" s="240"/>
      <c r="D41" s="240"/>
      <c r="E41" s="241"/>
    </row>
    <row r="42" spans="2:11" x14ac:dyDescent="0.25">
      <c r="B42" s="240"/>
      <c r="C42" s="240"/>
      <c r="D42" s="240"/>
      <c r="E42" s="241"/>
    </row>
    <row r="43" spans="2:11" x14ac:dyDescent="0.25">
      <c r="B43" s="240"/>
      <c r="C43" s="240"/>
      <c r="D43" s="240"/>
      <c r="E43" s="241"/>
    </row>
    <row r="44" spans="2:11" x14ac:dyDescent="0.25">
      <c r="B44" s="240"/>
      <c r="C44" s="240"/>
      <c r="D44" s="240"/>
      <c r="E44" s="241"/>
    </row>
    <row r="45" spans="2:11" x14ac:dyDescent="0.25">
      <c r="B45" s="240"/>
      <c r="C45" s="240"/>
      <c r="D45" s="240"/>
      <c r="E45" s="241"/>
    </row>
    <row r="46" spans="2:11" x14ac:dyDescent="0.25">
      <c r="B46" s="240"/>
      <c r="C46" s="240"/>
      <c r="D46" s="240"/>
      <c r="E46" s="241"/>
    </row>
    <row r="47" spans="2:11" x14ac:dyDescent="0.25">
      <c r="B47" s="240"/>
      <c r="C47" s="240"/>
      <c r="D47" s="240"/>
      <c r="E47" s="241"/>
    </row>
    <row r="48" spans="2:11" x14ac:dyDescent="0.25">
      <c r="B48" s="240"/>
      <c r="C48" s="240"/>
      <c r="D48" s="240"/>
      <c r="E48" s="241"/>
    </row>
    <row r="49" spans="2:5" x14ac:dyDescent="0.25">
      <c r="B49" s="240"/>
      <c r="C49" s="240"/>
      <c r="D49" s="240"/>
      <c r="E49" s="241"/>
    </row>
    <row r="50" spans="2:5" x14ac:dyDescent="0.25">
      <c r="B50" s="240"/>
      <c r="C50" s="240"/>
      <c r="D50" s="240"/>
      <c r="E50" s="241"/>
    </row>
    <row r="51" spans="2:5" x14ac:dyDescent="0.25">
      <c r="B51" s="240"/>
      <c r="C51" s="240"/>
      <c r="D51" s="240"/>
      <c r="E51" s="241"/>
    </row>
    <row r="52" spans="2:5" x14ac:dyDescent="0.25">
      <c r="B52" s="240"/>
      <c r="C52" s="240"/>
      <c r="D52" s="240"/>
      <c r="E52" s="241"/>
    </row>
    <row r="53" spans="2:5" x14ac:dyDescent="0.25">
      <c r="B53" s="240"/>
      <c r="C53" s="240"/>
      <c r="D53" s="240"/>
      <c r="E53" s="241"/>
    </row>
    <row r="54" spans="2:5" x14ac:dyDescent="0.25">
      <c r="B54" s="240"/>
      <c r="C54" s="240"/>
      <c r="D54" s="240"/>
      <c r="E54" s="241"/>
    </row>
    <row r="55" spans="2:5" x14ac:dyDescent="0.25">
      <c r="B55" s="240"/>
      <c r="C55" s="240"/>
      <c r="D55" s="240"/>
      <c r="E55" s="241"/>
    </row>
    <row r="56" spans="2:5" x14ac:dyDescent="0.25">
      <c r="B56" s="240"/>
      <c r="C56" s="240"/>
      <c r="D56" s="240"/>
      <c r="E56" s="241"/>
    </row>
    <row r="57" spans="2:5" x14ac:dyDescent="0.25">
      <c r="B57" s="240"/>
      <c r="C57" s="240"/>
      <c r="D57" s="240"/>
      <c r="E57" s="241"/>
    </row>
    <row r="58" spans="2:5" x14ac:dyDescent="0.25">
      <c r="B58" s="240"/>
      <c r="C58" s="240"/>
      <c r="D58" s="240"/>
      <c r="E58" s="241"/>
    </row>
    <row r="59" spans="2:5" x14ac:dyDescent="0.25">
      <c r="B59" s="240"/>
      <c r="C59" s="240"/>
      <c r="D59" s="240"/>
      <c r="E59" s="241"/>
    </row>
    <row r="60" spans="2:5" x14ac:dyDescent="0.25">
      <c r="B60" s="240"/>
      <c r="C60" s="240"/>
      <c r="D60" s="240"/>
      <c r="E60" s="241"/>
    </row>
    <row r="61" spans="2:5" x14ac:dyDescent="0.25">
      <c r="B61" s="240"/>
      <c r="C61" s="240"/>
      <c r="D61" s="240"/>
      <c r="E61" s="241"/>
    </row>
    <row r="62" spans="2:5" x14ac:dyDescent="0.25">
      <c r="B62" s="240"/>
      <c r="C62" s="240"/>
      <c r="D62" s="240"/>
      <c r="E62" s="241"/>
    </row>
    <row r="63" spans="2:5" x14ac:dyDescent="0.25">
      <c r="B63" s="240"/>
      <c r="C63" s="240"/>
      <c r="D63" s="240"/>
      <c r="E63" s="241"/>
    </row>
    <row r="64" spans="2:5" x14ac:dyDescent="0.25">
      <c r="B64" s="240"/>
      <c r="C64" s="240"/>
      <c r="D64" s="240"/>
      <c r="E64" s="241"/>
    </row>
    <row r="65" spans="2:5" x14ac:dyDescent="0.25">
      <c r="B65" s="240"/>
      <c r="C65" s="240"/>
      <c r="D65" s="240"/>
      <c r="E65" s="241"/>
    </row>
    <row r="66" spans="2:5" x14ac:dyDescent="0.25">
      <c r="B66" s="240"/>
      <c r="C66" s="240"/>
      <c r="D66" s="240"/>
      <c r="E66" s="241"/>
    </row>
    <row r="67" spans="2:5" x14ac:dyDescent="0.25">
      <c r="B67" s="240"/>
      <c r="C67" s="240"/>
      <c r="D67" s="240"/>
      <c r="E67" s="241"/>
    </row>
    <row r="68" spans="2:5" x14ac:dyDescent="0.25">
      <c r="B68" s="240"/>
      <c r="C68" s="240"/>
      <c r="D68" s="240"/>
      <c r="E68" s="241"/>
    </row>
    <row r="69" spans="2:5" x14ac:dyDescent="0.25">
      <c r="B69" s="240"/>
      <c r="C69" s="240"/>
      <c r="D69" s="240"/>
      <c r="E69" s="241"/>
    </row>
    <row r="70" spans="2:5" x14ac:dyDescent="0.25">
      <c r="B70" s="240"/>
      <c r="C70" s="240"/>
      <c r="D70" s="240"/>
      <c r="E70" s="241"/>
    </row>
    <row r="71" spans="2:5" x14ac:dyDescent="0.25">
      <c r="B71" s="240"/>
      <c r="C71" s="240"/>
      <c r="D71" s="240"/>
      <c r="E71" s="241"/>
    </row>
    <row r="72" spans="2:5" x14ac:dyDescent="0.25">
      <c r="B72" s="240"/>
      <c r="C72" s="240"/>
      <c r="D72" s="240"/>
      <c r="E72" s="241"/>
    </row>
    <row r="73" spans="2:5" x14ac:dyDescent="0.25">
      <c r="B73" s="240"/>
      <c r="C73" s="240"/>
      <c r="D73" s="240"/>
      <c r="E73" s="241"/>
    </row>
    <row r="74" spans="2:5" x14ac:dyDescent="0.25">
      <c r="B74" s="240"/>
      <c r="C74" s="240"/>
      <c r="D74" s="240"/>
      <c r="E74" s="241"/>
    </row>
    <row r="75" spans="2:5" x14ac:dyDescent="0.25">
      <c r="B75" s="240"/>
      <c r="C75" s="240"/>
      <c r="D75" s="240"/>
      <c r="E75" s="241"/>
    </row>
    <row r="76" spans="2:5" x14ac:dyDescent="0.25">
      <c r="B76" s="240"/>
      <c r="C76" s="240"/>
      <c r="D76" s="240"/>
      <c r="E76" s="241"/>
    </row>
    <row r="77" spans="2:5" x14ac:dyDescent="0.25">
      <c r="B77" s="240"/>
      <c r="C77" s="240"/>
      <c r="D77" s="240"/>
      <c r="E77" s="241"/>
    </row>
    <row r="78" spans="2:5" x14ac:dyDescent="0.25">
      <c r="B78" s="240"/>
      <c r="C78" s="240"/>
      <c r="D78" s="240"/>
      <c r="E78" s="241"/>
    </row>
    <row r="79" spans="2:5" x14ac:dyDescent="0.25">
      <c r="B79" s="240"/>
      <c r="C79" s="240"/>
      <c r="D79" s="240"/>
      <c r="E79" s="241"/>
    </row>
    <row r="80" spans="2:5" x14ac:dyDescent="0.25">
      <c r="B80" s="240"/>
      <c r="C80" s="240"/>
      <c r="D80" s="240"/>
      <c r="E80" s="241"/>
    </row>
    <row r="81" spans="2:5" x14ac:dyDescent="0.25">
      <c r="B81" s="240"/>
      <c r="C81" s="240"/>
      <c r="D81" s="240"/>
      <c r="E81" s="241"/>
    </row>
    <row r="82" spans="2:5" x14ac:dyDescent="0.25">
      <c r="B82" s="240"/>
      <c r="C82" s="240"/>
      <c r="D82" s="240"/>
      <c r="E82" s="241"/>
    </row>
    <row r="83" spans="2:5" x14ac:dyDescent="0.25">
      <c r="B83" s="240"/>
      <c r="C83" s="240"/>
      <c r="D83" s="240"/>
      <c r="E83" s="241"/>
    </row>
    <row r="84" spans="2:5" x14ac:dyDescent="0.25">
      <c r="B84" s="240"/>
      <c r="C84" s="240"/>
      <c r="D84" s="240"/>
      <c r="E84" s="241"/>
    </row>
    <row r="85" spans="2:5" x14ac:dyDescent="0.25">
      <c r="B85" s="240"/>
      <c r="C85" s="240"/>
      <c r="D85" s="240"/>
      <c r="E85" s="241"/>
    </row>
    <row r="86" spans="2:5" x14ac:dyDescent="0.25">
      <c r="B86" s="240"/>
      <c r="C86" s="240"/>
      <c r="D86" s="240"/>
      <c r="E86" s="241"/>
    </row>
    <row r="87" spans="2:5" x14ac:dyDescent="0.25">
      <c r="B87" s="240"/>
      <c r="C87" s="240"/>
      <c r="D87" s="240"/>
      <c r="E87" s="241"/>
    </row>
    <row r="88" spans="2:5" x14ac:dyDescent="0.25">
      <c r="B88" s="240"/>
      <c r="C88" s="240"/>
      <c r="D88" s="240"/>
      <c r="E88" s="241"/>
    </row>
    <row r="89" spans="2:5" x14ac:dyDescent="0.25">
      <c r="B89" s="240"/>
      <c r="C89" s="240"/>
      <c r="D89" s="240"/>
      <c r="E89" s="241"/>
    </row>
    <row r="90" spans="2:5" x14ac:dyDescent="0.25">
      <c r="B90" s="240"/>
      <c r="C90" s="240"/>
      <c r="D90" s="240"/>
      <c r="E90" s="241"/>
    </row>
    <row r="91" spans="2:5" x14ac:dyDescent="0.25">
      <c r="B91" s="240"/>
      <c r="C91" s="240"/>
      <c r="D91" s="240"/>
      <c r="E91" s="241"/>
    </row>
    <row r="92" spans="2:5" x14ac:dyDescent="0.25">
      <c r="B92" s="240"/>
      <c r="C92" s="240"/>
      <c r="D92" s="240"/>
      <c r="E92" s="241"/>
    </row>
    <row r="93" spans="2:5" x14ac:dyDescent="0.25">
      <c r="B93" s="240"/>
      <c r="C93" s="240"/>
      <c r="D93" s="240"/>
      <c r="E93" s="241"/>
    </row>
    <row r="94" spans="2:5" x14ac:dyDescent="0.25">
      <c r="B94" s="240"/>
      <c r="C94" s="240"/>
      <c r="D94" s="240"/>
      <c r="E94" s="241"/>
    </row>
    <row r="95" spans="2:5" x14ac:dyDescent="0.25">
      <c r="B95" s="240"/>
      <c r="C95" s="240"/>
      <c r="D95" s="240"/>
      <c r="E95" s="241"/>
    </row>
    <row r="96" spans="2:5" x14ac:dyDescent="0.25">
      <c r="B96" s="240"/>
      <c r="C96" s="240"/>
      <c r="D96" s="240"/>
      <c r="E96" s="241"/>
    </row>
    <row r="97" spans="2:5" x14ac:dyDescent="0.25">
      <c r="B97" s="240"/>
      <c r="C97" s="240"/>
      <c r="D97" s="240"/>
      <c r="E97" s="241"/>
    </row>
    <row r="98" spans="2:5" x14ac:dyDescent="0.25">
      <c r="B98" s="240"/>
      <c r="C98" s="240"/>
      <c r="D98" s="240"/>
      <c r="E98" s="241"/>
    </row>
    <row r="99" spans="2:5" x14ac:dyDescent="0.25">
      <c r="B99" s="240"/>
      <c r="C99" s="240"/>
      <c r="D99" s="240"/>
      <c r="E99" s="241"/>
    </row>
    <row r="100" spans="2:5" x14ac:dyDescent="0.25">
      <c r="B100" s="240"/>
      <c r="C100" s="240"/>
      <c r="D100" s="240"/>
      <c r="E100" s="241"/>
    </row>
    <row r="101" spans="2:5" x14ac:dyDescent="0.25">
      <c r="B101" s="240"/>
      <c r="C101" s="240"/>
      <c r="D101" s="240"/>
      <c r="E101" s="241"/>
    </row>
    <row r="102" spans="2:5" x14ac:dyDescent="0.25">
      <c r="B102" s="240"/>
      <c r="C102" s="240"/>
      <c r="D102" s="240"/>
      <c r="E102" s="241"/>
    </row>
    <row r="103" spans="2:5" x14ac:dyDescent="0.25">
      <c r="B103" s="240"/>
      <c r="C103" s="240"/>
      <c r="D103" s="240"/>
      <c r="E103" s="241"/>
    </row>
    <row r="104" spans="2:5" x14ac:dyDescent="0.25">
      <c r="B104" s="240"/>
      <c r="C104" s="240"/>
      <c r="D104" s="240"/>
      <c r="E104" s="241"/>
    </row>
    <row r="105" spans="2:5" x14ac:dyDescent="0.25">
      <c r="B105" s="240"/>
      <c r="C105" s="240"/>
      <c r="D105" s="240"/>
      <c r="E105" s="241"/>
    </row>
    <row r="106" spans="2:5" x14ac:dyDescent="0.25">
      <c r="B106" s="240"/>
      <c r="C106" s="240"/>
      <c r="D106" s="240"/>
      <c r="E106" s="241"/>
    </row>
    <row r="107" spans="2:5" x14ac:dyDescent="0.25">
      <c r="B107" s="240"/>
      <c r="C107" s="240"/>
      <c r="D107" s="240"/>
      <c r="E107" s="241"/>
    </row>
    <row r="108" spans="2:5" x14ac:dyDescent="0.25">
      <c r="B108" s="240"/>
      <c r="C108" s="240"/>
      <c r="D108" s="240"/>
      <c r="E108" s="241"/>
    </row>
    <row r="109" spans="2:5" x14ac:dyDescent="0.25">
      <c r="B109" s="240"/>
      <c r="C109" s="240"/>
      <c r="D109" s="240"/>
      <c r="E109" s="241"/>
    </row>
    <row r="110" spans="2:5" x14ac:dyDescent="0.25">
      <c r="B110" s="240"/>
      <c r="C110" s="240"/>
      <c r="D110" s="240"/>
      <c r="E110" s="241"/>
    </row>
    <row r="111" spans="2:5" x14ac:dyDescent="0.25">
      <c r="B111" s="240"/>
      <c r="C111" s="240"/>
      <c r="D111" s="240"/>
      <c r="E111" s="241"/>
    </row>
    <row r="112" spans="2:5" x14ac:dyDescent="0.25">
      <c r="B112" s="240"/>
      <c r="C112" s="240"/>
      <c r="D112" s="240"/>
      <c r="E112" s="241"/>
    </row>
    <row r="113" spans="2:5" x14ac:dyDescent="0.25">
      <c r="B113" s="240"/>
      <c r="C113" s="240"/>
      <c r="D113" s="240"/>
      <c r="E113" s="241"/>
    </row>
    <row r="114" spans="2:5" x14ac:dyDescent="0.25">
      <c r="B114" s="240"/>
      <c r="C114" s="240"/>
      <c r="D114" s="240"/>
      <c r="E114" s="241"/>
    </row>
    <row r="115" spans="2:5" x14ac:dyDescent="0.25">
      <c r="B115" s="240"/>
      <c r="C115" s="240"/>
      <c r="D115" s="240"/>
      <c r="E115" s="241"/>
    </row>
    <row r="116" spans="2:5" x14ac:dyDescent="0.25">
      <c r="B116" s="240"/>
      <c r="C116" s="240"/>
      <c r="D116" s="240"/>
      <c r="E116" s="241"/>
    </row>
    <row r="117" spans="2:5" x14ac:dyDescent="0.25">
      <c r="B117" s="240"/>
      <c r="C117" s="240"/>
      <c r="D117" s="240"/>
      <c r="E117" s="241"/>
    </row>
    <row r="118" spans="2:5" x14ac:dyDescent="0.25">
      <c r="B118" s="240"/>
      <c r="C118" s="240"/>
      <c r="D118" s="240"/>
      <c r="E118" s="241"/>
    </row>
    <row r="119" spans="2:5" x14ac:dyDescent="0.25">
      <c r="B119" s="240"/>
      <c r="C119" s="240"/>
      <c r="D119" s="240"/>
      <c r="E119" s="241"/>
    </row>
    <row r="120" spans="2:5" x14ac:dyDescent="0.25">
      <c r="B120" s="240"/>
      <c r="C120" s="240"/>
      <c r="D120" s="240"/>
      <c r="E120" s="241"/>
    </row>
    <row r="121" spans="2:5" x14ac:dyDescent="0.25">
      <c r="B121" s="240"/>
      <c r="C121" s="240"/>
      <c r="D121" s="240"/>
      <c r="E121" s="241"/>
    </row>
    <row r="122" spans="2:5" x14ac:dyDescent="0.25">
      <c r="B122" s="240"/>
      <c r="C122" s="240"/>
      <c r="D122" s="240"/>
      <c r="E122" s="241"/>
    </row>
    <row r="123" spans="2:5" x14ac:dyDescent="0.25">
      <c r="B123" s="240"/>
      <c r="C123" s="240"/>
      <c r="D123" s="240"/>
      <c r="E123" s="241"/>
    </row>
    <row r="124" spans="2:5" x14ac:dyDescent="0.25">
      <c r="B124" s="240"/>
      <c r="C124" s="240"/>
      <c r="D124" s="240"/>
      <c r="E124" s="241"/>
    </row>
    <row r="125" spans="2:5" x14ac:dyDescent="0.25">
      <c r="B125" s="240"/>
      <c r="C125" s="240"/>
      <c r="D125" s="240"/>
      <c r="E125" s="241"/>
    </row>
    <row r="126" spans="2:5" x14ac:dyDescent="0.25">
      <c r="B126" s="240"/>
      <c r="C126" s="240"/>
      <c r="D126" s="240"/>
      <c r="E126" s="241"/>
    </row>
    <row r="127" spans="2:5" x14ac:dyDescent="0.25">
      <c r="B127" s="240"/>
      <c r="C127" s="240"/>
      <c r="D127" s="240"/>
      <c r="E127" s="241"/>
    </row>
    <row r="128" spans="2:5" x14ac:dyDescent="0.25">
      <c r="B128" s="240"/>
      <c r="C128" s="240"/>
      <c r="D128" s="240"/>
      <c r="E128" s="241"/>
    </row>
    <row r="129" spans="2:5" x14ac:dyDescent="0.25">
      <c r="B129" s="240"/>
      <c r="C129" s="240"/>
      <c r="D129" s="240"/>
      <c r="E129" s="241"/>
    </row>
    <row r="130" spans="2:5" x14ac:dyDescent="0.25">
      <c r="B130" s="240"/>
      <c r="C130" s="240"/>
      <c r="D130" s="240"/>
      <c r="E130" s="241"/>
    </row>
    <row r="131" spans="2:5" x14ac:dyDescent="0.25">
      <c r="B131" s="240"/>
      <c r="C131" s="240"/>
      <c r="D131" s="240"/>
      <c r="E131" s="241"/>
    </row>
    <row r="132" spans="2:5" x14ac:dyDescent="0.25">
      <c r="B132" s="240"/>
      <c r="C132" s="240"/>
      <c r="D132" s="240"/>
      <c r="E132" s="241"/>
    </row>
    <row r="133" spans="2:5" x14ac:dyDescent="0.25">
      <c r="B133" s="240"/>
      <c r="C133" s="240"/>
      <c r="D133" s="240"/>
      <c r="E133" s="241"/>
    </row>
    <row r="134" spans="2:5" x14ac:dyDescent="0.25">
      <c r="B134" s="240"/>
      <c r="C134" s="240"/>
      <c r="D134" s="240"/>
      <c r="E134" s="241"/>
    </row>
    <row r="135" spans="2:5" x14ac:dyDescent="0.25">
      <c r="B135" s="240"/>
      <c r="C135" s="240"/>
      <c r="D135" s="240"/>
      <c r="E135" s="241"/>
    </row>
    <row r="136" spans="2:5" x14ac:dyDescent="0.25">
      <c r="B136" s="240"/>
      <c r="C136" s="240"/>
      <c r="D136" s="240"/>
      <c r="E136" s="241"/>
    </row>
    <row r="137" spans="2:5" x14ac:dyDescent="0.25">
      <c r="B137" s="240"/>
      <c r="C137" s="240"/>
      <c r="D137" s="240"/>
      <c r="E137" s="241"/>
    </row>
    <row r="138" spans="2:5" x14ac:dyDescent="0.25">
      <c r="B138" s="240"/>
      <c r="C138" s="240"/>
      <c r="D138" s="240"/>
      <c r="E138" s="241"/>
    </row>
    <row r="139" spans="2:5" x14ac:dyDescent="0.25">
      <c r="B139" s="240"/>
      <c r="C139" s="240"/>
      <c r="D139" s="240"/>
      <c r="E139" s="241"/>
    </row>
    <row r="140" spans="2:5" x14ac:dyDescent="0.25">
      <c r="B140" s="240"/>
      <c r="C140" s="240"/>
      <c r="D140" s="240"/>
      <c r="E140" s="241"/>
    </row>
    <row r="141" spans="2:5" x14ac:dyDescent="0.25">
      <c r="B141" s="240"/>
      <c r="C141" s="240"/>
      <c r="D141" s="240"/>
      <c r="E141" s="241"/>
    </row>
    <row r="142" spans="2:5" x14ac:dyDescent="0.25">
      <c r="B142" s="240"/>
      <c r="C142" s="240"/>
      <c r="D142" s="240"/>
      <c r="E142" s="241"/>
    </row>
    <row r="143" spans="2:5" x14ac:dyDescent="0.25">
      <c r="B143" s="240"/>
      <c r="C143" s="240"/>
      <c r="D143" s="240"/>
      <c r="E143" s="241"/>
    </row>
    <row r="144" spans="2:5" x14ac:dyDescent="0.25">
      <c r="B144" s="240"/>
      <c r="C144" s="240"/>
      <c r="D144" s="240"/>
      <c r="E144" s="241"/>
    </row>
    <row r="145" spans="2:5" x14ac:dyDescent="0.25">
      <c r="B145" s="240"/>
      <c r="C145" s="240"/>
      <c r="D145" s="240"/>
      <c r="E145" s="241"/>
    </row>
    <row r="146" spans="2:5" x14ac:dyDescent="0.25">
      <c r="B146" s="240"/>
      <c r="C146" s="240"/>
      <c r="D146" s="240"/>
      <c r="E146" s="241"/>
    </row>
    <row r="147" spans="2:5" x14ac:dyDescent="0.25">
      <c r="B147" s="240"/>
      <c r="C147" s="240"/>
      <c r="D147" s="240"/>
      <c r="E147" s="241"/>
    </row>
    <row r="148" spans="2:5" x14ac:dyDescent="0.25">
      <c r="B148" s="240"/>
      <c r="C148" s="240"/>
      <c r="D148" s="240"/>
      <c r="E148" s="241"/>
    </row>
    <row r="149" spans="2:5" x14ac:dyDescent="0.25">
      <c r="B149" s="240"/>
      <c r="C149" s="240"/>
      <c r="D149" s="240"/>
      <c r="E149" s="241"/>
    </row>
    <row r="150" spans="2:5" x14ac:dyDescent="0.25">
      <c r="B150" s="240"/>
      <c r="C150" s="240"/>
      <c r="D150" s="240"/>
      <c r="E150" s="241"/>
    </row>
    <row r="151" spans="2:5" x14ac:dyDescent="0.25">
      <c r="B151" s="240"/>
      <c r="C151" s="240"/>
      <c r="D151" s="240"/>
      <c r="E151" s="241"/>
    </row>
    <row r="152" spans="2:5" x14ac:dyDescent="0.25">
      <c r="B152" s="240"/>
      <c r="C152" s="240"/>
      <c r="D152" s="240"/>
      <c r="E152" s="241"/>
    </row>
    <row r="153" spans="2:5" x14ac:dyDescent="0.25">
      <c r="B153" s="240"/>
      <c r="C153" s="240"/>
      <c r="D153" s="240"/>
      <c r="E153" s="241"/>
    </row>
    <row r="154" spans="2:5" x14ac:dyDescent="0.25">
      <c r="B154" s="240"/>
      <c r="C154" s="240"/>
      <c r="D154" s="240"/>
      <c r="E154" s="241"/>
    </row>
    <row r="155" spans="2:5" x14ac:dyDescent="0.25">
      <c r="B155" s="240"/>
      <c r="C155" s="240"/>
      <c r="D155" s="240"/>
      <c r="E155" s="241"/>
    </row>
    <row r="156" spans="2:5" x14ac:dyDescent="0.25">
      <c r="B156" s="240"/>
      <c r="C156" s="240"/>
      <c r="D156" s="240"/>
      <c r="E156" s="241"/>
    </row>
    <row r="157" spans="2:5" x14ac:dyDescent="0.25">
      <c r="B157" s="240"/>
      <c r="C157" s="240"/>
      <c r="D157" s="240"/>
      <c r="E157" s="241"/>
    </row>
    <row r="158" spans="2:5" x14ac:dyDescent="0.25">
      <c r="B158" s="240"/>
      <c r="C158" s="240"/>
      <c r="D158" s="240"/>
      <c r="E158" s="241"/>
    </row>
    <row r="159" spans="2:5" x14ac:dyDescent="0.25">
      <c r="B159" s="240"/>
      <c r="C159" s="240"/>
      <c r="D159" s="240"/>
      <c r="E159" s="241"/>
    </row>
    <row r="160" spans="2:5" x14ac:dyDescent="0.25">
      <c r="B160" s="240"/>
      <c r="C160" s="240"/>
      <c r="D160" s="240"/>
      <c r="E160" s="241"/>
    </row>
    <row r="161" spans="2:5" x14ac:dyDescent="0.25">
      <c r="B161" s="240"/>
      <c r="C161" s="240"/>
      <c r="D161" s="240"/>
      <c r="E161" s="241"/>
    </row>
    <row r="162" spans="2:5" x14ac:dyDescent="0.25">
      <c r="B162" s="240"/>
      <c r="C162" s="240"/>
      <c r="D162" s="240"/>
      <c r="E162" s="241"/>
    </row>
    <row r="163" spans="2:5" x14ac:dyDescent="0.25">
      <c r="B163" s="240"/>
      <c r="C163" s="240"/>
      <c r="D163" s="240"/>
      <c r="E163" s="241"/>
    </row>
    <row r="164" spans="2:5" x14ac:dyDescent="0.25">
      <c r="B164" s="240"/>
      <c r="C164" s="240"/>
      <c r="D164" s="240"/>
      <c r="E164" s="241"/>
    </row>
    <row r="165" spans="2:5" x14ac:dyDescent="0.25">
      <c r="B165" s="240"/>
      <c r="C165" s="240"/>
      <c r="D165" s="240"/>
      <c r="E165" s="241"/>
    </row>
    <row r="166" spans="2:5" x14ac:dyDescent="0.25">
      <c r="B166" s="240"/>
      <c r="C166" s="240"/>
      <c r="D166" s="240"/>
      <c r="E166" s="241"/>
    </row>
    <row r="167" spans="2:5" x14ac:dyDescent="0.25">
      <c r="B167" s="240"/>
      <c r="C167" s="240"/>
      <c r="D167" s="240"/>
      <c r="E167" s="241"/>
    </row>
    <row r="168" spans="2:5" x14ac:dyDescent="0.25">
      <c r="B168" s="240"/>
      <c r="C168" s="240"/>
      <c r="D168" s="240"/>
      <c r="E168" s="241"/>
    </row>
    <row r="169" spans="2:5" x14ac:dyDescent="0.25">
      <c r="B169" s="240"/>
      <c r="C169" s="240"/>
      <c r="D169" s="240"/>
      <c r="E169" s="241"/>
    </row>
    <row r="170" spans="2:5" x14ac:dyDescent="0.25">
      <c r="B170" s="240"/>
      <c r="C170" s="240"/>
      <c r="D170" s="240"/>
      <c r="E170" s="241"/>
    </row>
    <row r="171" spans="2:5" x14ac:dyDescent="0.25">
      <c r="B171" s="240"/>
      <c r="C171" s="240"/>
      <c r="D171" s="240"/>
      <c r="E171" s="241"/>
    </row>
    <row r="172" spans="2:5" x14ac:dyDescent="0.25">
      <c r="B172" s="240"/>
      <c r="C172" s="240"/>
      <c r="D172" s="240"/>
      <c r="E172" s="241"/>
    </row>
    <row r="173" spans="2:5" x14ac:dyDescent="0.25">
      <c r="B173" s="240"/>
      <c r="C173" s="240"/>
      <c r="D173" s="240"/>
      <c r="E173" s="241"/>
    </row>
    <row r="174" spans="2:5" x14ac:dyDescent="0.25">
      <c r="B174" s="240"/>
      <c r="C174" s="240"/>
      <c r="D174" s="240"/>
      <c r="E174" s="241"/>
    </row>
    <row r="175" spans="2:5" x14ac:dyDescent="0.25">
      <c r="B175" s="240"/>
      <c r="C175" s="240"/>
      <c r="D175" s="240"/>
      <c r="E175" s="241"/>
    </row>
    <row r="176" spans="2:5" x14ac:dyDescent="0.25">
      <c r="B176" s="240"/>
      <c r="C176" s="240"/>
      <c r="D176" s="240"/>
      <c r="E176" s="241"/>
    </row>
    <row r="177" spans="2:5" x14ac:dyDescent="0.25">
      <c r="B177" s="240"/>
      <c r="C177" s="240"/>
      <c r="D177" s="240"/>
      <c r="E177" s="241"/>
    </row>
    <row r="178" spans="2:5" x14ac:dyDescent="0.25">
      <c r="B178" s="240"/>
      <c r="C178" s="240"/>
      <c r="D178" s="240"/>
      <c r="E178" s="241"/>
    </row>
    <row r="179" spans="2:5" x14ac:dyDescent="0.25">
      <c r="B179" s="240"/>
      <c r="C179" s="240"/>
      <c r="D179" s="240"/>
      <c r="E179" s="241"/>
    </row>
    <row r="180" spans="2:5" x14ac:dyDescent="0.25">
      <c r="B180" s="240"/>
      <c r="C180" s="240"/>
      <c r="D180" s="240"/>
      <c r="E180" s="241"/>
    </row>
    <row r="181" spans="2:5" x14ac:dyDescent="0.25">
      <c r="B181" s="240"/>
      <c r="C181" s="240"/>
      <c r="D181" s="240"/>
      <c r="E181" s="241"/>
    </row>
    <row r="182" spans="2:5" x14ac:dyDescent="0.25">
      <c r="B182" s="240"/>
      <c r="C182" s="240"/>
      <c r="D182" s="240"/>
      <c r="E182" s="241"/>
    </row>
    <row r="183" spans="2:5" x14ac:dyDescent="0.25">
      <c r="B183" s="240"/>
      <c r="C183" s="240"/>
      <c r="D183" s="240"/>
      <c r="E183" s="241"/>
    </row>
    <row r="184" spans="2:5" x14ac:dyDescent="0.25">
      <c r="B184" s="240"/>
      <c r="C184" s="240"/>
      <c r="D184" s="240"/>
      <c r="E184" s="241"/>
    </row>
    <row r="185" spans="2:5" x14ac:dyDescent="0.25">
      <c r="B185" s="240"/>
      <c r="C185" s="240"/>
      <c r="D185" s="240"/>
      <c r="E185" s="241"/>
    </row>
    <row r="186" spans="2:5" x14ac:dyDescent="0.25">
      <c r="B186" s="240"/>
      <c r="C186" s="240"/>
      <c r="D186" s="240"/>
      <c r="E186" s="241"/>
    </row>
    <row r="187" spans="2:5" x14ac:dyDescent="0.25">
      <c r="B187" s="240"/>
      <c r="C187" s="240"/>
      <c r="D187" s="240"/>
      <c r="E187" s="241"/>
    </row>
    <row r="188" spans="2:5" x14ac:dyDescent="0.25">
      <c r="B188" s="240"/>
      <c r="C188" s="240"/>
      <c r="D188" s="240"/>
      <c r="E188" s="241"/>
    </row>
    <row r="189" spans="2:5" x14ac:dyDescent="0.25">
      <c r="B189" s="240"/>
      <c r="C189" s="240"/>
      <c r="D189" s="240"/>
      <c r="E189" s="241"/>
    </row>
    <row r="190" spans="2:5" x14ac:dyDescent="0.25">
      <c r="B190" s="240"/>
      <c r="C190" s="240"/>
      <c r="D190" s="240"/>
      <c r="E190" s="241"/>
    </row>
    <row r="191" spans="2:5" x14ac:dyDescent="0.25">
      <c r="B191" s="240"/>
      <c r="C191" s="240"/>
      <c r="D191" s="240"/>
      <c r="E191" s="241"/>
    </row>
    <row r="192" spans="2:5" x14ac:dyDescent="0.25">
      <c r="B192" s="240"/>
      <c r="C192" s="240"/>
      <c r="D192" s="240"/>
      <c r="E192" s="241"/>
    </row>
    <row r="193" spans="2:5" x14ac:dyDescent="0.25">
      <c r="B193" s="240"/>
      <c r="C193" s="240"/>
      <c r="D193" s="240"/>
      <c r="E193" s="241"/>
    </row>
    <row r="194" spans="2:5" x14ac:dyDescent="0.25">
      <c r="B194" s="240"/>
      <c r="C194" s="240"/>
      <c r="D194" s="240"/>
      <c r="E194" s="241"/>
    </row>
    <row r="195" spans="2:5" x14ac:dyDescent="0.25">
      <c r="B195" s="240"/>
      <c r="C195" s="240"/>
      <c r="D195" s="240"/>
      <c r="E195" s="241"/>
    </row>
    <row r="196" spans="2:5" x14ac:dyDescent="0.25">
      <c r="B196" s="240"/>
      <c r="C196" s="240"/>
      <c r="D196" s="240"/>
      <c r="E196" s="241"/>
    </row>
    <row r="197" spans="2:5" x14ac:dyDescent="0.25">
      <c r="B197" s="240"/>
      <c r="C197" s="240"/>
      <c r="D197" s="240"/>
      <c r="E197" s="241"/>
    </row>
    <row r="198" spans="2:5" x14ac:dyDescent="0.25">
      <c r="B198" s="240"/>
      <c r="C198" s="240"/>
      <c r="D198" s="240"/>
      <c r="E198" s="241"/>
    </row>
    <row r="199" spans="2:5" x14ac:dyDescent="0.25">
      <c r="B199" s="240"/>
      <c r="C199" s="240"/>
      <c r="D199" s="240"/>
      <c r="E199" s="241"/>
    </row>
    <row r="200" spans="2:5" x14ac:dyDescent="0.25">
      <c r="B200" s="240"/>
      <c r="C200" s="240"/>
      <c r="D200" s="240"/>
      <c r="E200" s="241"/>
    </row>
    <row r="201" spans="2:5" x14ac:dyDescent="0.25">
      <c r="B201" s="240"/>
      <c r="C201" s="240"/>
      <c r="D201" s="240"/>
      <c r="E201" s="241"/>
    </row>
    <row r="202" spans="2:5" x14ac:dyDescent="0.25">
      <c r="B202" s="240"/>
      <c r="C202" s="240"/>
      <c r="D202" s="240"/>
      <c r="E202" s="241"/>
    </row>
    <row r="203" spans="2:5" x14ac:dyDescent="0.25">
      <c r="B203" s="240"/>
      <c r="C203" s="240"/>
      <c r="D203" s="240"/>
      <c r="E203" s="241"/>
    </row>
    <row r="204" spans="2:5" x14ac:dyDescent="0.25">
      <c r="B204" s="240"/>
      <c r="C204" s="240"/>
      <c r="D204" s="240"/>
      <c r="E204" s="241"/>
    </row>
    <row r="205" spans="2:5" x14ac:dyDescent="0.25">
      <c r="B205" s="240"/>
      <c r="C205" s="240"/>
      <c r="D205" s="240"/>
      <c r="E205" s="241"/>
    </row>
    <row r="206" spans="2:5" x14ac:dyDescent="0.25">
      <c r="B206" s="240"/>
      <c r="C206" s="240"/>
      <c r="D206" s="240"/>
      <c r="E206" s="241"/>
    </row>
    <row r="207" spans="2:5" x14ac:dyDescent="0.25">
      <c r="B207" s="240"/>
      <c r="C207" s="240"/>
      <c r="D207" s="240"/>
      <c r="E207" s="241"/>
    </row>
    <row r="208" spans="2:5" x14ac:dyDescent="0.25">
      <c r="B208" s="240"/>
      <c r="C208" s="240"/>
      <c r="D208" s="240"/>
      <c r="E208" s="241"/>
    </row>
    <row r="209" spans="2:5" x14ac:dyDescent="0.25">
      <c r="B209" s="240"/>
      <c r="C209" s="240"/>
      <c r="D209" s="240"/>
      <c r="E209" s="241"/>
    </row>
    <row r="210" spans="2:5" x14ac:dyDescent="0.25">
      <c r="B210" s="240"/>
      <c r="C210" s="240"/>
      <c r="D210" s="240"/>
      <c r="E210" s="241"/>
    </row>
    <row r="211" spans="2:5" x14ac:dyDescent="0.25">
      <c r="B211" s="240"/>
      <c r="C211" s="240"/>
      <c r="D211" s="240"/>
      <c r="E211" s="241"/>
    </row>
    <row r="212" spans="2:5" x14ac:dyDescent="0.25">
      <c r="B212" s="240"/>
      <c r="C212" s="240"/>
      <c r="D212" s="240"/>
      <c r="E212" s="241"/>
    </row>
    <row r="213" spans="2:5" x14ac:dyDescent="0.25">
      <c r="B213" s="240"/>
      <c r="C213" s="240"/>
      <c r="D213" s="240"/>
      <c r="E213" s="241"/>
    </row>
    <row r="214" spans="2:5" x14ac:dyDescent="0.25">
      <c r="B214" s="240"/>
      <c r="C214" s="240"/>
      <c r="D214" s="240"/>
      <c r="E214" s="241"/>
    </row>
    <row r="215" spans="2:5" x14ac:dyDescent="0.25">
      <c r="B215" s="240"/>
      <c r="C215" s="240"/>
      <c r="D215" s="240"/>
      <c r="E215" s="241"/>
    </row>
    <row r="216" spans="2:5" x14ac:dyDescent="0.25">
      <c r="B216" s="240"/>
      <c r="C216" s="240"/>
      <c r="D216" s="240"/>
      <c r="E216" s="241"/>
    </row>
    <row r="217" spans="2:5" x14ac:dyDescent="0.25">
      <c r="B217" s="240"/>
      <c r="C217" s="240"/>
      <c r="D217" s="240"/>
      <c r="E217" s="241"/>
    </row>
    <row r="218" spans="2:5" x14ac:dyDescent="0.25">
      <c r="B218" s="240"/>
      <c r="C218" s="240"/>
      <c r="D218" s="240"/>
      <c r="E218" s="241"/>
    </row>
    <row r="219" spans="2:5" x14ac:dyDescent="0.25">
      <c r="B219" s="240"/>
      <c r="C219" s="240"/>
      <c r="D219" s="240"/>
      <c r="E219" s="241"/>
    </row>
    <row r="220" spans="2:5" x14ac:dyDescent="0.25">
      <c r="B220" s="240"/>
      <c r="C220" s="240"/>
      <c r="D220" s="240"/>
      <c r="E220" s="241"/>
    </row>
    <row r="221" spans="2:5" x14ac:dyDescent="0.25">
      <c r="B221" s="240"/>
      <c r="C221" s="240"/>
      <c r="D221" s="240"/>
      <c r="E221" s="241"/>
    </row>
    <row r="222" spans="2:5" x14ac:dyDescent="0.25">
      <c r="B222" s="240"/>
      <c r="C222" s="240"/>
      <c r="D222" s="240"/>
      <c r="E222" s="241"/>
    </row>
    <row r="223" spans="2:5" x14ac:dyDescent="0.25">
      <c r="B223" s="240"/>
      <c r="C223" s="240"/>
      <c r="D223" s="240"/>
      <c r="E223" s="241"/>
    </row>
    <row r="224" spans="2:5" x14ac:dyDescent="0.25">
      <c r="B224" s="240"/>
      <c r="C224" s="240"/>
      <c r="D224" s="240"/>
      <c r="E224" s="241"/>
    </row>
    <row r="225" spans="2:5" x14ac:dyDescent="0.25">
      <c r="B225" s="240"/>
      <c r="C225" s="240"/>
      <c r="D225" s="240"/>
      <c r="E225" s="241"/>
    </row>
    <row r="226" spans="2:5" x14ac:dyDescent="0.25">
      <c r="B226" s="240"/>
      <c r="C226" s="240"/>
      <c r="D226" s="240"/>
      <c r="E226" s="241"/>
    </row>
    <row r="227" spans="2:5" x14ac:dyDescent="0.25">
      <c r="B227" s="240"/>
      <c r="C227" s="240"/>
      <c r="D227" s="240"/>
      <c r="E227" s="241"/>
    </row>
    <row r="228" spans="2:5" x14ac:dyDescent="0.25">
      <c r="B228" s="240"/>
      <c r="C228" s="240"/>
      <c r="D228" s="240"/>
      <c r="E228" s="241"/>
    </row>
    <row r="229" spans="2:5" x14ac:dyDescent="0.25">
      <c r="B229" s="240"/>
      <c r="C229" s="240"/>
      <c r="D229" s="240"/>
      <c r="E229" s="241"/>
    </row>
    <row r="230" spans="2:5" x14ac:dyDescent="0.25">
      <c r="B230" s="240"/>
      <c r="C230" s="240"/>
      <c r="D230" s="240"/>
      <c r="E230" s="241"/>
    </row>
    <row r="231" spans="2:5" x14ac:dyDescent="0.25">
      <c r="B231" s="240"/>
      <c r="C231" s="240"/>
      <c r="D231" s="240"/>
      <c r="E231" s="241"/>
    </row>
    <row r="232" spans="2:5" x14ac:dyDescent="0.25">
      <c r="B232" s="240"/>
      <c r="C232" s="240"/>
      <c r="D232" s="240"/>
      <c r="E232" s="241"/>
    </row>
    <row r="233" spans="2:5" x14ac:dyDescent="0.25">
      <c r="B233" s="240"/>
      <c r="C233" s="240"/>
      <c r="D233" s="240"/>
      <c r="E233" s="241"/>
    </row>
    <row r="234" spans="2:5" x14ac:dyDescent="0.25">
      <c r="B234" s="240"/>
      <c r="C234" s="240"/>
      <c r="D234" s="240"/>
      <c r="E234" s="241"/>
    </row>
    <row r="235" spans="2:5" x14ac:dyDescent="0.25">
      <c r="B235" s="240"/>
      <c r="C235" s="240"/>
      <c r="D235" s="240"/>
      <c r="E235" s="241"/>
    </row>
    <row r="236" spans="2:5" x14ac:dyDescent="0.25">
      <c r="B236" s="240"/>
      <c r="C236" s="240"/>
      <c r="D236" s="240"/>
      <c r="E236" s="241"/>
    </row>
    <row r="237" spans="2:5" x14ac:dyDescent="0.25">
      <c r="B237" s="240"/>
      <c r="C237" s="240"/>
      <c r="D237" s="240"/>
      <c r="E237" s="241"/>
    </row>
    <row r="238" spans="2:5" x14ac:dyDescent="0.25">
      <c r="B238" s="240"/>
      <c r="C238" s="240"/>
      <c r="D238" s="240"/>
      <c r="E238" s="241"/>
    </row>
    <row r="239" spans="2:5" x14ac:dyDescent="0.25">
      <c r="B239" s="240"/>
      <c r="C239" s="240"/>
      <c r="D239" s="240"/>
      <c r="E239" s="241"/>
    </row>
    <row r="240" spans="2:5" x14ac:dyDescent="0.25">
      <c r="B240" s="240"/>
      <c r="C240" s="240"/>
      <c r="D240" s="240"/>
      <c r="E240" s="241"/>
    </row>
    <row r="241" spans="2:5" x14ac:dyDescent="0.25">
      <c r="B241" s="240"/>
      <c r="C241" s="240"/>
      <c r="D241" s="240"/>
      <c r="E241" s="241"/>
    </row>
    <row r="242" spans="2:5" x14ac:dyDescent="0.25">
      <c r="B242" s="240"/>
      <c r="C242" s="240"/>
      <c r="D242" s="240"/>
      <c r="E242" s="241"/>
    </row>
    <row r="243" spans="2:5" x14ac:dyDescent="0.25">
      <c r="B243" s="240"/>
      <c r="C243" s="240"/>
      <c r="D243" s="240"/>
      <c r="E243" s="241"/>
    </row>
    <row r="244" spans="2:5" x14ac:dyDescent="0.25">
      <c r="B244" s="240"/>
      <c r="C244" s="240"/>
      <c r="D244" s="240"/>
      <c r="E244" s="241"/>
    </row>
    <row r="245" spans="2:5" x14ac:dyDescent="0.25">
      <c r="B245" s="240"/>
      <c r="C245" s="240"/>
      <c r="D245" s="240"/>
      <c r="E245" s="241"/>
    </row>
    <row r="246" spans="2:5" x14ac:dyDescent="0.25">
      <c r="B246" s="240"/>
      <c r="C246" s="240"/>
      <c r="D246" s="240"/>
      <c r="E246" s="241"/>
    </row>
    <row r="247" spans="2:5" x14ac:dyDescent="0.25">
      <c r="B247" s="240"/>
      <c r="C247" s="240"/>
      <c r="D247" s="240"/>
      <c r="E247" s="241"/>
    </row>
    <row r="248" spans="2:5" x14ac:dyDescent="0.25">
      <c r="B248" s="240"/>
      <c r="C248" s="240"/>
      <c r="D248" s="240"/>
      <c r="E248" s="241"/>
    </row>
    <row r="249" spans="2:5" x14ac:dyDescent="0.25">
      <c r="B249" s="240"/>
      <c r="C249" s="240"/>
      <c r="D249" s="240"/>
      <c r="E249" s="241"/>
    </row>
    <row r="250" spans="2:5" x14ac:dyDescent="0.25">
      <c r="B250" s="240"/>
      <c r="C250" s="240"/>
      <c r="D250" s="240"/>
      <c r="E250" s="241"/>
    </row>
    <row r="251" spans="2:5" x14ac:dyDescent="0.25">
      <c r="B251" s="240"/>
      <c r="C251" s="240"/>
      <c r="D251" s="240"/>
      <c r="E251" s="241"/>
    </row>
    <row r="252" spans="2:5" x14ac:dyDescent="0.25">
      <c r="B252" s="240"/>
      <c r="C252" s="240"/>
      <c r="D252" s="240"/>
      <c r="E252" s="241"/>
    </row>
    <row r="253" spans="2:5" x14ac:dyDescent="0.25">
      <c r="B253" s="240"/>
      <c r="C253" s="240"/>
      <c r="D253" s="240"/>
      <c r="E253" s="241"/>
    </row>
    <row r="254" spans="2:5" x14ac:dyDescent="0.25">
      <c r="B254" s="240"/>
      <c r="C254" s="240"/>
      <c r="D254" s="240"/>
      <c r="E254" s="241"/>
    </row>
    <row r="255" spans="2:5" x14ac:dyDescent="0.25">
      <c r="B255" s="240"/>
      <c r="C255" s="240"/>
      <c r="D255" s="240"/>
      <c r="E255" s="241"/>
    </row>
    <row r="256" spans="2:5" x14ac:dyDescent="0.25">
      <c r="B256" s="240"/>
      <c r="C256" s="240"/>
      <c r="D256" s="240"/>
      <c r="E256" s="241"/>
    </row>
    <row r="257" spans="2:5" x14ac:dyDescent="0.25">
      <c r="B257" s="240"/>
      <c r="C257" s="240"/>
      <c r="D257" s="240"/>
      <c r="E257" s="241"/>
    </row>
    <row r="258" spans="2:5" x14ac:dyDescent="0.25">
      <c r="B258" s="240"/>
      <c r="C258" s="240"/>
      <c r="D258" s="240"/>
      <c r="E258" s="241"/>
    </row>
    <row r="259" spans="2:5" x14ac:dyDescent="0.25">
      <c r="B259" s="240"/>
      <c r="C259" s="240"/>
      <c r="D259" s="240"/>
      <c r="E259" s="241"/>
    </row>
    <row r="260" spans="2:5" x14ac:dyDescent="0.25">
      <c r="B260" s="240"/>
      <c r="C260" s="240"/>
      <c r="D260" s="240"/>
      <c r="E260" s="241"/>
    </row>
    <row r="261" spans="2:5" x14ac:dyDescent="0.25">
      <c r="B261" s="240"/>
      <c r="C261" s="240"/>
      <c r="D261" s="240"/>
      <c r="E261" s="241"/>
    </row>
    <row r="262" spans="2:5" x14ac:dyDescent="0.25">
      <c r="B262" s="240"/>
      <c r="C262" s="240"/>
      <c r="D262" s="240"/>
      <c r="E262" s="241"/>
    </row>
    <row r="263" spans="2:5" x14ac:dyDescent="0.25">
      <c r="B263" s="240"/>
      <c r="C263" s="240"/>
      <c r="D263" s="240"/>
      <c r="E263" s="241"/>
    </row>
    <row r="264" spans="2:5" x14ac:dyDescent="0.25">
      <c r="B264" s="240"/>
      <c r="C264" s="240"/>
      <c r="D264" s="240"/>
      <c r="E264" s="241"/>
    </row>
    <row r="265" spans="2:5" x14ac:dyDescent="0.25">
      <c r="B265" s="240"/>
      <c r="C265" s="240"/>
      <c r="D265" s="240"/>
      <c r="E265" s="241"/>
    </row>
    <row r="266" spans="2:5" x14ac:dyDescent="0.25">
      <c r="B266" s="240"/>
      <c r="C266" s="240"/>
      <c r="D266" s="240"/>
      <c r="E266" s="241"/>
    </row>
    <row r="267" spans="2:5" x14ac:dyDescent="0.25">
      <c r="B267" s="240"/>
      <c r="C267" s="240"/>
      <c r="D267" s="240"/>
      <c r="E267" s="241"/>
    </row>
    <row r="268" spans="2:5" x14ac:dyDescent="0.25">
      <c r="B268" s="240"/>
      <c r="C268" s="240"/>
      <c r="D268" s="240"/>
      <c r="E268" s="241"/>
    </row>
    <row r="269" spans="2:5" x14ac:dyDescent="0.25">
      <c r="B269" s="240"/>
      <c r="C269" s="240"/>
      <c r="D269" s="240"/>
      <c r="E269" s="241"/>
    </row>
    <row r="270" spans="2:5" x14ac:dyDescent="0.25">
      <c r="B270" s="240"/>
      <c r="C270" s="240"/>
      <c r="D270" s="240"/>
      <c r="E270" s="241"/>
    </row>
    <row r="271" spans="2:5" x14ac:dyDescent="0.25">
      <c r="B271" s="240"/>
      <c r="C271" s="240"/>
      <c r="D271" s="240"/>
      <c r="E271" s="241"/>
    </row>
    <row r="272" spans="2:5" x14ac:dyDescent="0.25">
      <c r="B272" s="240"/>
      <c r="C272" s="240"/>
      <c r="D272" s="240"/>
      <c r="E272" s="241"/>
    </row>
    <row r="273" spans="2:5" x14ac:dyDescent="0.25">
      <c r="B273" s="240"/>
      <c r="C273" s="240"/>
      <c r="D273" s="240"/>
      <c r="E273" s="241"/>
    </row>
    <row r="274" spans="2:5" x14ac:dyDescent="0.25">
      <c r="B274" s="240"/>
      <c r="C274" s="240"/>
      <c r="D274" s="240"/>
      <c r="E274" s="241"/>
    </row>
    <row r="275" spans="2:5" x14ac:dyDescent="0.25">
      <c r="B275" s="240"/>
      <c r="C275" s="240"/>
      <c r="D275" s="240"/>
      <c r="E275" s="241"/>
    </row>
    <row r="276" spans="2:5" x14ac:dyDescent="0.25">
      <c r="B276" s="240"/>
      <c r="C276" s="240"/>
      <c r="D276" s="240"/>
      <c r="E276" s="241"/>
    </row>
    <row r="277" spans="2:5" x14ac:dyDescent="0.25">
      <c r="B277" s="240"/>
      <c r="C277" s="240"/>
      <c r="D277" s="240"/>
      <c r="E277" s="241"/>
    </row>
    <row r="278" spans="2:5" x14ac:dyDescent="0.25">
      <c r="B278" s="240"/>
      <c r="C278" s="240"/>
      <c r="D278" s="240"/>
      <c r="E278" s="241"/>
    </row>
    <row r="279" spans="2:5" x14ac:dyDescent="0.25">
      <c r="B279" s="240"/>
      <c r="C279" s="240"/>
      <c r="D279" s="240"/>
      <c r="E279" s="241"/>
    </row>
    <row r="280" spans="2:5" x14ac:dyDescent="0.25">
      <c r="B280" s="240"/>
      <c r="C280" s="240"/>
      <c r="D280" s="240"/>
      <c r="E280" s="241"/>
    </row>
    <row r="281" spans="2:5" x14ac:dyDescent="0.25">
      <c r="B281" s="240"/>
      <c r="C281" s="240"/>
      <c r="D281" s="240"/>
      <c r="E281" s="241"/>
    </row>
    <row r="282" spans="2:5" x14ac:dyDescent="0.25">
      <c r="B282" s="240"/>
      <c r="C282" s="240"/>
      <c r="D282" s="240"/>
      <c r="E282" s="241"/>
    </row>
    <row r="283" spans="2:5" x14ac:dyDescent="0.25">
      <c r="B283" s="240"/>
      <c r="C283" s="240"/>
      <c r="D283" s="240"/>
      <c r="E283" s="241"/>
    </row>
    <row r="284" spans="2:5" x14ac:dyDescent="0.25">
      <c r="B284" s="240"/>
      <c r="C284" s="240"/>
      <c r="D284" s="240"/>
      <c r="E284" s="241"/>
    </row>
    <row r="285" spans="2:5" x14ac:dyDescent="0.25">
      <c r="B285" s="240"/>
      <c r="C285" s="240"/>
      <c r="D285" s="240"/>
      <c r="E285" s="241"/>
    </row>
    <row r="286" spans="2:5" x14ac:dyDescent="0.25">
      <c r="B286" s="240"/>
      <c r="C286" s="240"/>
      <c r="D286" s="240"/>
      <c r="E286" s="241"/>
    </row>
    <row r="287" spans="2:5" x14ac:dyDescent="0.25">
      <c r="B287" s="240"/>
      <c r="C287" s="240"/>
      <c r="D287" s="240"/>
      <c r="E287" s="241"/>
    </row>
    <row r="288" spans="2:5" x14ac:dyDescent="0.25">
      <c r="B288" s="240"/>
      <c r="C288" s="240"/>
      <c r="D288" s="240"/>
      <c r="E288" s="241"/>
    </row>
    <row r="289" spans="2:5" x14ac:dyDescent="0.25">
      <c r="B289" s="240"/>
      <c r="C289" s="240"/>
      <c r="D289" s="240"/>
      <c r="E289" s="241"/>
    </row>
    <row r="290" spans="2:5" x14ac:dyDescent="0.25">
      <c r="B290" s="240"/>
      <c r="C290" s="240"/>
      <c r="D290" s="240"/>
      <c r="E290" s="241"/>
    </row>
    <row r="291" spans="2:5" x14ac:dyDescent="0.25">
      <c r="B291" s="240"/>
      <c r="C291" s="240"/>
      <c r="D291" s="240"/>
      <c r="E291" s="241"/>
    </row>
    <row r="292" spans="2:5" x14ac:dyDescent="0.25">
      <c r="B292" s="240"/>
      <c r="C292" s="240"/>
      <c r="D292" s="240"/>
      <c r="E292" s="241"/>
    </row>
    <row r="293" spans="2:5" x14ac:dyDescent="0.25">
      <c r="B293" s="240"/>
      <c r="C293" s="240"/>
      <c r="D293" s="240"/>
      <c r="E293" s="241"/>
    </row>
    <row r="294" spans="2:5" x14ac:dyDescent="0.25">
      <c r="B294" s="240"/>
      <c r="C294" s="240"/>
      <c r="D294" s="240"/>
      <c r="E294" s="241"/>
    </row>
    <row r="295" spans="2:5" x14ac:dyDescent="0.25">
      <c r="B295" s="240"/>
      <c r="C295" s="240"/>
      <c r="D295" s="240"/>
      <c r="E295" s="241"/>
    </row>
    <row r="296" spans="2:5" x14ac:dyDescent="0.25">
      <c r="B296" s="240"/>
      <c r="C296" s="240"/>
      <c r="D296" s="240"/>
      <c r="E296" s="241"/>
    </row>
    <row r="297" spans="2:5" x14ac:dyDescent="0.25">
      <c r="B297" s="240"/>
      <c r="C297" s="240"/>
      <c r="D297" s="240"/>
      <c r="E297" s="241"/>
    </row>
    <row r="298" spans="2:5" x14ac:dyDescent="0.25">
      <c r="B298" s="240"/>
      <c r="C298" s="240"/>
      <c r="D298" s="240"/>
      <c r="E298" s="241"/>
    </row>
    <row r="299" spans="2:5" x14ac:dyDescent="0.25">
      <c r="B299" s="240"/>
      <c r="C299" s="240"/>
      <c r="D299" s="240"/>
      <c r="E299" s="241"/>
    </row>
    <row r="300" spans="2:5" x14ac:dyDescent="0.25">
      <c r="B300" s="240"/>
      <c r="C300" s="240"/>
      <c r="D300" s="240"/>
      <c r="E300" s="241"/>
    </row>
    <row r="301" spans="2:5" x14ac:dyDescent="0.25">
      <c r="B301" s="240"/>
      <c r="C301" s="240"/>
      <c r="D301" s="240"/>
      <c r="E301" s="241"/>
    </row>
    <row r="302" spans="2:5" x14ac:dyDescent="0.25">
      <c r="B302" s="240"/>
      <c r="C302" s="240"/>
      <c r="D302" s="240"/>
      <c r="E302" s="241"/>
    </row>
    <row r="303" spans="2:5" x14ac:dyDescent="0.25">
      <c r="B303" s="240"/>
      <c r="C303" s="240"/>
      <c r="D303" s="240"/>
      <c r="E303" s="241"/>
    </row>
    <row r="304" spans="2:5" x14ac:dyDescent="0.25">
      <c r="B304" s="240"/>
      <c r="C304" s="240"/>
      <c r="D304" s="240"/>
      <c r="E304" s="241"/>
    </row>
    <row r="305" spans="2:5" x14ac:dyDescent="0.25">
      <c r="B305" s="240"/>
      <c r="C305" s="240"/>
      <c r="D305" s="240"/>
      <c r="E305" s="241"/>
    </row>
    <row r="306" spans="2:5" x14ac:dyDescent="0.25">
      <c r="B306" s="240"/>
      <c r="C306" s="240"/>
      <c r="D306" s="240"/>
      <c r="E306" s="241"/>
    </row>
    <row r="307" spans="2:5" x14ac:dyDescent="0.25">
      <c r="B307" s="240"/>
      <c r="C307" s="240"/>
      <c r="D307" s="240"/>
      <c r="E307" s="241"/>
    </row>
    <row r="308" spans="2:5" x14ac:dyDescent="0.25">
      <c r="B308" s="240"/>
      <c r="C308" s="240"/>
      <c r="D308" s="240"/>
      <c r="E308" s="241"/>
    </row>
    <row r="309" spans="2:5" x14ac:dyDescent="0.25">
      <c r="B309" s="240"/>
      <c r="C309" s="240"/>
      <c r="D309" s="240"/>
      <c r="E309" s="241"/>
    </row>
    <row r="310" spans="2:5" x14ac:dyDescent="0.25">
      <c r="B310" s="240"/>
      <c r="C310" s="240"/>
      <c r="D310" s="240"/>
      <c r="E310" s="241"/>
    </row>
    <row r="311" spans="2:5" x14ac:dyDescent="0.25">
      <c r="B311" s="240"/>
      <c r="C311" s="240"/>
      <c r="D311" s="240"/>
      <c r="E311" s="241"/>
    </row>
    <row r="312" spans="2:5" x14ac:dyDescent="0.25">
      <c r="B312" s="240"/>
      <c r="C312" s="240"/>
      <c r="D312" s="240"/>
      <c r="E312" s="241"/>
    </row>
    <row r="313" spans="2:5" x14ac:dyDescent="0.25">
      <c r="B313" s="240"/>
      <c r="C313" s="240"/>
      <c r="D313" s="240"/>
      <c r="E313" s="241"/>
    </row>
    <row r="314" spans="2:5" x14ac:dyDescent="0.25">
      <c r="B314" s="240"/>
      <c r="C314" s="240"/>
      <c r="D314" s="240"/>
      <c r="E314" s="241"/>
    </row>
    <row r="315" spans="2:5" x14ac:dyDescent="0.25">
      <c r="B315" s="240"/>
      <c r="C315" s="240"/>
      <c r="D315" s="240"/>
      <c r="E315" s="241"/>
    </row>
    <row r="316" spans="2:5" x14ac:dyDescent="0.25">
      <c r="B316" s="240"/>
      <c r="C316" s="240"/>
      <c r="D316" s="240"/>
      <c r="E316" s="241"/>
    </row>
    <row r="317" spans="2:5" x14ac:dyDescent="0.25">
      <c r="B317" s="240"/>
      <c r="C317" s="240"/>
      <c r="D317" s="240"/>
      <c r="E317" s="241"/>
    </row>
    <row r="318" spans="2:5" x14ac:dyDescent="0.25">
      <c r="B318" s="240"/>
      <c r="C318" s="240"/>
      <c r="D318" s="240"/>
      <c r="E318" s="241"/>
    </row>
    <row r="319" spans="2:5" x14ac:dyDescent="0.25">
      <c r="B319" s="240"/>
      <c r="C319" s="240"/>
      <c r="D319" s="240"/>
      <c r="E319" s="241"/>
    </row>
    <row r="320" spans="2:5" x14ac:dyDescent="0.25">
      <c r="B320" s="240"/>
      <c r="C320" s="240"/>
      <c r="D320" s="240"/>
      <c r="E320" s="241"/>
    </row>
    <row r="321" spans="2:5" x14ac:dyDescent="0.25">
      <c r="B321" s="240"/>
      <c r="C321" s="240"/>
      <c r="D321" s="240"/>
      <c r="E321" s="241"/>
    </row>
    <row r="322" spans="2:5" x14ac:dyDescent="0.25">
      <c r="B322" s="240"/>
      <c r="C322" s="240"/>
      <c r="D322" s="240"/>
      <c r="E322" s="241"/>
    </row>
    <row r="323" spans="2:5" x14ac:dyDescent="0.25">
      <c r="B323" s="240"/>
      <c r="C323" s="240"/>
      <c r="D323" s="240"/>
      <c r="E323" s="241"/>
    </row>
    <row r="324" spans="2:5" x14ac:dyDescent="0.25">
      <c r="B324" s="240"/>
      <c r="C324" s="240"/>
      <c r="D324" s="240"/>
      <c r="E324" s="241"/>
    </row>
    <row r="325" spans="2:5" x14ac:dyDescent="0.25">
      <c r="B325" s="240"/>
      <c r="C325" s="240"/>
      <c r="D325" s="240"/>
      <c r="E325" s="241"/>
    </row>
    <row r="326" spans="2:5" x14ac:dyDescent="0.25">
      <c r="B326" s="240"/>
      <c r="C326" s="240"/>
      <c r="D326" s="240"/>
      <c r="E326" s="241"/>
    </row>
    <row r="327" spans="2:5" x14ac:dyDescent="0.25">
      <c r="B327" s="240"/>
      <c r="C327" s="240"/>
      <c r="D327" s="240"/>
      <c r="E327" s="241"/>
    </row>
    <row r="328" spans="2:5" x14ac:dyDescent="0.25">
      <c r="B328" s="240"/>
      <c r="C328" s="240"/>
      <c r="D328" s="240"/>
      <c r="E328" s="241"/>
    </row>
    <row r="329" spans="2:5" x14ac:dyDescent="0.25">
      <c r="B329" s="240"/>
      <c r="C329" s="240"/>
      <c r="D329" s="240"/>
      <c r="E329" s="241"/>
    </row>
    <row r="330" spans="2:5" x14ac:dyDescent="0.25">
      <c r="B330" s="240"/>
      <c r="C330" s="240"/>
      <c r="D330" s="240"/>
      <c r="E330" s="241"/>
    </row>
    <row r="331" spans="2:5" x14ac:dyDescent="0.25">
      <c r="B331" s="240"/>
      <c r="C331" s="240"/>
      <c r="D331" s="240"/>
      <c r="E331" s="241"/>
    </row>
    <row r="332" spans="2:5" x14ac:dyDescent="0.25">
      <c r="B332" s="240"/>
      <c r="C332" s="240"/>
      <c r="D332" s="240"/>
      <c r="E332" s="241"/>
    </row>
    <row r="333" spans="2:5" x14ac:dyDescent="0.25">
      <c r="B333" s="240"/>
      <c r="C333" s="240"/>
      <c r="D333" s="240"/>
      <c r="E333" s="241"/>
    </row>
    <row r="334" spans="2:5" x14ac:dyDescent="0.25">
      <c r="B334" s="240"/>
      <c r="C334" s="240"/>
      <c r="D334" s="240"/>
      <c r="E334" s="241"/>
    </row>
    <row r="335" spans="2:5" x14ac:dyDescent="0.25">
      <c r="B335" s="240"/>
      <c r="C335" s="240"/>
      <c r="D335" s="240"/>
      <c r="E335" s="241"/>
    </row>
    <row r="336" spans="2:5" x14ac:dyDescent="0.25">
      <c r="B336" s="240"/>
      <c r="C336" s="240"/>
      <c r="D336" s="240"/>
      <c r="E336" s="241"/>
    </row>
    <row r="337" spans="2:5" x14ac:dyDescent="0.25">
      <c r="B337" s="240"/>
      <c r="C337" s="240"/>
      <c r="D337" s="240"/>
      <c r="E337" s="241"/>
    </row>
    <row r="338" spans="2:5" x14ac:dyDescent="0.25">
      <c r="B338" s="240"/>
      <c r="C338" s="240"/>
      <c r="D338" s="240"/>
      <c r="E338" s="241"/>
    </row>
    <row r="339" spans="2:5" x14ac:dyDescent="0.25">
      <c r="B339" s="240"/>
      <c r="C339" s="240"/>
      <c r="D339" s="240"/>
      <c r="E339" s="241"/>
    </row>
    <row r="340" spans="2:5" x14ac:dyDescent="0.25">
      <c r="B340" s="240"/>
      <c r="C340" s="240"/>
      <c r="D340" s="240"/>
      <c r="E340" s="241"/>
    </row>
    <row r="341" spans="2:5" x14ac:dyDescent="0.25">
      <c r="B341" s="240"/>
      <c r="C341" s="240"/>
      <c r="D341" s="240"/>
      <c r="E341" s="241"/>
    </row>
    <row r="342" spans="2:5" x14ac:dyDescent="0.25">
      <c r="B342" s="240"/>
      <c r="C342" s="240"/>
      <c r="D342" s="240"/>
      <c r="E342" s="241"/>
    </row>
    <row r="343" spans="2:5" x14ac:dyDescent="0.25">
      <c r="B343" s="240"/>
      <c r="C343" s="240"/>
      <c r="D343" s="240"/>
      <c r="E343" s="241"/>
    </row>
    <row r="344" spans="2:5" x14ac:dyDescent="0.25">
      <c r="B344" s="240"/>
      <c r="C344" s="240"/>
      <c r="D344" s="240"/>
      <c r="E344" s="241"/>
    </row>
    <row r="345" spans="2:5" x14ac:dyDescent="0.25">
      <c r="B345" s="240"/>
      <c r="C345" s="240"/>
      <c r="D345" s="240"/>
      <c r="E345" s="241"/>
    </row>
    <row r="346" spans="2:5" x14ac:dyDescent="0.25">
      <c r="B346" s="240"/>
      <c r="C346" s="240"/>
      <c r="D346" s="240"/>
      <c r="E346" s="241"/>
    </row>
    <row r="347" spans="2:5" x14ac:dyDescent="0.25">
      <c r="B347" s="240"/>
      <c r="C347" s="240"/>
      <c r="D347" s="240"/>
      <c r="E347" s="241"/>
    </row>
    <row r="348" spans="2:5" x14ac:dyDescent="0.25">
      <c r="B348" s="240"/>
      <c r="C348" s="240"/>
      <c r="D348" s="240"/>
      <c r="E348" s="241"/>
    </row>
    <row r="349" spans="2:5" x14ac:dyDescent="0.25">
      <c r="B349" s="240"/>
      <c r="C349" s="240"/>
      <c r="D349" s="240"/>
      <c r="E349" s="241"/>
    </row>
    <row r="350" spans="2:5" x14ac:dyDescent="0.25">
      <c r="B350" s="240"/>
      <c r="C350" s="240"/>
      <c r="D350" s="240"/>
      <c r="E350" s="241"/>
    </row>
    <row r="351" spans="2:5" x14ac:dyDescent="0.25">
      <c r="B351" s="240"/>
      <c r="C351" s="240"/>
      <c r="D351" s="240"/>
      <c r="E351" s="241"/>
    </row>
    <row r="352" spans="2:5" x14ac:dyDescent="0.25">
      <c r="B352" s="240"/>
      <c r="C352" s="240"/>
      <c r="D352" s="240"/>
      <c r="E352" s="241"/>
    </row>
    <row r="353" spans="2:5" x14ac:dyDescent="0.25">
      <c r="B353" s="240"/>
      <c r="C353" s="240"/>
      <c r="D353" s="240"/>
      <c r="E353" s="241"/>
    </row>
    <row r="354" spans="2:5" x14ac:dyDescent="0.25">
      <c r="B354" s="240"/>
      <c r="C354" s="240"/>
      <c r="D354" s="240"/>
      <c r="E354" s="241"/>
    </row>
    <row r="355" spans="2:5" x14ac:dyDescent="0.25">
      <c r="B355" s="240"/>
      <c r="C355" s="240"/>
      <c r="D355" s="240"/>
      <c r="E355" s="241"/>
    </row>
    <row r="356" spans="2:5" x14ac:dyDescent="0.25">
      <c r="B356" s="240"/>
      <c r="C356" s="240"/>
      <c r="D356" s="240"/>
      <c r="E356" s="241"/>
    </row>
    <row r="357" spans="2:5" x14ac:dyDescent="0.25">
      <c r="B357" s="240"/>
      <c r="C357" s="240"/>
      <c r="D357" s="240"/>
      <c r="E357" s="241"/>
    </row>
    <row r="358" spans="2:5" x14ac:dyDescent="0.25">
      <c r="B358" s="240"/>
      <c r="C358" s="240"/>
      <c r="D358" s="240"/>
      <c r="E358" s="241"/>
    </row>
    <row r="359" spans="2:5" x14ac:dyDescent="0.25">
      <c r="B359" s="240"/>
      <c r="C359" s="240"/>
      <c r="D359" s="240"/>
      <c r="E359" s="241"/>
    </row>
    <row r="360" spans="2:5" x14ac:dyDescent="0.25">
      <c r="B360" s="240"/>
      <c r="C360" s="240"/>
      <c r="D360" s="240"/>
      <c r="E360" s="241"/>
    </row>
    <row r="361" spans="2:5" x14ac:dyDescent="0.25">
      <c r="B361" s="240"/>
      <c r="C361" s="240"/>
      <c r="D361" s="240"/>
      <c r="E361" s="241"/>
    </row>
    <row r="362" spans="2:5" x14ac:dyDescent="0.25">
      <c r="B362" s="240"/>
      <c r="C362" s="240"/>
      <c r="D362" s="240"/>
      <c r="E362" s="241"/>
    </row>
  </sheetData>
  <sheetProtection algorithmName="SHA-512" hashValue="fOYEUsaU7/Re0H8sAOnDTBwG0IOdNB4bXooWuUrEtWBAfvRs8mNq0e5IC328zT5gLstWDUZv7nycsSKjAu3Ynw==" saltValue="JFz5Fv6nf3C86gxVCvUoZA==" spinCount="100000" sheet="1" objects="1" scenarios="1" autoFilter="0"/>
  <mergeCells count="9">
    <mergeCell ref="B2:B4"/>
    <mergeCell ref="B39:E39"/>
    <mergeCell ref="C31:D31"/>
    <mergeCell ref="B15:E15"/>
    <mergeCell ref="C27:D27"/>
    <mergeCell ref="C33:D33"/>
    <mergeCell ref="C25:D25"/>
    <mergeCell ref="C29:D29"/>
    <mergeCell ref="B9:C10"/>
  </mergeCells>
  <hyperlinks>
    <hyperlink ref="B2" r:id="rId1" display="mailto:schoolfinanceteam@derby.gov.uk" xr:uid="{5945E079-23BC-43B9-9445-F69FC2FDCAB7}"/>
  </hyperlinks>
  <printOptions horizontalCentered="1"/>
  <pageMargins left="0.19685039370078741" right="0.19685039370078741" top="0.15748031496062992" bottom="0.15748031496062992" header="0.31496062992125984" footer="0.31496062992125984"/>
  <pageSetup paperSize="9" scale="58" orientation="portrait" r:id="rId2"/>
  <headerFooter alignWithMargins="0">
    <oddHeader>&amp;C&amp;A&amp;L&amp;"arial,Bold"&amp;11&amp;K008040Classification: OFFICIAL</oddHeader>
    <oddFooter>&amp;Z&amp;F&amp;L&amp;"arial,Bold"&amp;11&amp;K008040Classification: OFFICIAL</oddFooter>
    <evenHeader>&amp;C&amp;A&amp;L&amp;"arial,Bold"&amp;11&amp;K008040Classification: OFFICIAL</evenHeader>
    <evenFooter>&amp;C&amp;Z&amp;F&amp;L&amp;"arial,Bold"&amp;11&amp;K008040Classification: OFFICIAL</evenFooter>
    <firstHeader>&amp;C&amp;A&amp;L&amp;"arial,Bold"&amp;11&amp;K008040Classification: OFFICIAL</firstHeader>
    <firstFooter>&amp;C&amp;Z&amp;F&amp;L&amp;"arial,Bold"&amp;11&amp;K008040Classification: OFFICIAL</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9A296-2817-486A-B6F9-9ECCAAB2AEB0}">
  <sheetPr codeName="Sheet19">
    <tabColor rgb="FF7030A0"/>
  </sheetPr>
  <dimension ref="A5:D265"/>
  <sheetViews>
    <sheetView topLeftCell="A34" workbookViewId="0">
      <selection activeCell="B7" sqref="B7:B265"/>
    </sheetView>
  </sheetViews>
  <sheetFormatPr defaultRowHeight="13.2" x14ac:dyDescent="0.25"/>
  <cols>
    <col min="1" max="1" width="79.44140625" customWidth="1"/>
    <col min="2" max="2" width="13.109375" customWidth="1"/>
  </cols>
  <sheetData>
    <row r="5" spans="1:4" x14ac:dyDescent="0.25">
      <c r="A5" s="93" t="s">
        <v>1327</v>
      </c>
      <c r="B5" s="95">
        <v>12345</v>
      </c>
      <c r="C5" s="95"/>
      <c r="D5" s="94">
        <v>6</v>
      </c>
    </row>
    <row r="6" spans="1:4" x14ac:dyDescent="0.25">
      <c r="A6" s="96" t="s">
        <v>1167</v>
      </c>
      <c r="B6" s="97" t="s">
        <v>67</v>
      </c>
      <c r="C6" s="94">
        <v>6</v>
      </c>
      <c r="D6" s="98">
        <v>6</v>
      </c>
    </row>
    <row r="7" spans="1:4" x14ac:dyDescent="0.25">
      <c r="A7" s="99" t="s">
        <v>467</v>
      </c>
      <c r="B7" s="100">
        <v>206189</v>
      </c>
      <c r="C7" s="100" t="s">
        <v>914</v>
      </c>
      <c r="D7" s="100">
        <v>4</v>
      </c>
    </row>
    <row r="8" spans="1:4" x14ac:dyDescent="0.25">
      <c r="A8" s="99" t="s">
        <v>104</v>
      </c>
      <c r="B8" s="100">
        <v>2014</v>
      </c>
      <c r="C8" s="100">
        <v>0</v>
      </c>
      <c r="D8" s="100">
        <v>0</v>
      </c>
    </row>
    <row r="9" spans="1:4" x14ac:dyDescent="0.25">
      <c r="A9" s="99" t="s">
        <v>102</v>
      </c>
      <c r="B9" s="100">
        <v>2012</v>
      </c>
      <c r="C9" s="100">
        <v>0</v>
      </c>
      <c r="D9" s="100">
        <v>0</v>
      </c>
    </row>
    <row r="10" spans="1:4" x14ac:dyDescent="0.25">
      <c r="A10" s="99" t="s">
        <v>155</v>
      </c>
      <c r="B10" s="100">
        <v>5414</v>
      </c>
      <c r="C10" s="100">
        <v>0</v>
      </c>
      <c r="D10" s="100">
        <v>0</v>
      </c>
    </row>
    <row r="11" spans="1:4" x14ac:dyDescent="0.25">
      <c r="A11" s="99" t="s">
        <v>468</v>
      </c>
      <c r="B11" s="100">
        <v>2579160</v>
      </c>
      <c r="C11" s="100" t="s">
        <v>766</v>
      </c>
      <c r="D11" s="100">
        <v>3</v>
      </c>
    </row>
    <row r="12" spans="1:4" x14ac:dyDescent="0.25">
      <c r="A12" s="99" t="s">
        <v>77</v>
      </c>
      <c r="B12" s="100">
        <v>2443</v>
      </c>
      <c r="C12" s="100" t="s">
        <v>806</v>
      </c>
      <c r="D12" s="100">
        <v>1</v>
      </c>
    </row>
    <row r="13" spans="1:4" x14ac:dyDescent="0.25">
      <c r="A13" s="99" t="s">
        <v>118</v>
      </c>
      <c r="B13" s="100">
        <v>2442</v>
      </c>
      <c r="C13" s="100">
        <v>0</v>
      </c>
      <c r="D13" s="100">
        <v>0</v>
      </c>
    </row>
    <row r="14" spans="1:4" x14ac:dyDescent="0.25">
      <c r="A14" s="99" t="s">
        <v>150</v>
      </c>
      <c r="B14" s="100">
        <v>4011</v>
      </c>
      <c r="C14" s="100">
        <v>0</v>
      </c>
      <c r="D14" s="100">
        <v>0</v>
      </c>
    </row>
    <row r="15" spans="1:4" x14ac:dyDescent="0.25">
      <c r="A15" s="99" t="s">
        <v>470</v>
      </c>
      <c r="B15" s="100" t="s">
        <v>469</v>
      </c>
      <c r="C15" s="100" t="s">
        <v>914</v>
      </c>
      <c r="D15" s="100">
        <v>4</v>
      </c>
    </row>
    <row r="16" spans="1:4" x14ac:dyDescent="0.25">
      <c r="A16" s="99" t="s">
        <v>130</v>
      </c>
      <c r="B16" s="100">
        <v>2629</v>
      </c>
      <c r="C16" s="100" t="s">
        <v>850</v>
      </c>
      <c r="D16" s="100">
        <v>1</v>
      </c>
    </row>
    <row r="17" spans="1:4" x14ac:dyDescent="0.25">
      <c r="A17" s="99" t="s">
        <v>127</v>
      </c>
      <c r="B17" s="100">
        <v>2509</v>
      </c>
      <c r="C17" s="100" t="s">
        <v>850</v>
      </c>
      <c r="D17" s="100">
        <v>1</v>
      </c>
    </row>
    <row r="18" spans="1:4" x14ac:dyDescent="0.25">
      <c r="A18" s="99" t="s">
        <v>460</v>
      </c>
      <c r="B18" s="100">
        <v>1014</v>
      </c>
      <c r="C18" s="100" t="s">
        <v>767</v>
      </c>
      <c r="D18" s="100">
        <v>2</v>
      </c>
    </row>
    <row r="19" spans="1:4" x14ac:dyDescent="0.25">
      <c r="A19" s="99" t="s">
        <v>70</v>
      </c>
      <c r="B19" s="100">
        <v>2005</v>
      </c>
      <c r="C19" s="100" t="s">
        <v>806</v>
      </c>
      <c r="D19" s="100">
        <v>0</v>
      </c>
    </row>
    <row r="20" spans="1:4" x14ac:dyDescent="0.25">
      <c r="A20" s="99" t="s">
        <v>110</v>
      </c>
      <c r="B20" s="100">
        <v>2021</v>
      </c>
      <c r="C20" s="100" t="s">
        <v>850</v>
      </c>
      <c r="D20" s="100">
        <v>1</v>
      </c>
    </row>
    <row r="21" spans="1:4" x14ac:dyDescent="0.25">
      <c r="A21" s="99" t="s">
        <v>123</v>
      </c>
      <c r="B21" s="100">
        <v>2464</v>
      </c>
      <c r="C21" s="100" t="s">
        <v>850</v>
      </c>
      <c r="D21" s="100">
        <v>1</v>
      </c>
    </row>
    <row r="22" spans="1:4" x14ac:dyDescent="0.25">
      <c r="A22" s="99" t="s">
        <v>95</v>
      </c>
      <c r="B22" s="100">
        <v>2004</v>
      </c>
      <c r="C22" s="100" t="s">
        <v>850</v>
      </c>
      <c r="D22" s="100">
        <v>1</v>
      </c>
    </row>
    <row r="23" spans="1:4" x14ac:dyDescent="0.25">
      <c r="A23" s="99" t="s">
        <v>71</v>
      </c>
      <c r="B23" s="100">
        <v>2405</v>
      </c>
      <c r="C23" s="100" t="s">
        <v>806</v>
      </c>
      <c r="D23" s="100">
        <v>1</v>
      </c>
    </row>
    <row r="24" spans="1:4" x14ac:dyDescent="0.25">
      <c r="A24" s="99" t="s">
        <v>176</v>
      </c>
      <c r="B24" s="100" t="s">
        <v>471</v>
      </c>
      <c r="C24" s="100" t="s">
        <v>914</v>
      </c>
      <c r="D24" s="100">
        <v>4</v>
      </c>
    </row>
    <row r="25" spans="1:4" x14ac:dyDescent="0.25">
      <c r="A25" s="99" t="s">
        <v>101</v>
      </c>
      <c r="B25" s="100">
        <v>2011</v>
      </c>
      <c r="C25" s="100" t="s">
        <v>850</v>
      </c>
      <c r="D25" s="100">
        <v>1</v>
      </c>
    </row>
    <row r="26" spans="1:4" x14ac:dyDescent="0.25">
      <c r="A26" s="99" t="s">
        <v>473</v>
      </c>
      <c r="B26" s="100" t="s">
        <v>472</v>
      </c>
      <c r="C26" s="100" t="s">
        <v>914</v>
      </c>
      <c r="D26" s="100">
        <v>4</v>
      </c>
    </row>
    <row r="27" spans="1:4" x14ac:dyDescent="0.25">
      <c r="A27" s="99" t="s">
        <v>142</v>
      </c>
      <c r="B27" s="100">
        <v>5201</v>
      </c>
      <c r="C27" s="100" t="s">
        <v>850</v>
      </c>
      <c r="D27" s="100">
        <v>1</v>
      </c>
    </row>
    <row r="28" spans="1:4" x14ac:dyDescent="0.25">
      <c r="A28" s="99" t="s">
        <v>474</v>
      </c>
      <c r="B28" s="100">
        <v>206124</v>
      </c>
      <c r="C28" s="100" t="s">
        <v>914</v>
      </c>
      <c r="D28" s="100">
        <v>4</v>
      </c>
    </row>
    <row r="29" spans="1:4" x14ac:dyDescent="0.25">
      <c r="A29" s="99" t="s">
        <v>115</v>
      </c>
      <c r="B29" s="100">
        <v>2026</v>
      </c>
      <c r="C29" s="100" t="s">
        <v>850</v>
      </c>
      <c r="D29" s="100">
        <v>1</v>
      </c>
    </row>
    <row r="30" spans="1:4" x14ac:dyDescent="0.25">
      <c r="A30" s="99" t="s">
        <v>476</v>
      </c>
      <c r="B30" s="100" t="s">
        <v>475</v>
      </c>
      <c r="C30" s="100" t="s">
        <v>914</v>
      </c>
      <c r="D30" s="100">
        <v>4</v>
      </c>
    </row>
    <row r="31" spans="1:4" x14ac:dyDescent="0.25">
      <c r="A31" s="99" t="s">
        <v>107</v>
      </c>
      <c r="B31" s="100">
        <v>2018</v>
      </c>
      <c r="C31" s="100" t="s">
        <v>850</v>
      </c>
      <c r="D31" s="100">
        <v>1</v>
      </c>
    </row>
    <row r="32" spans="1:4" x14ac:dyDescent="0.25">
      <c r="A32" s="92" t="s">
        <v>163</v>
      </c>
      <c r="B32" s="1221" t="s">
        <v>359</v>
      </c>
      <c r="C32" s="1277">
        <v>0</v>
      </c>
      <c r="D32" s="100">
        <v>0</v>
      </c>
    </row>
    <row r="33" spans="1:4" x14ac:dyDescent="0.25">
      <c r="A33" s="99" t="s">
        <v>128</v>
      </c>
      <c r="B33" s="100">
        <v>2512</v>
      </c>
      <c r="C33" s="100" t="s">
        <v>850</v>
      </c>
      <c r="D33" s="100">
        <v>1</v>
      </c>
    </row>
    <row r="34" spans="1:4" x14ac:dyDescent="0.25">
      <c r="A34" s="99" t="s">
        <v>477</v>
      </c>
      <c r="B34" s="100">
        <v>206126</v>
      </c>
      <c r="C34" s="100" t="s">
        <v>914</v>
      </c>
      <c r="D34" s="100">
        <v>4</v>
      </c>
    </row>
    <row r="35" spans="1:4" x14ac:dyDescent="0.25">
      <c r="A35" s="99" t="s">
        <v>478</v>
      </c>
      <c r="B35" s="100">
        <v>206111</v>
      </c>
      <c r="C35" s="100" t="s">
        <v>766</v>
      </c>
      <c r="D35" s="100">
        <v>3</v>
      </c>
    </row>
    <row r="36" spans="1:4" x14ac:dyDescent="0.25">
      <c r="A36" s="99" t="s">
        <v>479</v>
      </c>
      <c r="B36" s="100">
        <v>206091</v>
      </c>
      <c r="C36" s="100" t="s">
        <v>766</v>
      </c>
      <c r="D36" s="100">
        <v>3</v>
      </c>
    </row>
    <row r="37" spans="1:4" x14ac:dyDescent="0.25">
      <c r="A37" s="99" t="s">
        <v>121</v>
      </c>
      <c r="B37" s="100">
        <v>2456</v>
      </c>
      <c r="C37" s="100" t="s">
        <v>850</v>
      </c>
      <c r="D37" s="100">
        <v>1</v>
      </c>
    </row>
    <row r="38" spans="1:4" x14ac:dyDescent="0.25">
      <c r="A38" s="99" t="s">
        <v>116</v>
      </c>
      <c r="B38" s="100">
        <v>2027</v>
      </c>
      <c r="C38" s="100" t="s">
        <v>850</v>
      </c>
      <c r="D38" s="100">
        <v>1</v>
      </c>
    </row>
    <row r="39" spans="1:4" x14ac:dyDescent="0.25">
      <c r="A39" s="99" t="s">
        <v>79</v>
      </c>
      <c r="B39" s="100">
        <v>2449</v>
      </c>
      <c r="C39" s="100" t="s">
        <v>806</v>
      </c>
      <c r="D39" s="100">
        <v>1</v>
      </c>
    </row>
    <row r="40" spans="1:4" x14ac:dyDescent="0.25">
      <c r="A40" s="99" t="s">
        <v>108</v>
      </c>
      <c r="B40" s="100">
        <v>2019</v>
      </c>
      <c r="C40" s="100">
        <v>0</v>
      </c>
      <c r="D40" s="100">
        <v>0</v>
      </c>
    </row>
    <row r="41" spans="1:4" x14ac:dyDescent="0.25">
      <c r="A41" s="99" t="s">
        <v>461</v>
      </c>
      <c r="B41" s="100">
        <v>1006</v>
      </c>
      <c r="C41" s="100" t="s">
        <v>767</v>
      </c>
      <c r="D41" s="100">
        <v>2</v>
      </c>
    </row>
    <row r="42" spans="1:4" x14ac:dyDescent="0.25">
      <c r="A42" s="99" t="s">
        <v>125</v>
      </c>
      <c r="B42" s="100">
        <v>2467</v>
      </c>
      <c r="C42" s="100" t="s">
        <v>850</v>
      </c>
      <c r="D42" s="100">
        <v>1</v>
      </c>
    </row>
    <row r="43" spans="1:4" x14ac:dyDescent="0.25">
      <c r="A43" s="99" t="s">
        <v>151</v>
      </c>
      <c r="B43" s="100">
        <v>4012</v>
      </c>
      <c r="C43" s="100">
        <v>0</v>
      </c>
      <c r="D43" s="100">
        <v>0</v>
      </c>
    </row>
    <row r="44" spans="1:4" x14ac:dyDescent="0.25">
      <c r="A44" s="99" t="s">
        <v>120</v>
      </c>
      <c r="B44" s="100">
        <v>2455</v>
      </c>
      <c r="C44" s="100">
        <v>0</v>
      </c>
      <c r="D44" s="100">
        <v>0</v>
      </c>
    </row>
    <row r="45" spans="1:4" x14ac:dyDescent="0.25">
      <c r="A45" s="99" t="s">
        <v>143</v>
      </c>
      <c r="B45" s="100">
        <v>5203</v>
      </c>
      <c r="C45" s="100">
        <v>0</v>
      </c>
      <c r="D45" s="100">
        <v>0</v>
      </c>
    </row>
    <row r="46" spans="1:4" x14ac:dyDescent="0.25">
      <c r="A46" s="99" t="s">
        <v>119</v>
      </c>
      <c r="B46" s="100">
        <v>2451</v>
      </c>
      <c r="C46" s="100" t="s">
        <v>850</v>
      </c>
      <c r="D46" s="100">
        <v>1</v>
      </c>
    </row>
    <row r="47" spans="1:4" x14ac:dyDescent="0.25">
      <c r="A47" s="99" t="s">
        <v>624</v>
      </c>
      <c r="B47" s="100" t="s">
        <v>623</v>
      </c>
      <c r="C47" s="100" t="s">
        <v>766</v>
      </c>
      <c r="D47" s="100">
        <v>3</v>
      </c>
    </row>
    <row r="48" spans="1:4" x14ac:dyDescent="0.25">
      <c r="A48" s="99" t="s">
        <v>480</v>
      </c>
      <c r="B48" s="100">
        <v>206128</v>
      </c>
      <c r="C48" s="100" t="s">
        <v>766</v>
      </c>
      <c r="D48" s="100">
        <v>3</v>
      </c>
    </row>
    <row r="49" spans="1:4" x14ac:dyDescent="0.25">
      <c r="A49" s="99" t="s">
        <v>148</v>
      </c>
      <c r="B49" s="100">
        <v>4008</v>
      </c>
      <c r="C49" s="100">
        <v>0</v>
      </c>
      <c r="D49" s="100">
        <v>0</v>
      </c>
    </row>
    <row r="50" spans="1:4" x14ac:dyDescent="0.25">
      <c r="A50" s="99" t="s">
        <v>112</v>
      </c>
      <c r="B50" s="100">
        <v>2023</v>
      </c>
      <c r="C50" s="100" t="s">
        <v>850</v>
      </c>
      <c r="D50" s="100">
        <v>1</v>
      </c>
    </row>
    <row r="51" spans="1:4" x14ac:dyDescent="0.25">
      <c r="A51" s="99" t="s">
        <v>147</v>
      </c>
      <c r="B51" s="100">
        <v>4007</v>
      </c>
      <c r="C51" s="100">
        <v>0</v>
      </c>
      <c r="D51" s="100">
        <v>0</v>
      </c>
    </row>
    <row r="52" spans="1:4" x14ac:dyDescent="0.25">
      <c r="A52" s="99" t="s">
        <v>72</v>
      </c>
      <c r="B52" s="100">
        <v>2409</v>
      </c>
      <c r="C52" s="100" t="s">
        <v>806</v>
      </c>
      <c r="D52" s="100">
        <v>0</v>
      </c>
    </row>
    <row r="53" spans="1:4" x14ac:dyDescent="0.25">
      <c r="A53" s="99" t="s">
        <v>717</v>
      </c>
      <c r="B53" s="100">
        <v>2682783</v>
      </c>
      <c r="C53" s="100" t="s">
        <v>766</v>
      </c>
      <c r="D53" s="100">
        <v>3</v>
      </c>
    </row>
    <row r="54" spans="1:4" x14ac:dyDescent="0.25">
      <c r="A54" s="99" t="s">
        <v>144</v>
      </c>
      <c r="B54" s="100">
        <v>4004</v>
      </c>
      <c r="C54" s="100">
        <v>0</v>
      </c>
      <c r="D54" s="100">
        <v>0</v>
      </c>
    </row>
    <row r="55" spans="1:4" x14ac:dyDescent="0.25">
      <c r="A55" s="99" t="s">
        <v>496</v>
      </c>
      <c r="B55" s="100" t="s">
        <v>495</v>
      </c>
      <c r="C55" s="100" t="s">
        <v>766</v>
      </c>
      <c r="D55" s="100">
        <v>3</v>
      </c>
    </row>
    <row r="56" spans="1:4" x14ac:dyDescent="0.25">
      <c r="A56" s="99" t="s">
        <v>481</v>
      </c>
      <c r="B56" s="100">
        <v>205999</v>
      </c>
      <c r="C56" s="100" t="s">
        <v>766</v>
      </c>
      <c r="D56" s="100">
        <v>3</v>
      </c>
    </row>
    <row r="57" spans="1:4" x14ac:dyDescent="0.25">
      <c r="A57" s="99" t="s">
        <v>483</v>
      </c>
      <c r="B57" s="100" t="s">
        <v>482</v>
      </c>
      <c r="C57" s="100" t="s">
        <v>766</v>
      </c>
      <c r="D57" s="100">
        <v>3</v>
      </c>
    </row>
    <row r="58" spans="1:4" x14ac:dyDescent="0.25">
      <c r="A58" s="99" t="s">
        <v>485</v>
      </c>
      <c r="B58" s="100" t="s">
        <v>484</v>
      </c>
      <c r="C58" s="100" t="s">
        <v>766</v>
      </c>
      <c r="D58" s="100">
        <v>3</v>
      </c>
    </row>
    <row r="59" spans="1:4" x14ac:dyDescent="0.25">
      <c r="A59" s="99" t="s">
        <v>486</v>
      </c>
      <c r="B59" s="100">
        <v>205921</v>
      </c>
      <c r="C59" s="100" t="s">
        <v>766</v>
      </c>
      <c r="D59" s="100">
        <v>3</v>
      </c>
    </row>
    <row r="60" spans="1:4" x14ac:dyDescent="0.25">
      <c r="A60" s="99" t="s">
        <v>487</v>
      </c>
      <c r="B60" s="100">
        <v>206011</v>
      </c>
      <c r="C60" s="100" t="s">
        <v>766</v>
      </c>
      <c r="D60" s="100">
        <v>3</v>
      </c>
    </row>
    <row r="61" spans="1:4" x14ac:dyDescent="0.25">
      <c r="A61" s="99" t="s">
        <v>488</v>
      </c>
      <c r="B61" s="100">
        <v>2723862</v>
      </c>
      <c r="C61" s="100" t="s">
        <v>766</v>
      </c>
      <c r="D61" s="100">
        <v>3</v>
      </c>
    </row>
    <row r="62" spans="1:4" x14ac:dyDescent="0.25">
      <c r="A62" s="99" t="s">
        <v>490</v>
      </c>
      <c r="B62" s="100" t="s">
        <v>489</v>
      </c>
      <c r="C62" s="100" t="s">
        <v>766</v>
      </c>
      <c r="D62" s="100">
        <v>3</v>
      </c>
    </row>
    <row r="63" spans="1:4" x14ac:dyDescent="0.25">
      <c r="A63" s="99" t="s">
        <v>492</v>
      </c>
      <c r="B63" s="100" t="s">
        <v>491</v>
      </c>
      <c r="C63" s="100" t="s">
        <v>766</v>
      </c>
      <c r="D63" s="100">
        <v>3</v>
      </c>
    </row>
    <row r="64" spans="1:4" x14ac:dyDescent="0.25">
      <c r="A64" s="99" t="s">
        <v>494</v>
      </c>
      <c r="B64" s="100" t="s">
        <v>493</v>
      </c>
      <c r="C64" s="100" t="s">
        <v>766</v>
      </c>
      <c r="D64" s="100">
        <v>3</v>
      </c>
    </row>
    <row r="65" spans="1:4" x14ac:dyDescent="0.25">
      <c r="A65" s="99" t="s">
        <v>497</v>
      </c>
      <c r="B65" s="100">
        <v>2549324</v>
      </c>
      <c r="C65" s="100" t="s">
        <v>766</v>
      </c>
      <c r="D65" s="100">
        <v>3</v>
      </c>
    </row>
    <row r="66" spans="1:4" x14ac:dyDescent="0.25">
      <c r="A66" s="99" t="s">
        <v>500</v>
      </c>
      <c r="B66" s="100">
        <v>2519477</v>
      </c>
      <c r="C66" s="100" t="s">
        <v>766</v>
      </c>
      <c r="D66" s="100">
        <v>3</v>
      </c>
    </row>
    <row r="67" spans="1:4" x14ac:dyDescent="0.25">
      <c r="A67" s="99" t="s">
        <v>499</v>
      </c>
      <c r="B67" s="100" t="s">
        <v>498</v>
      </c>
      <c r="C67" s="100" t="s">
        <v>766</v>
      </c>
      <c r="D67" s="100">
        <v>3</v>
      </c>
    </row>
    <row r="68" spans="1:4" x14ac:dyDescent="0.25">
      <c r="A68" s="99" t="s">
        <v>502</v>
      </c>
      <c r="B68" s="100" t="s">
        <v>501</v>
      </c>
      <c r="C68" s="100" t="s">
        <v>766</v>
      </c>
      <c r="D68" s="100">
        <v>3</v>
      </c>
    </row>
    <row r="69" spans="1:4" x14ac:dyDescent="0.25">
      <c r="A69" s="99" t="s">
        <v>504</v>
      </c>
      <c r="B69" s="100" t="s">
        <v>503</v>
      </c>
      <c r="C69" s="100" t="s">
        <v>766</v>
      </c>
      <c r="D69" s="100">
        <v>3</v>
      </c>
    </row>
    <row r="70" spans="1:4" x14ac:dyDescent="0.25">
      <c r="A70" s="99" t="s">
        <v>505</v>
      </c>
      <c r="B70" s="100">
        <v>205852</v>
      </c>
      <c r="C70" s="100" t="s">
        <v>766</v>
      </c>
      <c r="D70" s="100">
        <v>3</v>
      </c>
    </row>
    <row r="71" spans="1:4" x14ac:dyDescent="0.25">
      <c r="A71" s="99" t="s">
        <v>506</v>
      </c>
      <c r="B71" s="100">
        <v>205902</v>
      </c>
      <c r="C71" s="100" t="s">
        <v>766</v>
      </c>
      <c r="D71" s="100">
        <v>3</v>
      </c>
    </row>
    <row r="72" spans="1:4" x14ac:dyDescent="0.25">
      <c r="A72" s="99" t="s">
        <v>507</v>
      </c>
      <c r="B72" s="100">
        <v>205922</v>
      </c>
      <c r="C72" s="100" t="s">
        <v>766</v>
      </c>
      <c r="D72" s="100">
        <v>3</v>
      </c>
    </row>
    <row r="73" spans="1:4" x14ac:dyDescent="0.25">
      <c r="A73" s="99" t="s">
        <v>509</v>
      </c>
      <c r="B73" s="100" t="s">
        <v>508</v>
      </c>
      <c r="C73" s="100" t="s">
        <v>766</v>
      </c>
      <c r="D73" s="100">
        <v>3</v>
      </c>
    </row>
    <row r="74" spans="1:4" x14ac:dyDescent="0.25">
      <c r="A74" s="99" t="s">
        <v>511</v>
      </c>
      <c r="B74" s="100" t="s">
        <v>510</v>
      </c>
      <c r="C74" s="100" t="s">
        <v>766</v>
      </c>
      <c r="D74" s="100">
        <v>3</v>
      </c>
    </row>
    <row r="75" spans="1:4" x14ac:dyDescent="0.25">
      <c r="A75" s="99" t="s">
        <v>512</v>
      </c>
      <c r="B75" s="100">
        <v>205947</v>
      </c>
      <c r="C75" s="100" t="s">
        <v>766</v>
      </c>
      <c r="D75" s="100">
        <v>3</v>
      </c>
    </row>
    <row r="76" spans="1:4" x14ac:dyDescent="0.25">
      <c r="A76" s="99" t="s">
        <v>513</v>
      </c>
      <c r="B76" s="100">
        <v>205919</v>
      </c>
      <c r="C76" s="100" t="s">
        <v>766</v>
      </c>
      <c r="D76" s="100">
        <v>3</v>
      </c>
    </row>
    <row r="77" spans="1:4" x14ac:dyDescent="0.25">
      <c r="A77" s="99" t="s">
        <v>515</v>
      </c>
      <c r="B77" s="100" t="s">
        <v>514</v>
      </c>
      <c r="C77" s="100" t="s">
        <v>766</v>
      </c>
      <c r="D77" s="100">
        <v>3</v>
      </c>
    </row>
    <row r="78" spans="1:4" x14ac:dyDescent="0.25">
      <c r="A78" s="99" t="s">
        <v>1339</v>
      </c>
      <c r="B78" s="100" t="s">
        <v>518</v>
      </c>
      <c r="C78" s="100" t="s">
        <v>766</v>
      </c>
      <c r="D78" s="100">
        <v>3</v>
      </c>
    </row>
    <row r="79" spans="1:4" x14ac:dyDescent="0.25">
      <c r="A79" s="99" t="s">
        <v>517</v>
      </c>
      <c r="B79" s="100" t="s">
        <v>516</v>
      </c>
      <c r="C79" s="100" t="s">
        <v>766</v>
      </c>
      <c r="D79" s="100">
        <v>3</v>
      </c>
    </row>
    <row r="80" spans="1:4" x14ac:dyDescent="0.25">
      <c r="A80" s="99" t="s">
        <v>520</v>
      </c>
      <c r="B80" s="100">
        <v>205879</v>
      </c>
      <c r="C80" s="100" t="s">
        <v>766</v>
      </c>
      <c r="D80" s="100">
        <v>3</v>
      </c>
    </row>
    <row r="81" spans="1:4" x14ac:dyDescent="0.25">
      <c r="A81" s="99" t="s">
        <v>522</v>
      </c>
      <c r="B81" s="100" t="s">
        <v>521</v>
      </c>
      <c r="C81" s="100" t="s">
        <v>766</v>
      </c>
      <c r="D81" s="100">
        <v>3</v>
      </c>
    </row>
    <row r="82" spans="1:4" x14ac:dyDescent="0.25">
      <c r="A82" s="99" t="s">
        <v>524</v>
      </c>
      <c r="B82" s="100" t="s">
        <v>523</v>
      </c>
      <c r="C82" s="100" t="s">
        <v>766</v>
      </c>
      <c r="D82" s="100">
        <v>3</v>
      </c>
    </row>
    <row r="83" spans="1:4" x14ac:dyDescent="0.25">
      <c r="A83" s="99" t="s">
        <v>526</v>
      </c>
      <c r="B83" s="100" t="s">
        <v>525</v>
      </c>
      <c r="C83" s="100" t="s">
        <v>766</v>
      </c>
      <c r="D83" s="100">
        <v>3</v>
      </c>
    </row>
    <row r="84" spans="1:4" x14ac:dyDescent="0.25">
      <c r="A84" s="99" t="s">
        <v>528</v>
      </c>
      <c r="B84" s="100" t="s">
        <v>527</v>
      </c>
      <c r="C84" s="100" t="s">
        <v>766</v>
      </c>
      <c r="D84" s="100">
        <v>3</v>
      </c>
    </row>
    <row r="85" spans="1:4" x14ac:dyDescent="0.25">
      <c r="A85" s="99" t="s">
        <v>529</v>
      </c>
      <c r="B85" s="100">
        <v>2617229</v>
      </c>
      <c r="C85" s="100" t="s">
        <v>766</v>
      </c>
      <c r="D85" s="100">
        <v>3</v>
      </c>
    </row>
    <row r="86" spans="1:4" x14ac:dyDescent="0.25">
      <c r="A86" s="99" t="s">
        <v>530</v>
      </c>
      <c r="B86" s="100">
        <v>2690888</v>
      </c>
      <c r="C86" s="100" t="s">
        <v>766</v>
      </c>
      <c r="D86" s="100">
        <v>3</v>
      </c>
    </row>
    <row r="87" spans="1:4" x14ac:dyDescent="0.25">
      <c r="A87" s="99" t="s">
        <v>531</v>
      </c>
      <c r="B87" s="100">
        <v>2709812</v>
      </c>
      <c r="C87" s="100" t="s">
        <v>766</v>
      </c>
      <c r="D87" s="100">
        <v>3</v>
      </c>
    </row>
    <row r="88" spans="1:4" x14ac:dyDescent="0.25">
      <c r="A88" s="99" t="s">
        <v>532</v>
      </c>
      <c r="B88" s="100">
        <v>2559906</v>
      </c>
      <c r="C88" s="100" t="s">
        <v>766</v>
      </c>
      <c r="D88" s="100">
        <v>3</v>
      </c>
    </row>
    <row r="89" spans="1:4" x14ac:dyDescent="0.25">
      <c r="A89" s="99" t="s">
        <v>534</v>
      </c>
      <c r="B89" s="100" t="s">
        <v>533</v>
      </c>
      <c r="C89" s="100" t="s">
        <v>766</v>
      </c>
      <c r="D89" s="100">
        <v>3</v>
      </c>
    </row>
    <row r="90" spans="1:4" x14ac:dyDescent="0.25">
      <c r="A90" s="99" t="s">
        <v>535</v>
      </c>
      <c r="B90" s="100">
        <v>2562992</v>
      </c>
      <c r="C90" s="100" t="s">
        <v>766</v>
      </c>
      <c r="D90" s="100">
        <v>3</v>
      </c>
    </row>
    <row r="91" spans="1:4" x14ac:dyDescent="0.25">
      <c r="A91" s="99" t="s">
        <v>537</v>
      </c>
      <c r="B91" s="100" t="s">
        <v>536</v>
      </c>
      <c r="C91" s="100" t="s">
        <v>766</v>
      </c>
      <c r="D91" s="100">
        <v>3</v>
      </c>
    </row>
    <row r="92" spans="1:4" x14ac:dyDescent="0.25">
      <c r="A92" s="99" t="s">
        <v>539</v>
      </c>
      <c r="B92" s="100" t="s">
        <v>538</v>
      </c>
      <c r="C92" s="100" t="s">
        <v>766</v>
      </c>
      <c r="D92" s="100">
        <v>3</v>
      </c>
    </row>
    <row r="93" spans="1:4" x14ac:dyDescent="0.25">
      <c r="A93" s="99" t="s">
        <v>540</v>
      </c>
      <c r="B93" s="100">
        <v>205881</v>
      </c>
      <c r="C93" s="100" t="s">
        <v>766</v>
      </c>
      <c r="D93" s="100">
        <v>3</v>
      </c>
    </row>
    <row r="94" spans="1:4" x14ac:dyDescent="0.25">
      <c r="A94" s="99" t="s">
        <v>542</v>
      </c>
      <c r="B94" s="100" t="s">
        <v>541</v>
      </c>
      <c r="C94" s="100" t="s">
        <v>766</v>
      </c>
      <c r="D94" s="100">
        <v>3</v>
      </c>
    </row>
    <row r="95" spans="1:4" x14ac:dyDescent="0.25">
      <c r="A95" s="99" t="s">
        <v>1340</v>
      </c>
      <c r="B95" s="100" t="s">
        <v>543</v>
      </c>
      <c r="C95" s="100" t="s">
        <v>766</v>
      </c>
      <c r="D95" s="100">
        <v>3</v>
      </c>
    </row>
    <row r="96" spans="1:4" x14ac:dyDescent="0.25">
      <c r="A96" s="99" t="s">
        <v>546</v>
      </c>
      <c r="B96" s="100" t="s">
        <v>545</v>
      </c>
      <c r="C96" s="733" t="s">
        <v>766</v>
      </c>
      <c r="D96" s="733">
        <v>3</v>
      </c>
    </row>
    <row r="97" spans="1:4" x14ac:dyDescent="0.25">
      <c r="A97" s="99" t="s">
        <v>547</v>
      </c>
      <c r="B97" s="100">
        <v>2575281</v>
      </c>
      <c r="C97" s="733" t="s">
        <v>766</v>
      </c>
      <c r="D97" s="733">
        <v>3</v>
      </c>
    </row>
    <row r="98" spans="1:4" x14ac:dyDescent="0.25">
      <c r="A98" s="99" t="s">
        <v>549</v>
      </c>
      <c r="B98" s="100" t="s">
        <v>548</v>
      </c>
      <c r="C98" s="733" t="s">
        <v>766</v>
      </c>
      <c r="D98" s="733">
        <v>3</v>
      </c>
    </row>
    <row r="99" spans="1:4" x14ac:dyDescent="0.25">
      <c r="A99" s="99" t="s">
        <v>550</v>
      </c>
      <c r="B99" s="100">
        <v>306845</v>
      </c>
      <c r="C99" s="733" t="s">
        <v>766</v>
      </c>
      <c r="D99" s="733">
        <v>3</v>
      </c>
    </row>
    <row r="100" spans="1:4" x14ac:dyDescent="0.25">
      <c r="A100" s="99" t="s">
        <v>551</v>
      </c>
      <c r="B100" s="100">
        <v>2518126</v>
      </c>
      <c r="C100" s="733" t="s">
        <v>766</v>
      </c>
      <c r="D100" s="733">
        <v>3</v>
      </c>
    </row>
    <row r="101" spans="1:4" x14ac:dyDescent="0.25">
      <c r="A101" s="99" t="s">
        <v>553</v>
      </c>
      <c r="B101" s="100" t="s">
        <v>552</v>
      </c>
      <c r="C101" s="733" t="s">
        <v>766</v>
      </c>
      <c r="D101" s="733">
        <v>3</v>
      </c>
    </row>
    <row r="102" spans="1:4" x14ac:dyDescent="0.25">
      <c r="A102" s="99" t="s">
        <v>555</v>
      </c>
      <c r="B102" s="100" t="s">
        <v>554</v>
      </c>
      <c r="C102" s="733" t="s">
        <v>766</v>
      </c>
      <c r="D102" s="733">
        <v>3</v>
      </c>
    </row>
    <row r="103" spans="1:4" x14ac:dyDescent="0.25">
      <c r="A103" s="99" t="s">
        <v>559</v>
      </c>
      <c r="B103" s="100" t="s">
        <v>558</v>
      </c>
      <c r="C103" s="733" t="s">
        <v>766</v>
      </c>
      <c r="D103" s="733">
        <v>3</v>
      </c>
    </row>
    <row r="104" spans="1:4" x14ac:dyDescent="0.25">
      <c r="A104" s="99" t="s">
        <v>557</v>
      </c>
      <c r="B104" s="100" t="s">
        <v>556</v>
      </c>
      <c r="C104" s="733" t="s">
        <v>766</v>
      </c>
      <c r="D104" s="733">
        <v>3</v>
      </c>
    </row>
    <row r="105" spans="1:4" x14ac:dyDescent="0.25">
      <c r="A105" s="99" t="s">
        <v>560</v>
      </c>
      <c r="B105" s="100">
        <v>205878</v>
      </c>
      <c r="C105" s="733" t="s">
        <v>766</v>
      </c>
      <c r="D105" s="733">
        <v>3</v>
      </c>
    </row>
    <row r="106" spans="1:4" x14ac:dyDescent="0.25">
      <c r="A106" s="99" t="s">
        <v>565</v>
      </c>
      <c r="B106" s="100">
        <v>2675728</v>
      </c>
      <c r="C106" s="733" t="s">
        <v>766</v>
      </c>
      <c r="D106" s="733">
        <v>3</v>
      </c>
    </row>
    <row r="107" spans="1:4" x14ac:dyDescent="0.25">
      <c r="A107" s="99" t="s">
        <v>562</v>
      </c>
      <c r="B107" s="100" t="s">
        <v>561</v>
      </c>
      <c r="C107" s="733" t="s">
        <v>766</v>
      </c>
      <c r="D107" s="733">
        <v>3</v>
      </c>
    </row>
    <row r="108" spans="1:4" x14ac:dyDescent="0.25">
      <c r="A108" s="99" t="s">
        <v>566</v>
      </c>
      <c r="B108" s="100">
        <v>2578607</v>
      </c>
      <c r="C108" s="733" t="s">
        <v>766</v>
      </c>
      <c r="D108" s="733">
        <v>3</v>
      </c>
    </row>
    <row r="109" spans="1:4" x14ac:dyDescent="0.25">
      <c r="A109" s="99" t="s">
        <v>564</v>
      </c>
      <c r="B109" s="100" t="s">
        <v>563</v>
      </c>
      <c r="C109" s="733" t="s">
        <v>766</v>
      </c>
      <c r="D109" s="733">
        <v>3</v>
      </c>
    </row>
    <row r="110" spans="1:4" x14ac:dyDescent="0.25">
      <c r="A110" s="99" t="s">
        <v>568</v>
      </c>
      <c r="B110" s="100" t="s">
        <v>567</v>
      </c>
      <c r="C110" s="733" t="s">
        <v>766</v>
      </c>
      <c r="D110" s="733">
        <v>3</v>
      </c>
    </row>
    <row r="111" spans="1:4" x14ac:dyDescent="0.25">
      <c r="A111" s="99" t="s">
        <v>570</v>
      </c>
      <c r="B111" s="100" t="s">
        <v>569</v>
      </c>
      <c r="C111" s="733" t="s">
        <v>766</v>
      </c>
      <c r="D111" s="733">
        <v>3</v>
      </c>
    </row>
    <row r="112" spans="1:4" x14ac:dyDescent="0.25">
      <c r="A112" s="99" t="s">
        <v>572</v>
      </c>
      <c r="B112" s="100" t="s">
        <v>571</v>
      </c>
      <c r="C112" s="733" t="s">
        <v>766</v>
      </c>
      <c r="D112" s="733">
        <v>3</v>
      </c>
    </row>
    <row r="113" spans="1:4" x14ac:dyDescent="0.25">
      <c r="A113" s="99" t="s">
        <v>574</v>
      </c>
      <c r="B113" s="100" t="s">
        <v>573</v>
      </c>
      <c r="C113" s="733" t="s">
        <v>766</v>
      </c>
      <c r="D113" s="733">
        <v>3</v>
      </c>
    </row>
    <row r="114" spans="1:4" x14ac:dyDescent="0.25">
      <c r="A114" s="99" t="s">
        <v>576</v>
      </c>
      <c r="B114" s="100" t="s">
        <v>575</v>
      </c>
      <c r="C114" s="733" t="s">
        <v>766</v>
      </c>
      <c r="D114" s="733">
        <v>3</v>
      </c>
    </row>
    <row r="115" spans="1:4" x14ac:dyDescent="0.25">
      <c r="A115" s="99" t="s">
        <v>578</v>
      </c>
      <c r="B115" s="100" t="s">
        <v>577</v>
      </c>
      <c r="C115" s="733" t="s">
        <v>766</v>
      </c>
      <c r="D115" s="733">
        <v>3</v>
      </c>
    </row>
    <row r="116" spans="1:4" x14ac:dyDescent="0.25">
      <c r="A116" s="99" t="s">
        <v>580</v>
      </c>
      <c r="B116" s="100" t="s">
        <v>579</v>
      </c>
      <c r="C116" s="733" t="s">
        <v>766</v>
      </c>
      <c r="D116" s="733">
        <v>3</v>
      </c>
    </row>
    <row r="117" spans="1:4" x14ac:dyDescent="0.25">
      <c r="A117" s="99" t="s">
        <v>582</v>
      </c>
      <c r="B117" s="100" t="s">
        <v>581</v>
      </c>
      <c r="C117" s="733" t="s">
        <v>766</v>
      </c>
      <c r="D117" s="733">
        <v>3</v>
      </c>
    </row>
    <row r="118" spans="1:4" x14ac:dyDescent="0.25">
      <c r="A118" s="99" t="s">
        <v>584</v>
      </c>
      <c r="B118" s="100" t="s">
        <v>583</v>
      </c>
      <c r="C118" s="733" t="s">
        <v>766</v>
      </c>
      <c r="D118" s="733">
        <v>3</v>
      </c>
    </row>
    <row r="119" spans="1:4" x14ac:dyDescent="0.25">
      <c r="A119" s="99" t="s">
        <v>585</v>
      </c>
      <c r="B119" s="100">
        <v>206046</v>
      </c>
      <c r="C119" s="733" t="s">
        <v>766</v>
      </c>
      <c r="D119" s="733">
        <v>3</v>
      </c>
    </row>
    <row r="120" spans="1:4" x14ac:dyDescent="0.25">
      <c r="A120" s="99" t="s">
        <v>587</v>
      </c>
      <c r="B120" s="100" t="s">
        <v>586</v>
      </c>
      <c r="C120" s="733" t="s">
        <v>766</v>
      </c>
      <c r="D120" s="733">
        <v>3</v>
      </c>
    </row>
    <row r="121" spans="1:4" x14ac:dyDescent="0.25">
      <c r="A121" s="99" t="s">
        <v>589</v>
      </c>
      <c r="B121" s="100" t="s">
        <v>588</v>
      </c>
      <c r="C121" s="733" t="s">
        <v>766</v>
      </c>
      <c r="D121" s="733">
        <v>3</v>
      </c>
    </row>
    <row r="122" spans="1:4" x14ac:dyDescent="0.25">
      <c r="A122" s="99" t="s">
        <v>591</v>
      </c>
      <c r="B122" s="100" t="s">
        <v>590</v>
      </c>
      <c r="C122" s="733" t="s">
        <v>766</v>
      </c>
      <c r="D122" s="733">
        <v>3</v>
      </c>
    </row>
    <row r="123" spans="1:4" x14ac:dyDescent="0.25">
      <c r="A123" s="99" t="s">
        <v>592</v>
      </c>
      <c r="B123" s="100">
        <v>260848</v>
      </c>
      <c r="C123" s="733" t="s">
        <v>766</v>
      </c>
      <c r="D123" s="733">
        <v>3</v>
      </c>
    </row>
    <row r="124" spans="1:4" x14ac:dyDescent="0.25">
      <c r="A124" s="99" t="s">
        <v>593</v>
      </c>
      <c r="B124" s="100">
        <v>205978</v>
      </c>
      <c r="C124" s="733" t="s">
        <v>914</v>
      </c>
      <c r="D124" s="733">
        <v>4</v>
      </c>
    </row>
    <row r="125" spans="1:4" x14ac:dyDescent="0.25">
      <c r="A125" s="99" t="s">
        <v>594</v>
      </c>
      <c r="B125" s="100">
        <v>2563900</v>
      </c>
      <c r="C125" s="733" t="s">
        <v>766</v>
      </c>
      <c r="D125" s="733">
        <v>3</v>
      </c>
    </row>
    <row r="126" spans="1:4" x14ac:dyDescent="0.25">
      <c r="A126" s="99" t="s">
        <v>597</v>
      </c>
      <c r="B126" s="100">
        <v>206043</v>
      </c>
      <c r="C126" s="733" t="s">
        <v>766</v>
      </c>
      <c r="D126" s="733">
        <v>3</v>
      </c>
    </row>
    <row r="127" spans="1:4" x14ac:dyDescent="0.25">
      <c r="A127" s="99" t="s">
        <v>596</v>
      </c>
      <c r="B127" s="100" t="s">
        <v>595</v>
      </c>
      <c r="C127" s="733" t="s">
        <v>766</v>
      </c>
      <c r="D127" s="733">
        <v>3</v>
      </c>
    </row>
    <row r="128" spans="1:4" x14ac:dyDescent="0.25">
      <c r="A128" s="99" t="s">
        <v>599</v>
      </c>
      <c r="B128" s="100" t="s">
        <v>598</v>
      </c>
      <c r="C128" s="733" t="s">
        <v>766</v>
      </c>
      <c r="D128" s="733">
        <v>3</v>
      </c>
    </row>
    <row r="129" spans="1:4" x14ac:dyDescent="0.25">
      <c r="A129" s="99" t="s">
        <v>600</v>
      </c>
      <c r="B129" s="100">
        <v>505502</v>
      </c>
      <c r="C129" s="733" t="s">
        <v>766</v>
      </c>
      <c r="D129" s="733">
        <v>3</v>
      </c>
    </row>
    <row r="130" spans="1:4" x14ac:dyDescent="0.25">
      <c r="A130" s="99" t="s">
        <v>602</v>
      </c>
      <c r="B130" s="100" t="s">
        <v>601</v>
      </c>
      <c r="C130" s="733" t="s">
        <v>766</v>
      </c>
      <c r="D130" s="733">
        <v>3</v>
      </c>
    </row>
    <row r="131" spans="1:4" x14ac:dyDescent="0.25">
      <c r="A131" s="99" t="s">
        <v>604</v>
      </c>
      <c r="B131" s="100" t="s">
        <v>603</v>
      </c>
      <c r="C131" s="733" t="s">
        <v>766</v>
      </c>
      <c r="D131" s="733">
        <v>3</v>
      </c>
    </row>
    <row r="132" spans="1:4" x14ac:dyDescent="0.25">
      <c r="A132" s="99" t="s">
        <v>606</v>
      </c>
      <c r="B132" s="100" t="s">
        <v>605</v>
      </c>
      <c r="C132" s="733" t="s">
        <v>766</v>
      </c>
      <c r="D132" s="733">
        <v>3</v>
      </c>
    </row>
    <row r="133" spans="1:4" x14ac:dyDescent="0.25">
      <c r="A133" s="99" t="s">
        <v>608</v>
      </c>
      <c r="B133" s="100" t="s">
        <v>607</v>
      </c>
      <c r="C133" s="733" t="s">
        <v>766</v>
      </c>
      <c r="D133" s="733">
        <v>3</v>
      </c>
    </row>
    <row r="134" spans="1:4" x14ac:dyDescent="0.25">
      <c r="A134" s="99" t="s">
        <v>610</v>
      </c>
      <c r="B134" s="100" t="s">
        <v>609</v>
      </c>
      <c r="C134" s="733" t="s">
        <v>766</v>
      </c>
      <c r="D134" s="733">
        <v>3</v>
      </c>
    </row>
    <row r="135" spans="1:4" x14ac:dyDescent="0.25">
      <c r="A135" s="99" t="s">
        <v>612</v>
      </c>
      <c r="B135" s="100" t="s">
        <v>611</v>
      </c>
      <c r="C135" s="733" t="s">
        <v>766</v>
      </c>
      <c r="D135" s="733">
        <v>3</v>
      </c>
    </row>
    <row r="136" spans="1:4" x14ac:dyDescent="0.25">
      <c r="A136" s="99" t="s">
        <v>614</v>
      </c>
      <c r="B136" s="100" t="s">
        <v>613</v>
      </c>
      <c r="C136" s="733" t="s">
        <v>766</v>
      </c>
      <c r="D136" s="733">
        <v>3</v>
      </c>
    </row>
    <row r="137" spans="1:4" x14ac:dyDescent="0.25">
      <c r="A137" s="99" t="s">
        <v>616</v>
      </c>
      <c r="B137" s="100" t="s">
        <v>615</v>
      </c>
      <c r="C137" s="733" t="s">
        <v>766</v>
      </c>
      <c r="D137" s="733">
        <v>3</v>
      </c>
    </row>
    <row r="138" spans="1:4" x14ac:dyDescent="0.25">
      <c r="A138" s="99" t="s">
        <v>618</v>
      </c>
      <c r="B138" s="100" t="s">
        <v>617</v>
      </c>
      <c r="C138" s="733" t="s">
        <v>766</v>
      </c>
      <c r="D138" s="733">
        <v>3</v>
      </c>
    </row>
    <row r="139" spans="1:4" x14ac:dyDescent="0.25">
      <c r="A139" s="99" t="s">
        <v>620</v>
      </c>
      <c r="B139" s="100" t="s">
        <v>619</v>
      </c>
      <c r="C139" s="733" t="s">
        <v>766</v>
      </c>
      <c r="D139" s="733">
        <v>3</v>
      </c>
    </row>
    <row r="140" spans="1:4" x14ac:dyDescent="0.25">
      <c r="A140" s="99" t="s">
        <v>152</v>
      </c>
      <c r="B140" s="100">
        <v>4178</v>
      </c>
      <c r="C140" s="733">
        <v>0</v>
      </c>
      <c r="D140" s="733">
        <v>0</v>
      </c>
    </row>
    <row r="141" spans="1:4" x14ac:dyDescent="0.25">
      <c r="A141" s="99" t="s">
        <v>131</v>
      </c>
      <c r="B141" s="100">
        <v>3158</v>
      </c>
      <c r="C141" s="733" t="s">
        <v>850</v>
      </c>
      <c r="D141" s="733">
        <v>1</v>
      </c>
    </row>
    <row r="142" spans="1:4" x14ac:dyDescent="0.25">
      <c r="A142" s="99" t="s">
        <v>105</v>
      </c>
      <c r="B142" s="100">
        <v>2016</v>
      </c>
      <c r="C142" s="733" t="s">
        <v>850</v>
      </c>
      <c r="D142" s="733">
        <v>1</v>
      </c>
    </row>
    <row r="143" spans="1:4" x14ac:dyDescent="0.25">
      <c r="A143" s="99" t="s">
        <v>622</v>
      </c>
      <c r="B143" s="100" t="s">
        <v>621</v>
      </c>
      <c r="C143" s="733" t="s">
        <v>766</v>
      </c>
      <c r="D143" s="733">
        <v>3</v>
      </c>
    </row>
    <row r="144" spans="1:4" x14ac:dyDescent="0.25">
      <c r="A144" s="99" t="s">
        <v>626</v>
      </c>
      <c r="B144" s="100" t="s">
        <v>625</v>
      </c>
      <c r="C144" s="733" t="s">
        <v>766</v>
      </c>
      <c r="D144" s="733">
        <v>3</v>
      </c>
    </row>
    <row r="145" spans="1:4" x14ac:dyDescent="0.25">
      <c r="A145" s="99" t="s">
        <v>628</v>
      </c>
      <c r="B145" s="100" t="s">
        <v>627</v>
      </c>
      <c r="C145" s="733" t="s">
        <v>766</v>
      </c>
      <c r="D145" s="733">
        <v>3</v>
      </c>
    </row>
    <row r="146" spans="1:4" x14ac:dyDescent="0.25">
      <c r="A146" s="99" t="s">
        <v>630</v>
      </c>
      <c r="B146" s="100" t="s">
        <v>629</v>
      </c>
      <c r="C146" s="733" t="s">
        <v>766</v>
      </c>
      <c r="D146" s="733">
        <v>3</v>
      </c>
    </row>
    <row r="147" spans="1:4" x14ac:dyDescent="0.25">
      <c r="A147" s="99" t="s">
        <v>103</v>
      </c>
      <c r="B147" s="100">
        <v>2013</v>
      </c>
      <c r="C147" s="733" t="s">
        <v>850</v>
      </c>
      <c r="D147" s="733">
        <v>1</v>
      </c>
    </row>
    <row r="148" spans="1:4" x14ac:dyDescent="0.25">
      <c r="A148" s="99" t="s">
        <v>631</v>
      </c>
      <c r="B148" s="100">
        <v>206106</v>
      </c>
      <c r="C148" s="733" t="s">
        <v>766</v>
      </c>
      <c r="D148" s="733">
        <v>3</v>
      </c>
    </row>
    <row r="149" spans="1:4" x14ac:dyDescent="0.25">
      <c r="A149" s="99" t="s">
        <v>633</v>
      </c>
      <c r="B149" s="100" t="s">
        <v>632</v>
      </c>
      <c r="C149" s="733" t="s">
        <v>766</v>
      </c>
      <c r="D149" s="733">
        <v>3</v>
      </c>
    </row>
    <row r="150" spans="1:4" x14ac:dyDescent="0.25">
      <c r="A150" s="99" t="s">
        <v>635</v>
      </c>
      <c r="B150" s="100" t="s">
        <v>634</v>
      </c>
      <c r="C150" s="733" t="s">
        <v>766</v>
      </c>
      <c r="D150" s="733">
        <v>3</v>
      </c>
    </row>
    <row r="151" spans="1:4" x14ac:dyDescent="0.25">
      <c r="A151" s="99" t="s">
        <v>81</v>
      </c>
      <c r="B151" s="100">
        <v>2457</v>
      </c>
      <c r="C151" s="733" t="s">
        <v>806</v>
      </c>
      <c r="D151" s="733">
        <v>0</v>
      </c>
    </row>
    <row r="152" spans="1:4" x14ac:dyDescent="0.25">
      <c r="A152" s="99" t="s">
        <v>100</v>
      </c>
      <c r="B152" s="100">
        <v>2010</v>
      </c>
      <c r="C152" s="733" t="s">
        <v>850</v>
      </c>
      <c r="D152" s="733">
        <v>1</v>
      </c>
    </row>
    <row r="153" spans="1:4" x14ac:dyDescent="0.25">
      <c r="A153" s="99" t="s">
        <v>94</v>
      </c>
      <c r="B153" s="100">
        <v>2002</v>
      </c>
      <c r="C153" s="733" t="s">
        <v>850</v>
      </c>
      <c r="D153" s="733">
        <v>1</v>
      </c>
    </row>
    <row r="154" spans="1:4" x14ac:dyDescent="0.25">
      <c r="A154" s="99" t="s">
        <v>113</v>
      </c>
      <c r="B154" s="100">
        <v>2024</v>
      </c>
      <c r="C154" s="733" t="s">
        <v>850</v>
      </c>
      <c r="D154" s="733">
        <v>1</v>
      </c>
    </row>
    <row r="155" spans="1:4" x14ac:dyDescent="0.25">
      <c r="A155" s="99" t="s">
        <v>139</v>
      </c>
      <c r="B155" s="100">
        <v>3544</v>
      </c>
      <c r="C155" s="733" t="s">
        <v>850</v>
      </c>
      <c r="D155" s="733">
        <v>1</v>
      </c>
    </row>
    <row r="156" spans="1:4" x14ac:dyDescent="0.25">
      <c r="A156" s="99" t="s">
        <v>462</v>
      </c>
      <c r="B156" s="100">
        <v>1008</v>
      </c>
      <c r="C156" s="733" t="s">
        <v>767</v>
      </c>
      <c r="D156" s="733">
        <v>2</v>
      </c>
    </row>
    <row r="157" spans="1:4" x14ac:dyDescent="0.25">
      <c r="A157" s="99" t="s">
        <v>637</v>
      </c>
      <c r="B157" s="100" t="s">
        <v>636</v>
      </c>
      <c r="C157" s="733" t="s">
        <v>766</v>
      </c>
      <c r="D157" s="733">
        <v>3</v>
      </c>
    </row>
    <row r="158" spans="1:4" x14ac:dyDescent="0.25">
      <c r="A158" s="99" t="s">
        <v>96</v>
      </c>
      <c r="B158" s="100">
        <v>2006</v>
      </c>
      <c r="C158" s="733" t="s">
        <v>850</v>
      </c>
      <c r="D158" s="733">
        <v>1</v>
      </c>
    </row>
    <row r="159" spans="1:4" x14ac:dyDescent="0.25">
      <c r="A159" s="99" t="s">
        <v>714</v>
      </c>
      <c r="B159" s="100" t="s">
        <v>713</v>
      </c>
      <c r="C159" s="733" t="s">
        <v>766</v>
      </c>
      <c r="D159" s="733">
        <v>3</v>
      </c>
    </row>
    <row r="160" spans="1:4" x14ac:dyDescent="0.25">
      <c r="A160" s="99" t="s">
        <v>639</v>
      </c>
      <c r="B160" s="100" t="s">
        <v>638</v>
      </c>
      <c r="C160" s="733" t="s">
        <v>766</v>
      </c>
      <c r="D160" s="733">
        <v>3</v>
      </c>
    </row>
    <row r="161" spans="1:4" x14ac:dyDescent="0.25">
      <c r="A161" s="92" t="s">
        <v>340</v>
      </c>
      <c r="B161" s="1220">
        <v>7026</v>
      </c>
      <c r="C161" s="1278">
        <v>0</v>
      </c>
      <c r="D161" s="733">
        <v>0</v>
      </c>
    </row>
    <row r="162" spans="1:4" x14ac:dyDescent="0.25">
      <c r="A162" s="99" t="s">
        <v>640</v>
      </c>
      <c r="B162" s="100">
        <v>206134</v>
      </c>
      <c r="C162" s="733" t="s">
        <v>766</v>
      </c>
      <c r="D162" s="733">
        <v>3</v>
      </c>
    </row>
    <row r="163" spans="1:4" x14ac:dyDescent="0.25">
      <c r="A163" s="99" t="s">
        <v>642</v>
      </c>
      <c r="B163" s="100" t="s">
        <v>641</v>
      </c>
      <c r="C163" s="733" t="s">
        <v>766</v>
      </c>
      <c r="D163" s="733">
        <v>3</v>
      </c>
    </row>
    <row r="164" spans="1:4" x14ac:dyDescent="0.25">
      <c r="A164" s="92" t="s">
        <v>1328</v>
      </c>
      <c r="B164" s="1220">
        <v>7029</v>
      </c>
      <c r="C164" s="1278">
        <v>0</v>
      </c>
      <c r="D164" s="733">
        <v>0</v>
      </c>
    </row>
    <row r="165" spans="1:4" x14ac:dyDescent="0.25">
      <c r="A165" s="99" t="s">
        <v>643</v>
      </c>
      <c r="B165" s="100">
        <v>206109</v>
      </c>
      <c r="C165" s="733" t="s">
        <v>766</v>
      </c>
      <c r="D165" s="733">
        <v>3</v>
      </c>
    </row>
    <row r="166" spans="1:4" x14ac:dyDescent="0.25">
      <c r="A166" s="99" t="s">
        <v>111</v>
      </c>
      <c r="B166" s="100">
        <v>2022</v>
      </c>
      <c r="C166" s="733" t="s">
        <v>850</v>
      </c>
      <c r="D166" s="733">
        <v>1</v>
      </c>
    </row>
    <row r="167" spans="1:4" x14ac:dyDescent="0.25">
      <c r="A167" s="99" t="s">
        <v>99</v>
      </c>
      <c r="B167" s="100">
        <v>2009</v>
      </c>
      <c r="C167" s="733">
        <v>0</v>
      </c>
      <c r="D167" s="733">
        <v>0</v>
      </c>
    </row>
    <row r="168" spans="1:4" x14ac:dyDescent="0.25">
      <c r="A168" s="99" t="s">
        <v>156</v>
      </c>
      <c r="B168" s="100">
        <v>6905</v>
      </c>
      <c r="C168" s="733">
        <v>0</v>
      </c>
      <c r="D168" s="733">
        <v>0</v>
      </c>
    </row>
    <row r="169" spans="1:4" x14ac:dyDescent="0.25">
      <c r="A169" s="99" t="s">
        <v>129</v>
      </c>
      <c r="B169" s="100">
        <v>2522</v>
      </c>
      <c r="C169" s="733">
        <v>0</v>
      </c>
      <c r="D169" s="733">
        <v>0</v>
      </c>
    </row>
    <row r="170" spans="1:4" x14ac:dyDescent="0.25">
      <c r="A170" s="99" t="s">
        <v>644</v>
      </c>
      <c r="B170" s="100">
        <v>206110</v>
      </c>
      <c r="C170" s="733" t="s">
        <v>766</v>
      </c>
      <c r="D170" s="733">
        <v>3</v>
      </c>
    </row>
    <row r="171" spans="1:4" x14ac:dyDescent="0.25">
      <c r="A171" s="99" t="s">
        <v>146</v>
      </c>
      <c r="B171" s="100">
        <v>4006</v>
      </c>
      <c r="C171" s="733">
        <v>0</v>
      </c>
      <c r="D171" s="733">
        <v>0</v>
      </c>
    </row>
    <row r="172" spans="1:4" x14ac:dyDescent="0.25">
      <c r="A172" s="99" t="s">
        <v>653</v>
      </c>
      <c r="B172" s="100" t="s">
        <v>652</v>
      </c>
      <c r="C172" s="733" t="s">
        <v>914</v>
      </c>
      <c r="D172" s="733">
        <v>4</v>
      </c>
    </row>
    <row r="173" spans="1:4" x14ac:dyDescent="0.25">
      <c r="A173" s="99" t="s">
        <v>646</v>
      </c>
      <c r="B173" s="100" t="s">
        <v>645</v>
      </c>
      <c r="C173" s="733" t="s">
        <v>766</v>
      </c>
      <c r="D173" s="733">
        <v>3</v>
      </c>
    </row>
    <row r="174" spans="1:4" x14ac:dyDescent="0.25">
      <c r="A174" s="99" t="s">
        <v>648</v>
      </c>
      <c r="B174" s="100" t="s">
        <v>647</v>
      </c>
      <c r="C174" s="733" t="s">
        <v>766</v>
      </c>
      <c r="D174" s="733">
        <v>3</v>
      </c>
    </row>
    <row r="175" spans="1:4" x14ac:dyDescent="0.25">
      <c r="A175" s="99" t="s">
        <v>650</v>
      </c>
      <c r="B175" s="100" t="s">
        <v>649</v>
      </c>
      <c r="C175" s="733" t="s">
        <v>914</v>
      </c>
      <c r="D175" s="733">
        <v>4</v>
      </c>
    </row>
    <row r="176" spans="1:4" x14ac:dyDescent="0.25">
      <c r="A176" s="99" t="s">
        <v>651</v>
      </c>
      <c r="B176" s="100">
        <v>509197</v>
      </c>
      <c r="C176" s="733" t="s">
        <v>766</v>
      </c>
      <c r="D176" s="733">
        <v>3</v>
      </c>
    </row>
    <row r="177" spans="1:4" x14ac:dyDescent="0.25">
      <c r="A177" s="99" t="s">
        <v>91</v>
      </c>
      <c r="B177" s="100">
        <v>4182</v>
      </c>
      <c r="C177" s="733" t="s">
        <v>806</v>
      </c>
      <c r="D177" s="733">
        <v>0</v>
      </c>
    </row>
    <row r="178" spans="1:4" x14ac:dyDescent="0.25">
      <c r="A178" s="99" t="s">
        <v>463</v>
      </c>
      <c r="B178" s="100">
        <v>1005</v>
      </c>
      <c r="C178" s="733" t="s">
        <v>767</v>
      </c>
      <c r="D178" s="733">
        <v>2</v>
      </c>
    </row>
    <row r="179" spans="1:4" x14ac:dyDescent="0.25">
      <c r="A179" s="99" t="s">
        <v>655</v>
      </c>
      <c r="B179" s="100" t="s">
        <v>654</v>
      </c>
      <c r="C179" s="733" t="s">
        <v>914</v>
      </c>
      <c r="D179" s="733">
        <v>4</v>
      </c>
    </row>
    <row r="180" spans="1:4" x14ac:dyDescent="0.25">
      <c r="A180" s="99" t="s">
        <v>75</v>
      </c>
      <c r="B180" s="100">
        <v>2436</v>
      </c>
      <c r="C180" s="733">
        <v>0</v>
      </c>
      <c r="D180" s="733">
        <v>0</v>
      </c>
    </row>
    <row r="181" spans="1:4" x14ac:dyDescent="0.25">
      <c r="A181" s="99" t="s">
        <v>656</v>
      </c>
      <c r="B181" s="100">
        <v>206117</v>
      </c>
      <c r="C181" s="733" t="s">
        <v>914</v>
      </c>
      <c r="D181" s="733">
        <v>4</v>
      </c>
    </row>
    <row r="182" spans="1:4" x14ac:dyDescent="0.25">
      <c r="A182" s="99" t="s">
        <v>80</v>
      </c>
      <c r="B182" s="100">
        <v>2452</v>
      </c>
      <c r="C182" s="733" t="s">
        <v>806</v>
      </c>
      <c r="D182" s="733">
        <v>1</v>
      </c>
    </row>
    <row r="183" spans="1:4" x14ac:dyDescent="0.25">
      <c r="A183" s="99" t="s">
        <v>657</v>
      </c>
      <c r="B183" s="100">
        <v>206141</v>
      </c>
      <c r="C183" s="733" t="s">
        <v>766</v>
      </c>
      <c r="D183" s="733">
        <v>3</v>
      </c>
    </row>
    <row r="184" spans="1:4" x14ac:dyDescent="0.25">
      <c r="A184" s="99" t="s">
        <v>88</v>
      </c>
      <c r="B184" s="100">
        <v>2627</v>
      </c>
      <c r="C184" s="733" t="s">
        <v>806</v>
      </c>
      <c r="D184" s="733">
        <v>0</v>
      </c>
    </row>
    <row r="185" spans="1:4" x14ac:dyDescent="0.25">
      <c r="A185" s="99" t="s">
        <v>92</v>
      </c>
      <c r="B185" s="100">
        <v>5406</v>
      </c>
      <c r="C185" s="733" t="s">
        <v>806</v>
      </c>
      <c r="D185" s="733">
        <v>0</v>
      </c>
    </row>
    <row r="186" spans="1:4" x14ac:dyDescent="0.25">
      <c r="A186" s="99" t="s">
        <v>145</v>
      </c>
      <c r="B186" s="100">
        <v>4005</v>
      </c>
      <c r="C186" s="733">
        <v>0</v>
      </c>
      <c r="D186" s="733">
        <v>0</v>
      </c>
    </row>
    <row r="187" spans="1:4" x14ac:dyDescent="0.25">
      <c r="A187" s="99" t="s">
        <v>158</v>
      </c>
      <c r="B187" s="100">
        <v>2028</v>
      </c>
      <c r="C187" s="733" t="s">
        <v>850</v>
      </c>
      <c r="D187" s="733">
        <v>1</v>
      </c>
    </row>
    <row r="188" spans="1:4" x14ac:dyDescent="0.25">
      <c r="A188" s="99" t="s">
        <v>659</v>
      </c>
      <c r="B188" s="100" t="s">
        <v>658</v>
      </c>
      <c r="C188" s="733" t="s">
        <v>914</v>
      </c>
      <c r="D188" s="733">
        <v>4</v>
      </c>
    </row>
    <row r="189" spans="1:4" x14ac:dyDescent="0.25">
      <c r="A189" s="99" t="s">
        <v>86</v>
      </c>
      <c r="B189" s="100">
        <v>2473</v>
      </c>
      <c r="C189" s="733" t="s">
        <v>806</v>
      </c>
      <c r="D189" s="733">
        <v>1</v>
      </c>
    </row>
    <row r="190" spans="1:4" x14ac:dyDescent="0.25">
      <c r="A190" s="99" t="s">
        <v>126</v>
      </c>
      <c r="B190" s="100">
        <v>2471</v>
      </c>
      <c r="C190" s="733">
        <v>0</v>
      </c>
      <c r="D190" s="733">
        <v>0</v>
      </c>
    </row>
    <row r="191" spans="1:4" x14ac:dyDescent="0.25">
      <c r="A191" s="99" t="s">
        <v>663</v>
      </c>
      <c r="B191" s="100">
        <v>258406</v>
      </c>
      <c r="C191" s="733" t="s">
        <v>914</v>
      </c>
      <c r="D191" s="733">
        <v>4</v>
      </c>
    </row>
    <row r="192" spans="1:4" x14ac:dyDescent="0.25">
      <c r="A192" s="99" t="s">
        <v>662</v>
      </c>
      <c r="B192" s="100">
        <v>258408</v>
      </c>
      <c r="C192" s="733" t="s">
        <v>914</v>
      </c>
      <c r="D192" s="733">
        <v>4</v>
      </c>
    </row>
    <row r="193" spans="1:4" x14ac:dyDescent="0.25">
      <c r="A193" s="99" t="s">
        <v>664</v>
      </c>
      <c r="B193" s="100">
        <v>2751454</v>
      </c>
      <c r="C193" s="733" t="s">
        <v>914</v>
      </c>
      <c r="D193" s="733">
        <v>4</v>
      </c>
    </row>
    <row r="194" spans="1:4" x14ac:dyDescent="0.25">
      <c r="A194" s="99" t="s">
        <v>69</v>
      </c>
      <c r="B194" s="100">
        <v>2003</v>
      </c>
      <c r="C194" s="733" t="s">
        <v>806</v>
      </c>
      <c r="D194" s="733">
        <v>1</v>
      </c>
    </row>
    <row r="195" spans="1:4" x14ac:dyDescent="0.25">
      <c r="A195" s="99" t="s">
        <v>106</v>
      </c>
      <c r="B195" s="100">
        <v>2017</v>
      </c>
      <c r="C195" s="733">
        <v>0</v>
      </c>
      <c r="D195" s="733">
        <v>0</v>
      </c>
    </row>
    <row r="196" spans="1:4" x14ac:dyDescent="0.25">
      <c r="A196" s="99" t="s">
        <v>73</v>
      </c>
      <c r="B196" s="100">
        <v>2424</v>
      </c>
      <c r="C196" s="733" t="s">
        <v>806</v>
      </c>
      <c r="D196" s="733">
        <v>0</v>
      </c>
    </row>
    <row r="197" spans="1:4" x14ac:dyDescent="0.25">
      <c r="A197" s="99" t="s">
        <v>666</v>
      </c>
      <c r="B197" s="100" t="s">
        <v>665</v>
      </c>
      <c r="C197" s="733" t="s">
        <v>914</v>
      </c>
      <c r="D197" s="733">
        <v>4</v>
      </c>
    </row>
    <row r="198" spans="1:4" x14ac:dyDescent="0.25">
      <c r="A198" s="99" t="s">
        <v>667</v>
      </c>
      <c r="B198" s="100">
        <v>206146</v>
      </c>
      <c r="C198" s="733" t="s">
        <v>914</v>
      </c>
      <c r="D198" s="733">
        <v>4</v>
      </c>
    </row>
    <row r="199" spans="1:4" x14ac:dyDescent="0.25">
      <c r="A199" s="99" t="s">
        <v>76</v>
      </c>
      <c r="B199" s="100">
        <v>2439</v>
      </c>
      <c r="C199" s="733">
        <v>0</v>
      </c>
      <c r="D199" s="733">
        <v>0</v>
      </c>
    </row>
    <row r="200" spans="1:4" x14ac:dyDescent="0.25">
      <c r="A200" s="99" t="s">
        <v>117</v>
      </c>
      <c r="B200" s="100">
        <v>2440</v>
      </c>
      <c r="C200" s="733">
        <v>0</v>
      </c>
      <c r="D200" s="733">
        <v>0</v>
      </c>
    </row>
    <row r="201" spans="1:4" x14ac:dyDescent="0.25">
      <c r="A201" s="99" t="s">
        <v>669</v>
      </c>
      <c r="B201" s="100" t="s">
        <v>668</v>
      </c>
      <c r="C201" s="733" t="s">
        <v>914</v>
      </c>
      <c r="D201" s="733">
        <v>4</v>
      </c>
    </row>
    <row r="202" spans="1:4" x14ac:dyDescent="0.25">
      <c r="A202" s="99" t="s">
        <v>84</v>
      </c>
      <c r="B202" s="100">
        <v>2462</v>
      </c>
      <c r="C202" s="733" t="s">
        <v>806</v>
      </c>
      <c r="D202" s="733">
        <v>1</v>
      </c>
    </row>
    <row r="203" spans="1:4" x14ac:dyDescent="0.25">
      <c r="A203" s="99" t="s">
        <v>122</v>
      </c>
      <c r="B203" s="100">
        <v>2463</v>
      </c>
      <c r="C203" s="733">
        <v>0</v>
      </c>
      <c r="D203" s="733">
        <v>0</v>
      </c>
    </row>
    <row r="204" spans="1:4" x14ac:dyDescent="0.25">
      <c r="A204" s="99" t="s">
        <v>87</v>
      </c>
      <c r="B204" s="100">
        <v>2505</v>
      </c>
      <c r="C204" s="733" t="s">
        <v>806</v>
      </c>
      <c r="D204" s="733">
        <v>1</v>
      </c>
    </row>
    <row r="205" spans="1:4" x14ac:dyDescent="0.25">
      <c r="A205" s="99" t="s">
        <v>109</v>
      </c>
      <c r="B205" s="100">
        <v>2020</v>
      </c>
      <c r="C205" s="733" t="s">
        <v>850</v>
      </c>
      <c r="D205" s="733">
        <v>1</v>
      </c>
    </row>
    <row r="206" spans="1:4" x14ac:dyDescent="0.25">
      <c r="A206" s="99" t="s">
        <v>82</v>
      </c>
      <c r="B206" s="100">
        <v>2458</v>
      </c>
      <c r="C206" s="733" t="s">
        <v>806</v>
      </c>
      <c r="D206" s="733">
        <v>0</v>
      </c>
    </row>
    <row r="207" spans="1:4" x14ac:dyDescent="0.25">
      <c r="A207" s="99" t="s">
        <v>68</v>
      </c>
      <c r="B207" s="100">
        <v>2001</v>
      </c>
      <c r="C207" s="733" t="s">
        <v>806</v>
      </c>
      <c r="D207" s="733">
        <v>1</v>
      </c>
    </row>
    <row r="208" spans="1:4" x14ac:dyDescent="0.25">
      <c r="A208" s="99" t="s">
        <v>716</v>
      </c>
      <c r="B208" s="100" t="s">
        <v>715</v>
      </c>
      <c r="C208" s="733" t="s">
        <v>766</v>
      </c>
      <c r="D208" s="733">
        <v>3</v>
      </c>
    </row>
    <row r="209" spans="1:4" x14ac:dyDescent="0.25">
      <c r="A209" s="99" t="s">
        <v>74</v>
      </c>
      <c r="B209" s="100">
        <v>2429</v>
      </c>
      <c r="C209" s="733" t="s">
        <v>806</v>
      </c>
      <c r="D209" s="733">
        <v>1</v>
      </c>
    </row>
    <row r="210" spans="1:4" x14ac:dyDescent="0.25">
      <c r="A210" s="99" t="s">
        <v>670</v>
      </c>
      <c r="B210" s="100">
        <v>2534321</v>
      </c>
      <c r="C210" s="733" t="s">
        <v>914</v>
      </c>
      <c r="D210" s="733">
        <v>4</v>
      </c>
    </row>
    <row r="211" spans="1:4" x14ac:dyDescent="0.25">
      <c r="A211" s="99" t="s">
        <v>153</v>
      </c>
      <c r="B211" s="100">
        <v>4607</v>
      </c>
      <c r="C211" s="733">
        <v>0</v>
      </c>
      <c r="D211" s="733">
        <v>0</v>
      </c>
    </row>
    <row r="212" spans="1:4" x14ac:dyDescent="0.25">
      <c r="A212" s="99" t="s">
        <v>672</v>
      </c>
      <c r="B212" s="100" t="s">
        <v>671</v>
      </c>
      <c r="C212" s="733" t="s">
        <v>914</v>
      </c>
      <c r="D212" s="733">
        <v>4</v>
      </c>
    </row>
    <row r="213" spans="1:4" x14ac:dyDescent="0.25">
      <c r="A213" s="99" t="s">
        <v>712</v>
      </c>
      <c r="B213" s="100" t="s">
        <v>711</v>
      </c>
      <c r="C213" s="733" t="s">
        <v>766</v>
      </c>
      <c r="D213" s="733">
        <v>3</v>
      </c>
    </row>
    <row r="214" spans="1:4" x14ac:dyDescent="0.25">
      <c r="A214" s="99" t="s">
        <v>78</v>
      </c>
      <c r="B214" s="100">
        <v>2444</v>
      </c>
      <c r="C214" s="733" t="s">
        <v>806</v>
      </c>
      <c r="D214" s="733">
        <v>1</v>
      </c>
    </row>
    <row r="215" spans="1:4" x14ac:dyDescent="0.25">
      <c r="A215" s="99" t="s">
        <v>90</v>
      </c>
      <c r="B215" s="100">
        <v>5209</v>
      </c>
      <c r="C215" s="733" t="s">
        <v>806</v>
      </c>
      <c r="D215" s="733">
        <v>0</v>
      </c>
    </row>
    <row r="216" spans="1:4" x14ac:dyDescent="0.25">
      <c r="A216" s="99" t="s">
        <v>674</v>
      </c>
      <c r="B216" s="100" t="s">
        <v>673</v>
      </c>
      <c r="C216" s="733" t="s">
        <v>766</v>
      </c>
      <c r="D216" s="733">
        <v>3</v>
      </c>
    </row>
    <row r="217" spans="1:4" x14ac:dyDescent="0.25">
      <c r="A217" s="99" t="s">
        <v>676</v>
      </c>
      <c r="B217" s="100" t="s">
        <v>675</v>
      </c>
      <c r="C217" s="733" t="s">
        <v>766</v>
      </c>
      <c r="D217" s="733">
        <v>3</v>
      </c>
    </row>
    <row r="218" spans="1:4" x14ac:dyDescent="0.25">
      <c r="A218" s="99" t="s">
        <v>678</v>
      </c>
      <c r="B218" s="100" t="s">
        <v>677</v>
      </c>
      <c r="C218" s="733" t="s">
        <v>914</v>
      </c>
      <c r="D218" s="733">
        <v>4</v>
      </c>
    </row>
    <row r="219" spans="1:4" x14ac:dyDescent="0.25">
      <c r="A219" s="99" t="s">
        <v>85</v>
      </c>
      <c r="B219" s="100">
        <v>2469</v>
      </c>
      <c r="C219" s="733" t="s">
        <v>806</v>
      </c>
      <c r="D219" s="733">
        <v>0</v>
      </c>
    </row>
    <row r="220" spans="1:4" x14ac:dyDescent="0.25">
      <c r="A220" s="99" t="s">
        <v>680</v>
      </c>
      <c r="B220" s="100" t="s">
        <v>679</v>
      </c>
      <c r="C220" s="733" t="s">
        <v>914</v>
      </c>
      <c r="D220" s="733">
        <v>4</v>
      </c>
    </row>
    <row r="221" spans="1:4" x14ac:dyDescent="0.25">
      <c r="A221" s="99" t="s">
        <v>682</v>
      </c>
      <c r="B221" s="100" t="s">
        <v>681</v>
      </c>
      <c r="C221" s="733" t="s">
        <v>766</v>
      </c>
      <c r="D221" s="733">
        <v>3</v>
      </c>
    </row>
    <row r="222" spans="1:4" x14ac:dyDescent="0.25">
      <c r="A222" s="99" t="s">
        <v>124</v>
      </c>
      <c r="B222" s="100">
        <v>2466</v>
      </c>
      <c r="C222" s="733">
        <v>0</v>
      </c>
      <c r="D222" s="733">
        <v>0</v>
      </c>
    </row>
    <row r="223" spans="1:4" x14ac:dyDescent="0.25">
      <c r="A223" s="99" t="s">
        <v>138</v>
      </c>
      <c r="B223" s="100">
        <v>3543</v>
      </c>
      <c r="C223" s="733" t="s">
        <v>850</v>
      </c>
      <c r="D223" s="733">
        <v>1</v>
      </c>
    </row>
    <row r="224" spans="1:4" x14ac:dyDescent="0.25">
      <c r="A224" s="99" t="s">
        <v>684</v>
      </c>
      <c r="B224" s="100" t="s">
        <v>683</v>
      </c>
      <c r="C224" s="733" t="s">
        <v>766</v>
      </c>
      <c r="D224" s="733">
        <v>3</v>
      </c>
    </row>
    <row r="225" spans="1:4" x14ac:dyDescent="0.25">
      <c r="A225" s="92" t="s">
        <v>1329</v>
      </c>
      <c r="B225" s="1220">
        <v>7027</v>
      </c>
      <c r="C225" s="1278">
        <v>0</v>
      </c>
      <c r="D225" s="733">
        <v>0</v>
      </c>
    </row>
    <row r="226" spans="1:4" x14ac:dyDescent="0.25">
      <c r="A226" s="92" t="s">
        <v>343</v>
      </c>
      <c r="B226" s="1220">
        <v>7025</v>
      </c>
      <c r="C226" s="1278">
        <v>0</v>
      </c>
      <c r="D226" s="733">
        <v>0</v>
      </c>
    </row>
    <row r="227" spans="1:4" x14ac:dyDescent="0.25">
      <c r="A227" s="99" t="s">
        <v>686</v>
      </c>
      <c r="B227" s="100" t="s">
        <v>685</v>
      </c>
      <c r="C227" s="733" t="s">
        <v>766</v>
      </c>
      <c r="D227" s="733">
        <v>3</v>
      </c>
    </row>
    <row r="228" spans="1:4" x14ac:dyDescent="0.25">
      <c r="A228" s="99" t="s">
        <v>134</v>
      </c>
      <c r="B228" s="100">
        <v>3531</v>
      </c>
      <c r="C228" s="733">
        <v>0</v>
      </c>
      <c r="D228" s="733">
        <v>0</v>
      </c>
    </row>
    <row r="229" spans="1:4" x14ac:dyDescent="0.25">
      <c r="A229" s="92" t="s">
        <v>1330</v>
      </c>
      <c r="B229" s="1220">
        <v>7024</v>
      </c>
      <c r="C229" s="1278">
        <v>0</v>
      </c>
      <c r="D229" s="733">
        <v>0</v>
      </c>
    </row>
    <row r="230" spans="1:4" x14ac:dyDescent="0.25">
      <c r="A230" s="99" t="s">
        <v>89</v>
      </c>
      <c r="B230" s="100">
        <v>3526</v>
      </c>
      <c r="C230" s="733" t="s">
        <v>806</v>
      </c>
      <c r="D230" s="733">
        <v>1</v>
      </c>
    </row>
    <row r="231" spans="1:4" x14ac:dyDescent="0.25">
      <c r="A231" s="99" t="s">
        <v>136</v>
      </c>
      <c r="B231" s="100">
        <v>3535</v>
      </c>
      <c r="C231" s="733">
        <v>0</v>
      </c>
      <c r="D231" s="733">
        <v>0</v>
      </c>
    </row>
    <row r="232" spans="1:4" x14ac:dyDescent="0.25">
      <c r="A232" s="99" t="s">
        <v>98</v>
      </c>
      <c r="B232" s="100">
        <v>2008</v>
      </c>
      <c r="C232" s="733">
        <v>0</v>
      </c>
      <c r="D232" s="733">
        <v>0</v>
      </c>
    </row>
    <row r="233" spans="1:4" x14ac:dyDescent="0.25">
      <c r="A233" s="99" t="s">
        <v>137</v>
      </c>
      <c r="B233" s="100">
        <v>3542</v>
      </c>
      <c r="C233" s="733">
        <v>0</v>
      </c>
      <c r="D233" s="733">
        <v>0</v>
      </c>
    </row>
    <row r="234" spans="1:4" x14ac:dyDescent="0.25">
      <c r="A234" s="99" t="s">
        <v>687</v>
      </c>
      <c r="B234" s="100">
        <v>206154</v>
      </c>
      <c r="C234" s="733" t="s">
        <v>766</v>
      </c>
      <c r="D234" s="733">
        <v>3</v>
      </c>
    </row>
    <row r="235" spans="1:4" x14ac:dyDescent="0.25">
      <c r="A235" s="92" t="s">
        <v>1331</v>
      </c>
      <c r="B235" s="1220">
        <v>7021</v>
      </c>
      <c r="C235" s="1278">
        <v>0</v>
      </c>
      <c r="D235" s="733">
        <v>0</v>
      </c>
    </row>
    <row r="236" spans="1:4" x14ac:dyDescent="0.25">
      <c r="A236" s="99" t="s">
        <v>132</v>
      </c>
      <c r="B236" s="100">
        <v>3528</v>
      </c>
      <c r="C236" s="733" t="s">
        <v>850</v>
      </c>
      <c r="D236" s="733">
        <v>1</v>
      </c>
    </row>
    <row r="237" spans="1:4" x14ac:dyDescent="0.25">
      <c r="A237" s="99" t="s">
        <v>114</v>
      </c>
      <c r="B237" s="100">
        <v>2025</v>
      </c>
      <c r="C237" s="733">
        <v>0</v>
      </c>
      <c r="D237" s="733">
        <v>0</v>
      </c>
    </row>
    <row r="238" spans="1:4" x14ac:dyDescent="0.25">
      <c r="A238" s="99" t="s">
        <v>135</v>
      </c>
      <c r="B238" s="100">
        <v>3532</v>
      </c>
      <c r="C238" s="733">
        <v>0</v>
      </c>
      <c r="D238" s="733">
        <v>0</v>
      </c>
    </row>
    <row r="239" spans="1:4" x14ac:dyDescent="0.25">
      <c r="A239" s="99" t="s">
        <v>464</v>
      </c>
      <c r="B239" s="100">
        <v>1010</v>
      </c>
      <c r="C239" s="733" t="s">
        <v>767</v>
      </c>
      <c r="D239" s="733">
        <v>2</v>
      </c>
    </row>
    <row r="240" spans="1:4" x14ac:dyDescent="0.25">
      <c r="A240" s="99" t="s">
        <v>689</v>
      </c>
      <c r="B240" s="100" t="s">
        <v>688</v>
      </c>
      <c r="C240" s="733" t="s">
        <v>766</v>
      </c>
      <c r="D240" s="733">
        <v>3</v>
      </c>
    </row>
    <row r="241" spans="1:4" x14ac:dyDescent="0.25">
      <c r="A241" s="99" t="s">
        <v>690</v>
      </c>
      <c r="B241" s="100">
        <v>2751455</v>
      </c>
      <c r="C241" s="733" t="s">
        <v>914</v>
      </c>
      <c r="D241" s="733">
        <v>4</v>
      </c>
    </row>
    <row r="242" spans="1:4" x14ac:dyDescent="0.25">
      <c r="A242" s="99" t="s">
        <v>93</v>
      </c>
      <c r="B242" s="100">
        <v>4177</v>
      </c>
      <c r="C242" s="733" t="s">
        <v>806</v>
      </c>
      <c r="D242" s="733">
        <v>1</v>
      </c>
    </row>
    <row r="243" spans="1:4" x14ac:dyDescent="0.25">
      <c r="A243" s="99" t="s">
        <v>692</v>
      </c>
      <c r="B243" s="100" t="s">
        <v>691</v>
      </c>
      <c r="C243" s="733" t="s">
        <v>766</v>
      </c>
      <c r="D243" s="733">
        <v>3</v>
      </c>
    </row>
    <row r="244" spans="1:4" x14ac:dyDescent="0.25">
      <c r="A244" s="99" t="s">
        <v>693</v>
      </c>
      <c r="B244" s="100">
        <v>206103</v>
      </c>
      <c r="C244" s="733" t="s">
        <v>914</v>
      </c>
      <c r="D244" s="733">
        <v>4</v>
      </c>
    </row>
    <row r="245" spans="1:4" x14ac:dyDescent="0.25">
      <c r="A245" s="99" t="s">
        <v>694</v>
      </c>
      <c r="B245" s="100">
        <v>2614882</v>
      </c>
      <c r="C245" s="733" t="s">
        <v>914</v>
      </c>
      <c r="D245" s="733">
        <v>4</v>
      </c>
    </row>
    <row r="246" spans="1:4" x14ac:dyDescent="0.25">
      <c r="A246" s="99" t="s">
        <v>696</v>
      </c>
      <c r="B246" s="100" t="s">
        <v>695</v>
      </c>
      <c r="C246" s="733" t="s">
        <v>914</v>
      </c>
      <c r="D246" s="733">
        <v>4</v>
      </c>
    </row>
    <row r="247" spans="1:4" x14ac:dyDescent="0.25">
      <c r="A247" s="99" t="s">
        <v>661</v>
      </c>
      <c r="B247" s="100" t="s">
        <v>660</v>
      </c>
      <c r="C247" s="733" t="s">
        <v>766</v>
      </c>
      <c r="D247" s="733">
        <v>3</v>
      </c>
    </row>
    <row r="248" spans="1:4" x14ac:dyDescent="0.25">
      <c r="A248" s="99" t="s">
        <v>698</v>
      </c>
      <c r="B248" s="100" t="s">
        <v>697</v>
      </c>
      <c r="C248" s="733" t="s">
        <v>914</v>
      </c>
      <c r="D248" s="733">
        <v>4</v>
      </c>
    </row>
    <row r="249" spans="1:4" x14ac:dyDescent="0.25">
      <c r="A249" s="99" t="s">
        <v>699</v>
      </c>
      <c r="B249" s="100">
        <v>2498864</v>
      </c>
      <c r="C249" s="733" t="s">
        <v>914</v>
      </c>
      <c r="D249" s="733">
        <v>4</v>
      </c>
    </row>
    <row r="250" spans="1:4" x14ac:dyDescent="0.25">
      <c r="A250" s="99" t="s">
        <v>701</v>
      </c>
      <c r="B250" s="100" t="s">
        <v>700</v>
      </c>
      <c r="C250" s="733" t="s">
        <v>766</v>
      </c>
      <c r="D250" s="733">
        <v>3</v>
      </c>
    </row>
    <row r="251" spans="1:4" x14ac:dyDescent="0.25">
      <c r="A251" s="99" t="s">
        <v>702</v>
      </c>
      <c r="B251" s="100">
        <v>258424</v>
      </c>
      <c r="C251" s="733" t="s">
        <v>914</v>
      </c>
      <c r="D251" s="733">
        <v>4</v>
      </c>
    </row>
    <row r="252" spans="1:4" x14ac:dyDescent="0.25">
      <c r="A252" s="99" t="s">
        <v>149</v>
      </c>
      <c r="B252" s="100">
        <v>4010</v>
      </c>
      <c r="C252" s="733">
        <v>0</v>
      </c>
      <c r="D252" s="733">
        <v>0</v>
      </c>
    </row>
    <row r="253" spans="1:4" x14ac:dyDescent="0.25">
      <c r="A253" s="99" t="s">
        <v>140</v>
      </c>
      <c r="B253" s="100">
        <v>3546</v>
      </c>
      <c r="C253" s="733" t="s">
        <v>850</v>
      </c>
      <c r="D253" s="733">
        <v>1</v>
      </c>
    </row>
    <row r="254" spans="1:4" x14ac:dyDescent="0.25">
      <c r="A254" s="99" t="s">
        <v>465</v>
      </c>
      <c r="B254" s="100">
        <v>1009</v>
      </c>
      <c r="C254" s="733" t="s">
        <v>767</v>
      </c>
      <c r="D254" s="733">
        <v>2</v>
      </c>
    </row>
    <row r="255" spans="1:4" x14ac:dyDescent="0.25">
      <c r="A255" s="99" t="s">
        <v>133</v>
      </c>
      <c r="B255" s="100">
        <v>3530</v>
      </c>
      <c r="C255" s="733" t="s">
        <v>850</v>
      </c>
      <c r="D255" s="733">
        <v>1</v>
      </c>
    </row>
    <row r="256" spans="1:4" x14ac:dyDescent="0.25">
      <c r="A256" s="99" t="s">
        <v>154</v>
      </c>
      <c r="B256" s="100">
        <v>5412</v>
      </c>
      <c r="C256" s="733">
        <v>0</v>
      </c>
      <c r="D256" s="733">
        <v>0</v>
      </c>
    </row>
    <row r="257" spans="1:4" x14ac:dyDescent="0.25">
      <c r="A257" s="99" t="s">
        <v>704</v>
      </c>
      <c r="B257" s="100" t="s">
        <v>703</v>
      </c>
      <c r="C257" s="13" t="s">
        <v>914</v>
      </c>
      <c r="D257" s="1276">
        <v>4</v>
      </c>
    </row>
    <row r="258" spans="1:4" x14ac:dyDescent="0.25">
      <c r="A258" s="99" t="s">
        <v>706</v>
      </c>
      <c r="B258" s="100" t="s">
        <v>705</v>
      </c>
      <c r="C258" s="13" t="s">
        <v>766</v>
      </c>
      <c r="D258" s="1276">
        <v>3</v>
      </c>
    </row>
    <row r="259" spans="1:4" x14ac:dyDescent="0.25">
      <c r="A259" s="99" t="s">
        <v>466</v>
      </c>
      <c r="B259" s="100">
        <v>1015</v>
      </c>
      <c r="C259" s="13" t="s">
        <v>767</v>
      </c>
      <c r="D259" s="1276">
        <v>2</v>
      </c>
    </row>
    <row r="260" spans="1:4" x14ac:dyDescent="0.25">
      <c r="A260" s="99" t="s">
        <v>708</v>
      </c>
      <c r="B260" s="100" t="s">
        <v>707</v>
      </c>
      <c r="C260" s="13" t="s">
        <v>914</v>
      </c>
      <c r="D260" s="1276">
        <v>4</v>
      </c>
    </row>
    <row r="261" spans="1:4" x14ac:dyDescent="0.25">
      <c r="A261" s="99" t="s">
        <v>709</v>
      </c>
      <c r="B261" s="100">
        <v>2568273</v>
      </c>
      <c r="C261" s="13" t="s">
        <v>914</v>
      </c>
      <c r="D261" s="1276">
        <v>4</v>
      </c>
    </row>
    <row r="262" spans="1:4" x14ac:dyDescent="0.25">
      <c r="A262" s="99" t="s">
        <v>710</v>
      </c>
      <c r="B262" s="100">
        <v>509204</v>
      </c>
      <c r="C262" s="13" t="s">
        <v>914</v>
      </c>
      <c r="D262" s="1276">
        <v>4</v>
      </c>
    </row>
    <row r="263" spans="1:4" x14ac:dyDescent="0.25">
      <c r="A263" s="99" t="s">
        <v>83</v>
      </c>
      <c r="B263" s="100">
        <v>2459</v>
      </c>
      <c r="C263" s="13" t="s">
        <v>806</v>
      </c>
      <c r="D263" s="1276">
        <v>0</v>
      </c>
    </row>
    <row r="264" spans="1:4" x14ac:dyDescent="0.25">
      <c r="A264" s="99" t="s">
        <v>97</v>
      </c>
      <c r="B264" s="100">
        <v>2007</v>
      </c>
      <c r="C264" s="13" t="s">
        <v>850</v>
      </c>
      <c r="D264" s="1276">
        <v>1</v>
      </c>
    </row>
    <row r="265" spans="1:4" x14ac:dyDescent="0.25">
      <c r="A265" s="99" t="s">
        <v>141</v>
      </c>
      <c r="B265" s="100">
        <v>4000</v>
      </c>
      <c r="C265" s="13" t="s">
        <v>850</v>
      </c>
      <c r="D265" s="1276">
        <v>1</v>
      </c>
    </row>
  </sheetData>
  <sheetProtection algorithmName="SHA-512" hashValue="FZFKfJXmr3KsCf0Jm3/lo1C9nWnNaUxgk1aowMDoZFv+pzV+3oNqXBxN6kyqqCceq4C+aVDpCpQ7jVdJgQ+Bjw==" saltValue="nhjdnmjg6kLDq4ihjZN3DA==" spinCount="100000" sheet="1" objects="1" scenarios="1" autoFilter="0"/>
  <autoFilter ref="A6:D265" xr:uid="{C369A296-2817-486A-B6F9-9ECCAAB2AEB0}"/>
  <sortState xmlns:xlrd2="http://schemas.microsoft.com/office/spreadsheetml/2017/richdata2" ref="A7:D265">
    <sortCondition ref="A7:A265"/>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4AEB2-B2A5-485E-8BD8-BFAD560790C3}">
  <sheetPr codeName="Sheet14">
    <tabColor rgb="FF7030A0"/>
  </sheetPr>
  <dimension ref="A1:AE24"/>
  <sheetViews>
    <sheetView topLeftCell="Q3" workbookViewId="0">
      <selection activeCell="AD8" sqref="AD8:AD15"/>
    </sheetView>
  </sheetViews>
  <sheetFormatPr defaultColWidth="9.109375" defaultRowHeight="14.4" x14ac:dyDescent="0.25"/>
  <cols>
    <col min="1" max="1" width="9.109375" style="1224"/>
    <col min="2" max="2" width="36.33203125" style="1223" bestFit="1" customWidth="1"/>
    <col min="3" max="3" width="19.88671875" style="1223" customWidth="1"/>
    <col min="4" max="4" width="11.6640625" style="1224" customWidth="1"/>
    <col min="5" max="6" width="9.109375" style="1224"/>
    <col min="7" max="7" width="11.33203125" style="1224" customWidth="1"/>
    <col min="8" max="8" width="11.33203125" style="1223" customWidth="1"/>
    <col min="9" max="13" width="9.109375" style="1223"/>
    <col min="14" max="14" width="11.109375" style="1223" customWidth="1"/>
    <col min="15" max="15" width="15.33203125" style="1224" customWidth="1"/>
    <col min="16" max="16" width="14.44140625" style="1223" customWidth="1"/>
    <col min="17" max="17" width="1.88671875" style="1223" customWidth="1"/>
    <col min="18" max="18" width="11.6640625" style="1223" customWidth="1"/>
    <col min="19" max="19" width="10.44140625" style="1223" customWidth="1"/>
    <col min="20" max="21" width="15.6640625" style="1223" customWidth="1"/>
    <col min="22" max="22" width="14" style="1224" customWidth="1"/>
    <col min="23" max="23" width="13.33203125" style="1223" customWidth="1"/>
    <col min="24" max="24" width="14" style="1223" customWidth="1"/>
    <col min="25" max="25" width="16" style="1223" customWidth="1"/>
    <col min="26" max="26" width="11.5546875" style="1223" bestFit="1" customWidth="1"/>
    <col min="27" max="27" width="11.5546875" style="1223" customWidth="1"/>
    <col min="28" max="28" width="12" style="1223" customWidth="1"/>
    <col min="29" max="29" width="16.6640625" style="1223" customWidth="1"/>
    <col min="30" max="30" width="14.33203125" style="1223" bestFit="1" customWidth="1"/>
    <col min="31" max="31" width="21.44140625" style="1223" customWidth="1"/>
    <col min="32" max="16384" width="9.109375" style="1223"/>
  </cols>
  <sheetData>
    <row r="1" spans="1:31" ht="20.399999999999999" thickBot="1" x14ac:dyDescent="0.3">
      <c r="B1" s="1513" t="s">
        <v>311</v>
      </c>
      <c r="C1" s="1513"/>
      <c r="D1" s="1513"/>
      <c r="E1" s="1513"/>
      <c r="F1" s="1513"/>
      <c r="G1" s="1513"/>
      <c r="H1" s="1513"/>
      <c r="I1" s="1513"/>
      <c r="J1" s="1513"/>
      <c r="K1" s="1513"/>
      <c r="L1" s="1513"/>
      <c r="M1" s="1513"/>
      <c r="N1" s="1513"/>
      <c r="O1" s="1513"/>
      <c r="P1" s="1513"/>
    </row>
    <row r="2" spans="1:31" ht="15" thickTop="1" x14ac:dyDescent="0.25"/>
    <row r="3" spans="1:31" x14ac:dyDescent="0.25">
      <c r="B3" s="1223" t="s">
        <v>312</v>
      </c>
    </row>
    <row r="4" spans="1:31" ht="15" thickBot="1" x14ac:dyDescent="0.3">
      <c r="B4" s="1225" t="s">
        <v>313</v>
      </c>
    </row>
    <row r="5" spans="1:31" ht="15" thickBot="1" x14ac:dyDescent="0.3">
      <c r="B5" s="1226" t="s">
        <v>314</v>
      </c>
      <c r="J5" s="1514" t="s">
        <v>315</v>
      </c>
      <c r="K5" s="1515"/>
      <c r="L5" s="1515"/>
      <c r="M5" s="1515"/>
      <c r="N5" s="1516"/>
    </row>
    <row r="6" spans="1:31" ht="30" customHeight="1" x14ac:dyDescent="0.25">
      <c r="E6" s="1517" t="s">
        <v>316</v>
      </c>
      <c r="F6" s="1518"/>
      <c r="G6" s="1519"/>
      <c r="H6" s="1517" t="s">
        <v>317</v>
      </c>
      <c r="I6" s="1519"/>
      <c r="J6" s="1515" t="s">
        <v>318</v>
      </c>
      <c r="K6" s="1516"/>
      <c r="L6" s="1514" t="s">
        <v>319</v>
      </c>
      <c r="M6" s="1516"/>
      <c r="N6" s="1227"/>
      <c r="R6" s="1512" t="s">
        <v>320</v>
      </c>
      <c r="S6" s="1512"/>
    </row>
    <row r="7" spans="1:31" ht="72.599999999999994" thickBot="1" x14ac:dyDescent="0.3">
      <c r="A7" s="1224" t="s">
        <v>321</v>
      </c>
      <c r="B7" s="1228" t="s">
        <v>322</v>
      </c>
      <c r="C7" s="1229" t="s">
        <v>7</v>
      </c>
      <c r="D7" s="1312" t="s">
        <v>323</v>
      </c>
      <c r="E7" s="1317" t="s">
        <v>324</v>
      </c>
      <c r="F7" s="1299" t="s">
        <v>325</v>
      </c>
      <c r="G7" s="1318" t="s">
        <v>326</v>
      </c>
      <c r="H7" s="1234" t="s">
        <v>324</v>
      </c>
      <c r="I7" s="1233" t="s">
        <v>325</v>
      </c>
      <c r="J7" s="1235" t="s">
        <v>324</v>
      </c>
      <c r="K7" s="1233" t="s">
        <v>325</v>
      </c>
      <c r="L7" s="1234" t="s">
        <v>324</v>
      </c>
      <c r="M7" s="1233" t="s">
        <v>325</v>
      </c>
      <c r="N7" s="1236" t="s">
        <v>327</v>
      </c>
      <c r="O7" s="1302" t="s">
        <v>328</v>
      </c>
      <c r="P7" s="1232" t="s">
        <v>329</v>
      </c>
      <c r="R7" s="1273" t="s">
        <v>324</v>
      </c>
      <c r="S7" s="1273" t="s">
        <v>325</v>
      </c>
      <c r="T7" s="1269" t="s">
        <v>330</v>
      </c>
      <c r="U7" s="1365" t="s">
        <v>331</v>
      </c>
      <c r="V7" s="1366" t="s">
        <v>332</v>
      </c>
      <c r="W7" s="1366" t="s">
        <v>333</v>
      </c>
      <c r="X7" s="1307" t="s">
        <v>334</v>
      </c>
      <c r="Y7" s="1282" t="s">
        <v>335</v>
      </c>
      <c r="Z7" s="1282" t="s">
        <v>336</v>
      </c>
      <c r="AA7" s="1282" t="s">
        <v>337</v>
      </c>
      <c r="AB7" s="1232" t="s">
        <v>338</v>
      </c>
      <c r="AC7" s="1232" t="s">
        <v>339</v>
      </c>
    </row>
    <row r="8" spans="1:31" x14ac:dyDescent="0.25">
      <c r="A8" s="1224">
        <v>7026</v>
      </c>
      <c r="B8" s="1283" t="s">
        <v>340</v>
      </c>
      <c r="C8" s="1284" t="s">
        <v>67</v>
      </c>
      <c r="D8" s="1313">
        <v>16173</v>
      </c>
      <c r="E8" s="1319">
        <v>88</v>
      </c>
      <c r="F8" s="1320">
        <v>11</v>
      </c>
      <c r="G8" s="1321"/>
      <c r="H8" s="1253">
        <v>88</v>
      </c>
      <c r="I8" s="1255">
        <v>11</v>
      </c>
      <c r="J8" s="1256">
        <v>78.42</v>
      </c>
      <c r="K8" s="1257">
        <v>8.68</v>
      </c>
      <c r="L8" s="1253"/>
      <c r="M8" s="1255"/>
      <c r="N8" s="1258">
        <f t="shared" ref="N8:N15" si="0">SUM(J8:M8)</f>
        <v>87.1</v>
      </c>
      <c r="O8" s="1303">
        <f t="shared" ref="O8:O13" si="1">IF(+N8-SUM(H8:I8)&lt;0,+N8-SUM(H8:I8),0)</f>
        <v>-11.900000000000006</v>
      </c>
      <c r="P8" s="1254">
        <f t="shared" ref="P8:P13" si="2">IF(+N8-SUM(H8:I8)&lt;0,0,N8-SUM(H8:I8))</f>
        <v>0</v>
      </c>
      <c r="Q8" s="1225"/>
      <c r="R8" s="1271">
        <f>(E8*(5/12))+(H8*(7/12))</f>
        <v>88</v>
      </c>
      <c r="S8" s="1271">
        <f>(F8*(5/12))+(I8*(7/12))</f>
        <v>11</v>
      </c>
      <c r="T8" s="1270">
        <v>990000</v>
      </c>
      <c r="U8" s="1270"/>
      <c r="V8" s="1270">
        <f>J8*D8</f>
        <v>1268286.6599999999</v>
      </c>
      <c r="W8" s="1285">
        <f>K8*D8</f>
        <v>140381.63999999998</v>
      </c>
      <c r="X8" s="1308">
        <f t="shared" ref="X8:X13" si="3">-+O8*D8</f>
        <v>192458.7000000001</v>
      </c>
      <c r="Y8" s="1285">
        <v>200546.64</v>
      </c>
      <c r="Z8" s="1285">
        <v>65340</v>
      </c>
      <c r="AA8" s="1285"/>
      <c r="AB8" s="1254"/>
      <c r="AC8" s="1259">
        <f t="shared" ref="AC8:AC13" si="4">SUM(T8:AB8)</f>
        <v>2857013.6400000006</v>
      </c>
      <c r="AD8" s="1336">
        <f>T8+U8+Y8+Z8+AA8+V8+W8</f>
        <v>2664554.94</v>
      </c>
      <c r="AE8" s="1293">
        <f>Z8/660</f>
        <v>99</v>
      </c>
    </row>
    <row r="9" spans="1:31" x14ac:dyDescent="0.25">
      <c r="A9" s="1224">
        <v>7027</v>
      </c>
      <c r="B9" s="1286" t="s">
        <v>341</v>
      </c>
      <c r="C9" s="1251" t="s">
        <v>231</v>
      </c>
      <c r="D9" s="1313">
        <v>10670</v>
      </c>
      <c r="E9" s="1319">
        <v>114</v>
      </c>
      <c r="F9" s="1320">
        <v>36</v>
      </c>
      <c r="G9" s="1321"/>
      <c r="H9" s="1253">
        <v>119</v>
      </c>
      <c r="I9" s="1255">
        <v>36</v>
      </c>
      <c r="J9" s="1256">
        <v>91</v>
      </c>
      <c r="K9" s="1257">
        <v>46.72000000000002</v>
      </c>
      <c r="L9" s="1253"/>
      <c r="M9" s="1255"/>
      <c r="N9" s="1258">
        <f t="shared" si="0"/>
        <v>137.72000000000003</v>
      </c>
      <c r="O9" s="1303">
        <f t="shared" si="1"/>
        <v>-17.279999999999973</v>
      </c>
      <c r="P9" s="1254">
        <f t="shared" si="2"/>
        <v>0</v>
      </c>
      <c r="Q9" s="1225"/>
      <c r="R9" s="1271">
        <f t="shared" ref="R9:R15" si="5">(E9*(5/12))+(H9*(7/12))</f>
        <v>116.91666666666667</v>
      </c>
      <c r="S9" s="1271">
        <f t="shared" ref="S9:S15" si="6">(F9*(5/12))+(I9*(7/12))</f>
        <v>36</v>
      </c>
      <c r="T9" s="1270">
        <v>1529166.6666666667</v>
      </c>
      <c r="U9" s="1270"/>
      <c r="V9" s="1270">
        <f t="shared" ref="V9:V13" si="7">J9*D9</f>
        <v>970970</v>
      </c>
      <c r="W9" s="1285">
        <f t="shared" ref="W9:W13" si="8">K9*D9</f>
        <v>498502.4000000002</v>
      </c>
      <c r="X9" s="1308">
        <f t="shared" si="3"/>
        <v>184377.59999999971</v>
      </c>
      <c r="Y9" s="1285">
        <v>34223.440000000002</v>
      </c>
      <c r="Z9" s="1287">
        <v>100925</v>
      </c>
      <c r="AA9" s="1287"/>
      <c r="AB9" s="1254"/>
      <c r="AC9" s="1259">
        <f t="shared" si="4"/>
        <v>3318165.1066666669</v>
      </c>
      <c r="AD9" s="1336">
        <f t="shared" ref="AD9:AD13" si="9">T9+U9+Y9+Z9+AA9+V9+W9</f>
        <v>3133787.5066666668</v>
      </c>
      <c r="AE9" s="1293">
        <f t="shared" ref="AE9:AE15" si="10">Z9/660</f>
        <v>152.91666666666666</v>
      </c>
    </row>
    <row r="10" spans="1:31" x14ac:dyDescent="0.25">
      <c r="A10" s="1224">
        <v>7027</v>
      </c>
      <c r="B10" s="1286" t="s">
        <v>342</v>
      </c>
      <c r="C10" s="1251"/>
      <c r="D10" s="1313">
        <v>19530</v>
      </c>
      <c r="E10" s="1319">
        <v>12</v>
      </c>
      <c r="F10" s="1320"/>
      <c r="G10" s="1321"/>
      <c r="H10" s="1253">
        <v>12</v>
      </c>
      <c r="I10" s="1255">
        <v>0</v>
      </c>
      <c r="J10" s="1256"/>
      <c r="K10" s="1257"/>
      <c r="L10" s="1253"/>
      <c r="M10" s="1255"/>
      <c r="N10" s="1258">
        <f t="shared" si="0"/>
        <v>0</v>
      </c>
      <c r="O10" s="1303">
        <f t="shared" si="1"/>
        <v>-12</v>
      </c>
      <c r="P10" s="1254">
        <f t="shared" si="2"/>
        <v>0</v>
      </c>
      <c r="Q10" s="1225"/>
      <c r="R10" s="1271">
        <f t="shared" si="5"/>
        <v>12</v>
      </c>
      <c r="S10" s="1271">
        <f t="shared" si="6"/>
        <v>0</v>
      </c>
      <c r="T10" s="1270">
        <v>120000</v>
      </c>
      <c r="U10" s="1270">
        <f>-+O10*D10</f>
        <v>234360</v>
      </c>
      <c r="V10" s="1270">
        <f t="shared" si="7"/>
        <v>0</v>
      </c>
      <c r="W10" s="1285">
        <f t="shared" si="8"/>
        <v>0</v>
      </c>
      <c r="X10" s="1308"/>
      <c r="Y10" s="1285"/>
      <c r="Z10" s="1287">
        <v>7920</v>
      </c>
      <c r="AA10" s="1287"/>
      <c r="AB10" s="1254"/>
      <c r="AC10" s="1259">
        <f t="shared" si="4"/>
        <v>362280</v>
      </c>
      <c r="AD10" s="1336">
        <f t="shared" si="9"/>
        <v>362280</v>
      </c>
      <c r="AE10" s="1293">
        <f t="shared" si="10"/>
        <v>12</v>
      </c>
    </row>
    <row r="11" spans="1:31" x14ac:dyDescent="0.25">
      <c r="A11" s="1224">
        <v>7025</v>
      </c>
      <c r="B11" s="1250" t="s">
        <v>343</v>
      </c>
      <c r="C11" s="1251" t="s">
        <v>231</v>
      </c>
      <c r="D11" s="1313">
        <v>6605</v>
      </c>
      <c r="E11" s="1319">
        <v>145</v>
      </c>
      <c r="F11" s="1320"/>
      <c r="G11" s="1321"/>
      <c r="H11" s="1253">
        <v>145</v>
      </c>
      <c r="I11" s="1255">
        <v>0</v>
      </c>
      <c r="J11" s="1256">
        <v>111.82000000000004</v>
      </c>
      <c r="K11" s="1257">
        <v>1</v>
      </c>
      <c r="L11" s="1253"/>
      <c r="M11" s="1255"/>
      <c r="N11" s="1258">
        <f t="shared" si="0"/>
        <v>112.82000000000004</v>
      </c>
      <c r="O11" s="1303">
        <f t="shared" si="1"/>
        <v>-32.179999999999964</v>
      </c>
      <c r="P11" s="1254">
        <f t="shared" si="2"/>
        <v>0</v>
      </c>
      <c r="Q11" s="1225"/>
      <c r="R11" s="1271">
        <f t="shared" si="5"/>
        <v>145</v>
      </c>
      <c r="S11" s="1271">
        <f t="shared" si="6"/>
        <v>0</v>
      </c>
      <c r="T11" s="1270">
        <v>1450000</v>
      </c>
      <c r="U11" s="1270"/>
      <c r="V11" s="1270">
        <f t="shared" si="7"/>
        <v>738571.10000000021</v>
      </c>
      <c r="W11" s="1285">
        <f t="shared" si="8"/>
        <v>6605</v>
      </c>
      <c r="X11" s="1308">
        <f t="shared" si="3"/>
        <v>212548.89999999976</v>
      </c>
      <c r="Y11" s="1285">
        <v>48305.66</v>
      </c>
      <c r="Z11" s="1287">
        <v>95700</v>
      </c>
      <c r="AA11" s="1287"/>
      <c r="AB11" s="1254"/>
      <c r="AC11" s="1259">
        <f t="shared" si="4"/>
        <v>2551730.66</v>
      </c>
      <c r="AD11" s="1336">
        <f t="shared" si="9"/>
        <v>2339181.7600000002</v>
      </c>
      <c r="AE11" s="1293">
        <f t="shared" si="10"/>
        <v>145</v>
      </c>
    </row>
    <row r="12" spans="1:31" x14ac:dyDescent="0.25">
      <c r="A12" s="1224">
        <v>7024</v>
      </c>
      <c r="B12" s="1250" t="s">
        <v>344</v>
      </c>
      <c r="C12" s="1251" t="s">
        <v>345</v>
      </c>
      <c r="D12" s="1313">
        <v>11178</v>
      </c>
      <c r="E12" s="1319">
        <v>140</v>
      </c>
      <c r="F12" s="1320"/>
      <c r="G12" s="1321"/>
      <c r="H12" s="1253">
        <v>145</v>
      </c>
      <c r="I12" s="1255">
        <v>0</v>
      </c>
      <c r="J12" s="1256">
        <v>128.40000000000003</v>
      </c>
      <c r="K12" s="1257">
        <v>0</v>
      </c>
      <c r="L12" s="1253"/>
      <c r="M12" s="1255"/>
      <c r="N12" s="1258">
        <f t="shared" si="0"/>
        <v>128.40000000000003</v>
      </c>
      <c r="O12" s="1303">
        <f t="shared" si="1"/>
        <v>-16.599999999999966</v>
      </c>
      <c r="P12" s="1254">
        <f t="shared" si="2"/>
        <v>0</v>
      </c>
      <c r="Q12" s="1225"/>
      <c r="R12" s="1271">
        <f t="shared" si="5"/>
        <v>142.91666666666669</v>
      </c>
      <c r="S12" s="1271">
        <f t="shared" si="6"/>
        <v>0</v>
      </c>
      <c r="T12" s="1270">
        <v>1429166.6666666665</v>
      </c>
      <c r="U12" s="1270"/>
      <c r="V12" s="1270">
        <f t="shared" si="7"/>
        <v>1435255.2000000004</v>
      </c>
      <c r="W12" s="1285">
        <f t="shared" si="8"/>
        <v>0</v>
      </c>
      <c r="X12" s="1308">
        <f t="shared" si="3"/>
        <v>185554.79999999961</v>
      </c>
      <c r="Y12" s="1285">
        <v>158430.34</v>
      </c>
      <c r="Z12" s="1287">
        <v>94325</v>
      </c>
      <c r="AA12" s="1287"/>
      <c r="AB12" s="1254"/>
      <c r="AC12" s="1259">
        <f t="shared" si="4"/>
        <v>3302732.0066666668</v>
      </c>
      <c r="AD12" s="1336">
        <f t="shared" si="9"/>
        <v>3117177.206666667</v>
      </c>
      <c r="AE12" s="1293">
        <f t="shared" si="10"/>
        <v>142.91666666666666</v>
      </c>
    </row>
    <row r="13" spans="1:31" x14ac:dyDescent="0.25">
      <c r="A13" s="1224">
        <v>7021</v>
      </c>
      <c r="B13" s="1250" t="s">
        <v>346</v>
      </c>
      <c r="C13" s="1251" t="s">
        <v>231</v>
      </c>
      <c r="D13" s="1313">
        <v>9145</v>
      </c>
      <c r="E13" s="1319">
        <v>151</v>
      </c>
      <c r="F13" s="1320">
        <v>54</v>
      </c>
      <c r="G13" s="1321"/>
      <c r="H13" s="1253">
        <v>151</v>
      </c>
      <c r="I13" s="1255">
        <v>54</v>
      </c>
      <c r="J13" s="1256">
        <v>140</v>
      </c>
      <c r="K13" s="1257">
        <v>63</v>
      </c>
      <c r="L13" s="1253"/>
      <c r="M13" s="1255"/>
      <c r="N13" s="1258">
        <f t="shared" si="0"/>
        <v>203</v>
      </c>
      <c r="O13" s="1303">
        <f t="shared" si="1"/>
        <v>-2</v>
      </c>
      <c r="P13" s="1254">
        <f t="shared" si="2"/>
        <v>0</v>
      </c>
      <c r="Q13" s="1225"/>
      <c r="R13" s="1271">
        <f t="shared" si="5"/>
        <v>151</v>
      </c>
      <c r="S13" s="1271">
        <f t="shared" si="6"/>
        <v>54</v>
      </c>
      <c r="T13" s="1270">
        <v>2050000</v>
      </c>
      <c r="U13" s="1270"/>
      <c r="V13" s="1270">
        <f t="shared" si="7"/>
        <v>1280300</v>
      </c>
      <c r="W13" s="1285">
        <f t="shared" si="8"/>
        <v>576135</v>
      </c>
      <c r="X13" s="1308">
        <f t="shared" si="3"/>
        <v>18290</v>
      </c>
      <c r="Y13" s="1285">
        <v>139299.12</v>
      </c>
      <c r="Z13" s="1287">
        <v>135300</v>
      </c>
      <c r="AA13" s="1287">
        <v>94219</v>
      </c>
      <c r="AB13" s="1254"/>
      <c r="AC13" s="1259">
        <f t="shared" si="4"/>
        <v>4293543.12</v>
      </c>
      <c r="AD13" s="1336">
        <f t="shared" si="9"/>
        <v>4275253.12</v>
      </c>
      <c r="AE13" s="1293">
        <f t="shared" si="10"/>
        <v>205</v>
      </c>
    </row>
    <row r="14" spans="1:31" x14ac:dyDescent="0.25">
      <c r="B14" s="1250"/>
      <c r="C14" s="1251"/>
      <c r="D14" s="1313"/>
      <c r="E14" s="1319"/>
      <c r="F14" s="1320"/>
      <c r="G14" s="1321"/>
      <c r="H14" s="1253"/>
      <c r="I14" s="1255"/>
      <c r="J14" s="1256"/>
      <c r="K14" s="1257"/>
      <c r="L14" s="1253"/>
      <c r="M14" s="1255"/>
      <c r="N14" s="1258">
        <f t="shared" si="0"/>
        <v>0</v>
      </c>
      <c r="O14" s="1303"/>
      <c r="P14" s="1254"/>
      <c r="Q14" s="1225"/>
      <c r="R14" s="1271">
        <f t="shared" si="5"/>
        <v>0</v>
      </c>
      <c r="S14" s="1271">
        <f t="shared" si="6"/>
        <v>0</v>
      </c>
      <c r="T14" s="1270"/>
      <c r="U14" s="1270"/>
      <c r="V14" s="1270"/>
      <c r="W14" s="1285"/>
      <c r="X14" s="1308"/>
      <c r="Y14" s="1285"/>
      <c r="Z14" s="1287"/>
      <c r="AA14" s="1287"/>
      <c r="AB14" s="1254"/>
      <c r="AC14" s="1259"/>
    </row>
    <row r="15" spans="1:31" ht="15" thickBot="1" x14ac:dyDescent="0.3">
      <c r="A15" s="1224">
        <v>7029</v>
      </c>
      <c r="B15" s="1237" t="s">
        <v>347</v>
      </c>
      <c r="C15" s="1238" t="s">
        <v>231</v>
      </c>
      <c r="D15" s="1314">
        <v>18021</v>
      </c>
      <c r="E15" s="1322">
        <v>110</v>
      </c>
      <c r="F15" s="1323"/>
      <c r="G15" s="1324"/>
      <c r="H15" s="1240">
        <v>110</v>
      </c>
      <c r="I15" s="1242">
        <v>0</v>
      </c>
      <c r="J15" s="1243">
        <v>75.200000000000017</v>
      </c>
      <c r="K15" s="1244">
        <v>0</v>
      </c>
      <c r="L15" s="1240"/>
      <c r="M15" s="1242"/>
      <c r="N15" s="1245">
        <f t="shared" si="0"/>
        <v>75.200000000000017</v>
      </c>
      <c r="O15" s="1303">
        <f>IF(+N15-SUM(H15:I15)&lt;0,+N15-SUM(H15:I15),0)</f>
        <v>-34.799999999999983</v>
      </c>
      <c r="P15" s="1241">
        <f>IF(+N15-SUM(H15:I15)&lt;0,0,N15-SUM(H15:I15))</f>
        <v>0</v>
      </c>
      <c r="Q15" s="1226"/>
      <c r="R15" s="1271">
        <f t="shared" si="5"/>
        <v>110</v>
      </c>
      <c r="S15" s="1271">
        <f t="shared" si="6"/>
        <v>0</v>
      </c>
      <c r="T15" s="1270">
        <v>1100000</v>
      </c>
      <c r="U15" s="1270"/>
      <c r="V15" s="1270">
        <f>J15*D15</f>
        <v>1355179.2000000004</v>
      </c>
      <c r="W15" s="1285">
        <f>K15*D15</f>
        <v>0</v>
      </c>
      <c r="X15" s="1308">
        <f>-+O15*D15</f>
        <v>627130.7999999997</v>
      </c>
      <c r="Y15" s="1285">
        <v>39654.639999999999</v>
      </c>
      <c r="Z15" s="1287">
        <v>72600</v>
      </c>
      <c r="AA15" s="1287"/>
      <c r="AB15" s="1241"/>
      <c r="AC15" s="1249">
        <f>SUM(T15:AB15)</f>
        <v>3194564.64</v>
      </c>
      <c r="AD15" s="1336">
        <f>T15+U15+Y15+Z15+AA15+V15+W15</f>
        <v>2567433.8400000003</v>
      </c>
      <c r="AE15" s="1293">
        <f t="shared" si="10"/>
        <v>110</v>
      </c>
    </row>
    <row r="16" spans="1:31" ht="15" thickBot="1" x14ac:dyDescent="0.3">
      <c r="B16" s="1288" t="s">
        <v>348</v>
      </c>
      <c r="C16" s="1289"/>
      <c r="D16" s="1275"/>
      <c r="E16" s="1275"/>
      <c r="F16" s="1275"/>
      <c r="G16" s="1275"/>
      <c r="H16" s="1289"/>
      <c r="I16" s="1289"/>
      <c r="J16" s="1289"/>
      <c r="K16" s="1289"/>
      <c r="L16" s="1289"/>
      <c r="M16" s="1289"/>
      <c r="N16" s="1289"/>
      <c r="O16" s="1304"/>
      <c r="P16" s="1289"/>
      <c r="Q16" s="1289"/>
      <c r="R16" s="1289"/>
      <c r="S16" s="1289"/>
      <c r="T16" s="1275"/>
      <c r="U16" s="1275"/>
      <c r="V16" s="1275"/>
      <c r="W16" s="1289"/>
      <c r="X16" s="1309"/>
      <c r="Y16" s="1289"/>
      <c r="Z16" s="1289"/>
      <c r="AA16" s="1289"/>
      <c r="AB16" s="1289"/>
      <c r="AC16" s="1290"/>
      <c r="AE16" s="1334">
        <f>SUM(AE8:AE15)</f>
        <v>866.83333333333326</v>
      </c>
    </row>
    <row r="17" spans="1:31" ht="15" thickBot="1" x14ac:dyDescent="0.3">
      <c r="O17" s="1305"/>
      <c r="T17" s="1271"/>
      <c r="U17" s="1271"/>
      <c r="X17" s="1310"/>
      <c r="Y17" s="1273"/>
      <c r="Z17" s="1273"/>
      <c r="AA17" s="1273"/>
    </row>
    <row r="18" spans="1:31" ht="15" thickBot="1" x14ac:dyDescent="0.3">
      <c r="A18" s="1224" t="s">
        <v>67</v>
      </c>
      <c r="B18" s="1260" t="s">
        <v>349</v>
      </c>
      <c r="C18" s="1261"/>
      <c r="D18" s="1291"/>
      <c r="E18" s="1291">
        <f t="shared" ref="E18:P18" si="11">SUM(E8:E15)</f>
        <v>760</v>
      </c>
      <c r="F18" s="1291">
        <f t="shared" si="11"/>
        <v>101</v>
      </c>
      <c r="G18" s="1291">
        <f t="shared" si="11"/>
        <v>0</v>
      </c>
      <c r="H18" s="1262">
        <f t="shared" si="11"/>
        <v>770</v>
      </c>
      <c r="I18" s="1262">
        <f t="shared" si="11"/>
        <v>101</v>
      </c>
      <c r="J18" s="1262">
        <f t="shared" si="11"/>
        <v>624.84000000000015</v>
      </c>
      <c r="K18" s="1262">
        <f t="shared" si="11"/>
        <v>119.40000000000002</v>
      </c>
      <c r="L18" s="1262">
        <f t="shared" si="11"/>
        <v>0</v>
      </c>
      <c r="M18" s="1262">
        <f t="shared" si="11"/>
        <v>0</v>
      </c>
      <c r="N18" s="1262">
        <f t="shared" si="11"/>
        <v>744.24000000000012</v>
      </c>
      <c r="O18" s="1306">
        <f t="shared" si="11"/>
        <v>-126.75999999999989</v>
      </c>
      <c r="P18" s="1262">
        <f t="shared" si="11"/>
        <v>0</v>
      </c>
      <c r="Q18" s="1262"/>
      <c r="R18" s="1272">
        <f t="shared" ref="R18:S18" si="12">SUM(R8:R15)</f>
        <v>765.83333333333337</v>
      </c>
      <c r="S18" s="1272">
        <f t="shared" si="12"/>
        <v>101</v>
      </c>
      <c r="T18" s="1272">
        <f>SUM(T8:T15)</f>
        <v>8668333.333333334</v>
      </c>
      <c r="U18" s="1272">
        <f>SUM(U8:U15)</f>
        <v>234360</v>
      </c>
      <c r="V18" s="1291">
        <f>SUM(V8:V15)</f>
        <v>7048562.1600000011</v>
      </c>
      <c r="W18" s="1291">
        <f>SUM(W8:W15)</f>
        <v>1221624.04</v>
      </c>
      <c r="X18" s="1311">
        <f>SUM(X8:X15)</f>
        <v>1420360.7999999989</v>
      </c>
      <c r="Y18" s="1274">
        <f>SUM(Y8:Y16)</f>
        <v>620459.84</v>
      </c>
      <c r="Z18" s="1274">
        <f>SUM(Z8:Z15)</f>
        <v>572110</v>
      </c>
      <c r="AA18" s="1274">
        <f>SUM(AA8:AA15)</f>
        <v>94219</v>
      </c>
      <c r="AB18" s="1262">
        <f>SUM(AB8:AB15)</f>
        <v>0</v>
      </c>
      <c r="AC18" s="1292">
        <f>SUM(AC8:AC15)</f>
        <v>19880029.173333336</v>
      </c>
      <c r="AD18" s="1336">
        <f>AC18-X18</f>
        <v>18459668.373333335</v>
      </c>
      <c r="AE18" s="1293">
        <f>+AD18-AC10</f>
        <v>18097388.373333335</v>
      </c>
    </row>
    <row r="19" spans="1:31" ht="15" thickBot="1" x14ac:dyDescent="0.3">
      <c r="B19" s="1263" t="s">
        <v>350</v>
      </c>
      <c r="C19" s="1264"/>
      <c r="D19" s="1294"/>
      <c r="E19" s="1294">
        <f t="shared" ref="E19:AC19" si="13">SUM(E8:E13,)</f>
        <v>650</v>
      </c>
      <c r="F19" s="1294">
        <f t="shared" si="13"/>
        <v>101</v>
      </c>
      <c r="G19" s="1294">
        <f t="shared" si="13"/>
        <v>0</v>
      </c>
      <c r="H19" s="1265">
        <f t="shared" si="13"/>
        <v>660</v>
      </c>
      <c r="I19" s="1265">
        <f t="shared" si="13"/>
        <v>101</v>
      </c>
      <c r="J19" s="1265">
        <f t="shared" si="13"/>
        <v>549.6400000000001</v>
      </c>
      <c r="K19" s="1265">
        <f t="shared" si="13"/>
        <v>119.40000000000002</v>
      </c>
      <c r="L19" s="1265">
        <f t="shared" si="13"/>
        <v>0</v>
      </c>
      <c r="M19" s="1265">
        <f t="shared" si="13"/>
        <v>0</v>
      </c>
      <c r="N19" s="1265">
        <f t="shared" si="13"/>
        <v>669.04000000000008</v>
      </c>
      <c r="O19" s="1306">
        <f t="shared" si="13"/>
        <v>-91.959999999999908</v>
      </c>
      <c r="P19" s="1265">
        <f t="shared" si="13"/>
        <v>0</v>
      </c>
      <c r="Q19" s="1265">
        <f t="shared" si="13"/>
        <v>0</v>
      </c>
      <c r="R19" s="1272">
        <f t="shared" ref="R19:S19" si="14">SUM(R8:R13)</f>
        <v>655.83333333333337</v>
      </c>
      <c r="S19" s="1272">
        <f t="shared" si="14"/>
        <v>101</v>
      </c>
      <c r="T19" s="1272">
        <f>SUM(T8:T13)</f>
        <v>7568333.333333334</v>
      </c>
      <c r="U19" s="1272">
        <f t="shared" ref="U19" si="15">SUM(U8:U13,)</f>
        <v>234360</v>
      </c>
      <c r="V19" s="1294">
        <f t="shared" si="13"/>
        <v>5693382.9600000009</v>
      </c>
      <c r="W19" s="1294">
        <f t="shared" ref="W19" si="16">SUM(W8:W13,)</f>
        <v>1221624.04</v>
      </c>
      <c r="X19" s="1311">
        <f t="shared" si="13"/>
        <v>793229.99999999919</v>
      </c>
      <c r="Y19" s="1274">
        <f t="shared" si="13"/>
        <v>580805.19999999995</v>
      </c>
      <c r="Z19" s="1274">
        <f t="shared" si="13"/>
        <v>499510</v>
      </c>
      <c r="AA19" s="1274">
        <f t="shared" si="13"/>
        <v>94219</v>
      </c>
      <c r="AB19" s="1265">
        <f t="shared" si="13"/>
        <v>0</v>
      </c>
      <c r="AC19" s="1265">
        <f t="shared" si="13"/>
        <v>16685464.533333335</v>
      </c>
    </row>
    <row r="20" spans="1:31" ht="15" thickBot="1" x14ac:dyDescent="0.3">
      <c r="B20" s="1266" t="s">
        <v>351</v>
      </c>
      <c r="C20" s="1267"/>
      <c r="D20" s="1295"/>
      <c r="E20" s="1295">
        <f t="shared" ref="E20:AC20" si="17">SUM(E15:E15)</f>
        <v>110</v>
      </c>
      <c r="F20" s="1295">
        <f t="shared" si="17"/>
        <v>0</v>
      </c>
      <c r="G20" s="1295">
        <f t="shared" si="17"/>
        <v>0</v>
      </c>
      <c r="H20" s="1268">
        <f t="shared" si="17"/>
        <v>110</v>
      </c>
      <c r="I20" s="1268">
        <f t="shared" si="17"/>
        <v>0</v>
      </c>
      <c r="J20" s="1268">
        <f t="shared" si="17"/>
        <v>75.200000000000017</v>
      </c>
      <c r="K20" s="1268">
        <f t="shared" si="17"/>
        <v>0</v>
      </c>
      <c r="L20" s="1268">
        <f t="shared" si="17"/>
        <v>0</v>
      </c>
      <c r="M20" s="1268">
        <f t="shared" si="17"/>
        <v>0</v>
      </c>
      <c r="N20" s="1268">
        <f t="shared" si="17"/>
        <v>75.200000000000017</v>
      </c>
      <c r="O20" s="1306">
        <f t="shared" si="17"/>
        <v>-34.799999999999983</v>
      </c>
      <c r="P20" s="1268">
        <f t="shared" si="17"/>
        <v>0</v>
      </c>
      <c r="Q20" s="1268">
        <f t="shared" si="17"/>
        <v>0</v>
      </c>
      <c r="R20" s="1272">
        <f t="shared" ref="R20:S20" si="18">SUM(R15:R15)</f>
        <v>110</v>
      </c>
      <c r="S20" s="1272">
        <f t="shared" si="18"/>
        <v>0</v>
      </c>
      <c r="T20" s="1272">
        <f t="shared" si="17"/>
        <v>1100000</v>
      </c>
      <c r="U20" s="1272">
        <f t="shared" ref="U20" si="19">SUM(U15:U15)</f>
        <v>0</v>
      </c>
      <c r="V20" s="1295">
        <f t="shared" si="17"/>
        <v>1355179.2000000004</v>
      </c>
      <c r="W20" s="1295">
        <f t="shared" ref="W20" si="20">SUM(W15:W15)</f>
        <v>0</v>
      </c>
      <c r="X20" s="1311">
        <f t="shared" si="17"/>
        <v>627130.7999999997</v>
      </c>
      <c r="Y20" s="1274">
        <f t="shared" si="17"/>
        <v>39654.639999999999</v>
      </c>
      <c r="Z20" s="1274">
        <f t="shared" si="17"/>
        <v>72600</v>
      </c>
      <c r="AA20" s="1274">
        <f t="shared" si="17"/>
        <v>0</v>
      </c>
      <c r="AB20" s="1268">
        <f t="shared" si="17"/>
        <v>0</v>
      </c>
      <c r="AC20" s="1268">
        <f t="shared" si="17"/>
        <v>3194564.64</v>
      </c>
    </row>
    <row r="22" spans="1:31" x14ac:dyDescent="0.25">
      <c r="W22" s="1296" t="s">
        <v>352</v>
      </c>
      <c r="X22" s="1297">
        <f>+V18+X18</f>
        <v>8468922.9600000009</v>
      </c>
    </row>
    <row r="23" spans="1:31" x14ac:dyDescent="0.25">
      <c r="W23" s="1296" t="s">
        <v>353</v>
      </c>
      <c r="X23" s="1298">
        <v>10679537</v>
      </c>
    </row>
    <row r="24" spans="1:31" x14ac:dyDescent="0.25">
      <c r="W24" s="1296" t="s">
        <v>354</v>
      </c>
      <c r="X24" s="1297">
        <f>+X22-X23</f>
        <v>-2210614.0399999991</v>
      </c>
    </row>
  </sheetData>
  <sheetProtection algorithmName="SHA-512" hashValue="CNBFwqzaCnUxf6eK0V45uJ1LwaSZkN9JVSWEVcy14Ph0+IU4uWpM/jhQbsARa+4RJYyKlWmaebEXn9QIrjQXOQ==" saltValue="oZy6zVfcY4bGbO7XuFJ/TA==" spinCount="100000" sheet="1" objects="1" scenarios="1" autoFilter="0"/>
  <mergeCells count="7">
    <mergeCell ref="R6:S6"/>
    <mergeCell ref="B1:P1"/>
    <mergeCell ref="J5:N5"/>
    <mergeCell ref="E6:G6"/>
    <mergeCell ref="H6:I6"/>
    <mergeCell ref="J6:K6"/>
    <mergeCell ref="L6:M6"/>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09a85e69-29b1-4de8-be92-21c421ab9c31" ContentTypeId="0x01010004BD521946872F46B4F2D0AF3F92529C" PreviousValue="false" LastSyncTimeStamp="2022-11-04T14:44:53.11Z"/>
</file>

<file path=customXml/item2.xml><?xml version="1.0" encoding="utf-8"?>
<p:properties xmlns:p="http://schemas.microsoft.com/office/2006/metadata/properties" xmlns:xsi="http://www.w3.org/2001/XMLSchema-instance" xmlns:pc="http://schemas.microsoft.com/office/infopath/2007/PartnerControls">
  <documentManagement>
    <Expired_x0020_or_x0020_superseded_x0020_date xmlns="c10977b7-92b9-4299-ae05-b29d8274bb62" xsi:nil="true"/>
    <TaxCatchAll xmlns="c10977b7-92b9-4299-ae05-b29d8274bb62">
      <Value>10</Value>
    </TaxCatchAll>
    <df9252e2a04c47ca90526ed0e8a7e706 xmlns="c10977b7-92b9-4299-ae05-b29d8274bb62">
      <Terms xmlns="http://schemas.microsoft.com/office/infopath/2007/PartnerControls">
        <TermInfo xmlns="http://schemas.microsoft.com/office/infopath/2007/PartnerControls">
          <TermName xmlns="http://schemas.microsoft.com/office/infopath/2007/PartnerControls">6.19 Budget Books ((use end end of financial year to which records relate)</TermName>
          <TermId xmlns="http://schemas.microsoft.com/office/infopath/2007/PartnerControls">93d156ce-cb83-4d08-ba6a-b7868ed6c9e6</TermId>
        </TermInfo>
      </Terms>
    </df9252e2a04c47ca90526ed0e8a7e706>
    <_dlc_DocId xmlns="4b328bda-8d4a-4676-9dcc-06ece99a7f63">H5XUJKCY6AP7-2053300414-600247</_dlc_DocId>
    <_dlc_DocIdUrl xmlns="4b328bda-8d4a-4676-9dcc-06ece99a7f63">
      <Url>https://derby4.sharepoint.com/sites/Accountancy/_layouts/15/DocIdRedir.aspx?ID=H5XUJKCY6AP7-2053300414-600247</Url>
      <Description>H5XUJKCY6AP7-2053300414-600247</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CC Accountancy Content Type" ma:contentTypeID="0x01010004BD521946872F46B4F2D0AF3F92529C00153A98E735A6A34188CFE7DBA3B487D9" ma:contentTypeVersion="14" ma:contentTypeDescription="" ma:contentTypeScope="" ma:versionID="f8499eb0442d55a9bf686a7ce048b345">
  <xsd:schema xmlns:xsd="http://www.w3.org/2001/XMLSchema" xmlns:xs="http://www.w3.org/2001/XMLSchema" xmlns:p="http://schemas.microsoft.com/office/2006/metadata/properties" xmlns:ns2="c10977b7-92b9-4299-ae05-b29d8274bb62" xmlns:ns3="4b328bda-8d4a-4676-9dcc-06ece99a7f63" targetNamespace="http://schemas.microsoft.com/office/2006/metadata/properties" ma:root="true" ma:fieldsID="01f8b6e6b6c55d30d2ddf7137861a849" ns2:_="" ns3:_="">
    <xsd:import namespace="c10977b7-92b9-4299-ae05-b29d8274bb62"/>
    <xsd:import namespace="4b328bda-8d4a-4676-9dcc-06ece99a7f63"/>
    <xsd:element name="properties">
      <xsd:complexType>
        <xsd:sequence>
          <xsd:element name="documentManagement">
            <xsd:complexType>
              <xsd:all>
                <xsd:element ref="ns2:df9252e2a04c47ca90526ed0e8a7e706" minOccurs="0"/>
                <xsd:element ref="ns2:TaxCatchAll" minOccurs="0"/>
                <xsd:element ref="ns2:TaxCatchAllLabel" minOccurs="0"/>
                <xsd:element ref="ns2:Expired_x0020_or_x0020_superseded_x0020_date"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0977b7-92b9-4299-ae05-b29d8274bb62" elementFormDefault="qualified">
    <xsd:import namespace="http://schemas.microsoft.com/office/2006/documentManagement/types"/>
    <xsd:import namespace="http://schemas.microsoft.com/office/infopath/2007/PartnerControls"/>
    <xsd:element name="df9252e2a04c47ca90526ed0e8a7e706" ma:index="8" ma:taxonomy="true" ma:internalName="df9252e2a04c47ca90526ed0e8a7e706" ma:taxonomyFieldName="Accountancy_x0020_Document_x0020_Type" ma:displayName="Doc Type - Accountancy Document Type" ma:readOnly="false" ma:default="" ma:fieldId="{df9252e2-a04c-47ca-9052-6ed0e8a7e706}" ma:sspId="09a85e69-29b1-4de8-be92-21c421ab9c31" ma:termSetId="8f3e837d-3349-4f57-8dbc-be2c3d0a064c"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c02bfd9f-1df3-42dd-948e-915642f1cd24}" ma:internalName="TaxCatchAll" ma:showField="CatchAllData" ma:web="4b328bda-8d4a-4676-9dcc-06ece99a7f6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c02bfd9f-1df3-42dd-948e-915642f1cd24}" ma:internalName="TaxCatchAllLabel" ma:readOnly="true" ma:showField="CatchAllDataLabel" ma:web="4b328bda-8d4a-4676-9dcc-06ece99a7f63">
      <xsd:complexType>
        <xsd:complexContent>
          <xsd:extension base="dms:MultiChoiceLookup">
            <xsd:sequence>
              <xsd:element name="Value" type="dms:Lookup" maxOccurs="unbounded" minOccurs="0" nillable="true"/>
            </xsd:sequence>
          </xsd:extension>
        </xsd:complexContent>
      </xsd:complexType>
    </xsd:element>
    <xsd:element name="Expired_x0020_or_x0020_superseded_x0020_date" ma:index="12" nillable="true" ma:displayName="Start date of retention period" ma:description="The date the record expires or is superseded and from which retention is calculated." ma:format="DateOnly" ma:internalName="Expired_x0020_or_x0020_superseded_x0020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b328bda-8d4a-4676-9dcc-06ece99a7f63" elementFormDefault="qualified">
    <xsd:import namespace="http://schemas.microsoft.com/office/2006/documentManagement/types"/>
    <xsd:import namespace="http://schemas.microsoft.com/office/infopath/2007/PartnerControls"/>
    <xsd:element name="_dlc_DocId" ma:index="13" nillable="true" ma:displayName="Document ID Value" ma:description="The value of the document ID assigned to this item." ma:indexed="true" ma:internalName="_dlc_DocId" ma:readOnly="true">
      <xsd:simpleType>
        <xsd:restriction base="dms:Text"/>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EDE4A7-C90A-4F49-8F84-15ADF1D052F1}">
  <ds:schemaRefs>
    <ds:schemaRef ds:uri="Microsoft.SharePoint.Taxonomy.ContentTypeSync"/>
  </ds:schemaRefs>
</ds:datastoreItem>
</file>

<file path=customXml/itemProps2.xml><?xml version="1.0" encoding="utf-8"?>
<ds:datastoreItem xmlns:ds="http://schemas.openxmlformats.org/officeDocument/2006/customXml" ds:itemID="{E0CF482D-1ED6-485A-8E29-B0F66945713A}">
  <ds:schemaRefs>
    <ds:schemaRef ds:uri="http://purl.org/dc/elements/1.1/"/>
    <ds:schemaRef ds:uri="http://purl.org/dc/terms/"/>
    <ds:schemaRef ds:uri="http://schemas.microsoft.com/office/2006/metadata/properties"/>
    <ds:schemaRef ds:uri="4b328bda-8d4a-4676-9dcc-06ece99a7f63"/>
    <ds:schemaRef ds:uri="http://schemas.microsoft.com/office/infopath/2007/PartnerControls"/>
    <ds:schemaRef ds:uri="http://schemas.microsoft.com/office/2006/documentManagement/types"/>
    <ds:schemaRef ds:uri="http://schemas.openxmlformats.org/package/2006/metadata/core-properties"/>
    <ds:schemaRef ds:uri="c10977b7-92b9-4299-ae05-b29d8274bb62"/>
    <ds:schemaRef ds:uri="http://www.w3.org/XML/1998/namespace"/>
    <ds:schemaRef ds:uri="http://purl.org/dc/dcmitype/"/>
  </ds:schemaRefs>
</ds:datastoreItem>
</file>

<file path=customXml/itemProps3.xml><?xml version="1.0" encoding="utf-8"?>
<ds:datastoreItem xmlns:ds="http://schemas.openxmlformats.org/officeDocument/2006/customXml" ds:itemID="{A8296373-D866-4BE9-A1D8-C674BE8BABF8}">
  <ds:schemaRefs>
    <ds:schemaRef ds:uri="http://schemas.microsoft.com/sharepoint/events"/>
  </ds:schemaRefs>
</ds:datastoreItem>
</file>

<file path=customXml/itemProps4.xml><?xml version="1.0" encoding="utf-8"?>
<ds:datastoreItem xmlns:ds="http://schemas.openxmlformats.org/officeDocument/2006/customXml" ds:itemID="{F8D3AC79-3AA6-42AD-BCE9-770EBD2E59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0977b7-92b9-4299-ae05-b29d8274bb62"/>
    <ds:schemaRef ds:uri="4b328bda-8d4a-4676-9dcc-06ece99a7f6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7C067BAB-DEDC-4E3A-A339-F6CFAF7BBC1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Schools Summary</vt:lpstr>
      <vt:lpstr>PVI Early Years</vt:lpstr>
      <vt:lpstr>Schools Block</vt:lpstr>
      <vt:lpstr>ERS</vt:lpstr>
      <vt:lpstr>Early Years</vt:lpstr>
      <vt:lpstr>Special Schools &amp; PRU</vt:lpstr>
      <vt:lpstr>Summary for Prints</vt:lpstr>
      <vt:lpstr>Lookup list backup</vt:lpstr>
      <vt:lpstr>'PVI Early Years'!Early_Years_Budget_Detail_2024_25</vt:lpstr>
      <vt:lpstr>Early_Years_Budget_Detail_2024_25</vt:lpstr>
      <vt:lpstr>High_Needs_Budget_Detail_2024_25</vt:lpstr>
      <vt:lpstr>Main_Summary</vt:lpstr>
      <vt:lpstr>'3&amp;4 yo'!Print_Area</vt:lpstr>
      <vt:lpstr>'Schools Block'!Print_Area</vt:lpstr>
      <vt:lpstr>'Special Schools &amp; PRU'!Print_Area</vt:lpstr>
      <vt:lpstr>'3&amp;4 yo'!Print_Titles</vt:lpstr>
      <vt:lpstr>Schools_Block_Budget_Detail_2024_25</vt:lpstr>
      <vt:lpstr>Special_School_Budgets_2024_25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School and Nursery Budgets 2024 - 2025</dc:title>
  <dc:subject/>
  <dc:creator>Chris Holmes</dc:creator>
  <cp:keywords/>
  <dc:description/>
  <cp:lastModifiedBy>Elizabeth Booth</cp:lastModifiedBy>
  <cp:revision/>
  <dcterms:created xsi:type="dcterms:W3CDTF">2023-10-27T11:11:48Z</dcterms:created>
  <dcterms:modified xsi:type="dcterms:W3CDTF">2024-02-29T14:36:28Z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100</vt:r8>
  </property>
  <property fmtid="{D5CDD505-2E9C-101B-9397-08002B2CF9AE}" pid="3" name="MediaServiceImageTags">
    <vt:lpwstr/>
  </property>
  <property fmtid="{D5CDD505-2E9C-101B-9397-08002B2CF9AE}" pid="4" name="ContentTypeId">
    <vt:lpwstr>0x01010004BD521946872F46B4F2D0AF3F92529C00153A98E735A6A34188CFE7DBA3B487D9</vt:lpwstr>
  </property>
  <property fmtid="{D5CDD505-2E9C-101B-9397-08002B2CF9AE}" pid="5" name="lcf76f155ced4ddcb4097134ff3c332f">
    <vt:lpwstr/>
  </property>
  <property fmtid="{D5CDD505-2E9C-101B-9397-08002B2CF9AE}" pid="6" name="DCCClassification">
    <vt:lpwstr>OFFICIAL</vt:lpwstr>
  </property>
  <property fmtid="{D5CDD505-2E9C-101B-9397-08002B2CF9AE}" pid="7" name="_dlc_DocIdItemGuid">
    <vt:lpwstr>bdbfce12-f6e6-4d11-8f04-136757d6e587</vt:lpwstr>
  </property>
  <property fmtid="{D5CDD505-2E9C-101B-9397-08002B2CF9AE}" pid="8" name="Accountancy Document Type">
    <vt:lpwstr>10;#6.19 Budget Books ((use end end of financial year to which records relate)|93d156ce-cb83-4d08-ba6a-b7868ed6c9e6</vt:lpwstr>
  </property>
  <property fmtid="{D5CDD505-2E9C-101B-9397-08002B2CF9AE}" pid="9" name="Classification">
    <vt:lpwstr>OFFICIAL</vt:lpwstr>
  </property>
  <property fmtid="{D5CDD505-2E9C-101B-9397-08002B2CF9AE}" pid="10" name="TitusGUID">
    <vt:lpwstr>824d2da9-5ca0-41cb-9ff2-4de9ebf057eb</vt:lpwstr>
  </property>
  <property fmtid="{D5CDD505-2E9C-101B-9397-08002B2CF9AE}" pid="11" name="SharedWithUsers">
    <vt:lpwstr>107;#Jemma Gaunt;#89;#Janice Hadfield;#133;#Chris Holmes</vt:lpwstr>
  </property>
</Properties>
</file>